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schellekens\stack\Berenschot\"/>
    </mc:Choice>
  </mc:AlternateContent>
  <xr:revisionPtr revIDLastSave="0" documentId="8_{7463723F-2CA6-4AC0-A230-BE01884AE1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cost" sheetId="4" r:id="rId1"/>
    <sheet name="UTM cost" sheetId="3" r:id="rId2"/>
    <sheet name="Emission data" sheetId="1" r:id="rId3"/>
  </sheets>
  <externalReferences>
    <externalReference r:id="rId4"/>
  </externalReferences>
  <definedNames>
    <definedName name="_xlcn.WorksheetConnection_CalculationsA142B1691" hidden="1">[1]Calculations!$A$81:$B$108</definedName>
  </definedNames>
  <calcPr calcId="191029" iterateDelta="1E-4"/>
  <extLst>
    <ext xmlns:x15="http://schemas.microsoft.com/office/spreadsheetml/2010/11/main" uri="{FCE2AD5D-F65C-4FA6-A056-5C36A1767C68}">
      <x15:dataModel>
        <x15:modelTables>
          <x15:modelTable id="Range" name="Range" connection="WorksheetConnection_Calculations!$A$142:$B$169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2" i="4" l="1"/>
  <c r="M72" i="4"/>
  <c r="L72" i="4"/>
  <c r="K72" i="4"/>
  <c r="J72" i="4"/>
  <c r="I72" i="4"/>
  <c r="H72" i="4"/>
  <c r="G72" i="4"/>
  <c r="F72" i="4"/>
  <c r="N71" i="4"/>
  <c r="M71" i="4"/>
  <c r="L71" i="4"/>
  <c r="K71" i="4"/>
  <c r="J71" i="4"/>
  <c r="I71" i="4"/>
  <c r="H71" i="4"/>
  <c r="G71" i="4"/>
  <c r="F71" i="4"/>
  <c r="N70" i="4"/>
  <c r="M70" i="4"/>
  <c r="L70" i="4"/>
  <c r="K70" i="4"/>
  <c r="J70" i="4"/>
  <c r="I70" i="4"/>
  <c r="H70" i="4"/>
  <c r="G70" i="4"/>
  <c r="F70" i="4"/>
  <c r="N69" i="4"/>
  <c r="M69" i="4"/>
  <c r="L69" i="4"/>
  <c r="K69" i="4"/>
  <c r="J69" i="4"/>
  <c r="I69" i="4"/>
  <c r="H69" i="4"/>
  <c r="G69" i="4"/>
  <c r="F69" i="4"/>
  <c r="N68" i="4"/>
  <c r="M68" i="4"/>
  <c r="L68" i="4"/>
  <c r="K68" i="4"/>
  <c r="J68" i="4"/>
  <c r="I68" i="4"/>
  <c r="H68" i="4"/>
  <c r="G68" i="4"/>
  <c r="F68" i="4"/>
  <c r="N67" i="4"/>
  <c r="M67" i="4"/>
  <c r="L67" i="4"/>
  <c r="K67" i="4"/>
  <c r="J67" i="4"/>
  <c r="I67" i="4"/>
  <c r="H67" i="4"/>
  <c r="G67" i="4"/>
  <c r="F67" i="4"/>
  <c r="N66" i="4"/>
  <c r="M66" i="4"/>
  <c r="L66" i="4"/>
  <c r="K66" i="4"/>
  <c r="J66" i="4"/>
  <c r="I66" i="4"/>
  <c r="H66" i="4"/>
  <c r="G66" i="4"/>
  <c r="F66" i="4"/>
  <c r="N65" i="4"/>
  <c r="M65" i="4"/>
  <c r="L65" i="4"/>
  <c r="K65" i="4"/>
  <c r="J65" i="4"/>
  <c r="I65" i="4"/>
  <c r="H65" i="4"/>
  <c r="G65" i="4"/>
  <c r="F65" i="4"/>
  <c r="N64" i="4"/>
  <c r="M64" i="4"/>
  <c r="L64" i="4"/>
  <c r="K64" i="4"/>
  <c r="J64" i="4"/>
  <c r="I64" i="4"/>
  <c r="H64" i="4"/>
  <c r="G64" i="4"/>
  <c r="F64" i="4"/>
  <c r="N63" i="4"/>
  <c r="M63" i="4"/>
  <c r="L63" i="4"/>
  <c r="K63" i="4"/>
  <c r="J63" i="4"/>
  <c r="I63" i="4"/>
  <c r="H63" i="4"/>
  <c r="G63" i="4"/>
  <c r="F63" i="4"/>
  <c r="N62" i="4"/>
  <c r="M62" i="4"/>
  <c r="L62" i="4"/>
  <c r="K62" i="4"/>
  <c r="J62" i="4"/>
  <c r="I62" i="4"/>
  <c r="H62" i="4"/>
  <c r="G62" i="4"/>
  <c r="F62" i="4"/>
  <c r="N61" i="4"/>
  <c r="M61" i="4"/>
  <c r="L61" i="4"/>
  <c r="K61" i="4"/>
  <c r="J61" i="4"/>
  <c r="I61" i="4"/>
  <c r="H61" i="4"/>
  <c r="G61" i="4"/>
  <c r="F61" i="4"/>
  <c r="N60" i="4"/>
  <c r="M60" i="4"/>
  <c r="L60" i="4"/>
  <c r="K60" i="4"/>
  <c r="J60" i="4"/>
  <c r="I60" i="4"/>
  <c r="H60" i="4"/>
  <c r="G60" i="4"/>
  <c r="F60" i="4"/>
  <c r="N59" i="4"/>
  <c r="M59" i="4"/>
  <c r="L59" i="4"/>
  <c r="K59" i="4"/>
  <c r="J59" i="4"/>
  <c r="I59" i="4"/>
  <c r="H59" i="4"/>
  <c r="G59" i="4"/>
  <c r="F59" i="4"/>
  <c r="N58" i="4"/>
  <c r="M58" i="4"/>
  <c r="L58" i="4"/>
  <c r="K58" i="4"/>
  <c r="J58" i="4"/>
  <c r="I58" i="4"/>
  <c r="H58" i="4"/>
  <c r="G58" i="4"/>
  <c r="F58" i="4"/>
  <c r="N57" i="4"/>
  <c r="M57" i="4"/>
  <c r="L57" i="4"/>
  <c r="K57" i="4"/>
  <c r="J57" i="4"/>
  <c r="I57" i="4"/>
  <c r="H57" i="4"/>
  <c r="G57" i="4"/>
  <c r="F57" i="4"/>
  <c r="N56" i="4"/>
  <c r="M56" i="4"/>
  <c r="L56" i="4"/>
  <c r="K56" i="4"/>
  <c r="J56" i="4"/>
  <c r="I56" i="4"/>
  <c r="H56" i="4"/>
  <c r="G56" i="4"/>
  <c r="F56" i="4"/>
  <c r="N55" i="4"/>
  <c r="M55" i="4"/>
  <c r="L55" i="4"/>
  <c r="K55" i="4"/>
  <c r="J55" i="4"/>
  <c r="I55" i="4"/>
  <c r="H55" i="4"/>
  <c r="G55" i="4"/>
  <c r="F55" i="4"/>
  <c r="N54" i="4"/>
  <c r="M54" i="4"/>
  <c r="L54" i="4"/>
  <c r="K54" i="4"/>
  <c r="J54" i="4"/>
  <c r="I54" i="4"/>
  <c r="H54" i="4"/>
  <c r="G54" i="4"/>
  <c r="F54" i="4"/>
  <c r="N53" i="4"/>
  <c r="M53" i="4"/>
  <c r="L53" i="4"/>
  <c r="K53" i="4"/>
  <c r="J53" i="4"/>
  <c r="I53" i="4"/>
  <c r="H53" i="4"/>
  <c r="G53" i="4"/>
  <c r="F53" i="4"/>
  <c r="N52" i="4"/>
  <c r="M52" i="4"/>
  <c r="L52" i="4"/>
  <c r="K52" i="4"/>
  <c r="J52" i="4"/>
  <c r="I52" i="4"/>
  <c r="H52" i="4"/>
  <c r="G52" i="4"/>
  <c r="F52" i="4"/>
  <c r="N51" i="4"/>
  <c r="M51" i="4"/>
  <c r="L51" i="4"/>
  <c r="K51" i="4"/>
  <c r="J51" i="4"/>
  <c r="I51" i="4"/>
  <c r="H51" i="4"/>
  <c r="G51" i="4"/>
  <c r="F51" i="4"/>
  <c r="N50" i="4"/>
  <c r="M50" i="4"/>
  <c r="L50" i="4"/>
  <c r="K50" i="4"/>
  <c r="J50" i="4"/>
  <c r="I50" i="4"/>
  <c r="H50" i="4"/>
  <c r="G50" i="4"/>
  <c r="F50" i="4"/>
  <c r="N49" i="4"/>
  <c r="M49" i="4"/>
  <c r="L49" i="4"/>
  <c r="K49" i="4"/>
  <c r="J49" i="4"/>
  <c r="I49" i="4"/>
  <c r="H49" i="4"/>
  <c r="G49" i="4"/>
  <c r="F49" i="4"/>
  <c r="N48" i="4"/>
  <c r="M48" i="4"/>
  <c r="L48" i="4"/>
  <c r="K48" i="4"/>
  <c r="J48" i="4"/>
  <c r="I48" i="4"/>
  <c r="H48" i="4"/>
  <c r="G48" i="4"/>
  <c r="F48" i="4"/>
  <c r="N47" i="4"/>
  <c r="M47" i="4"/>
  <c r="L47" i="4"/>
  <c r="K47" i="4"/>
  <c r="J47" i="4"/>
  <c r="I47" i="4"/>
  <c r="H47" i="4"/>
  <c r="G47" i="4"/>
  <c r="F47" i="4"/>
  <c r="N46" i="4"/>
  <c r="M46" i="4"/>
  <c r="L46" i="4"/>
  <c r="K46" i="4"/>
  <c r="J46" i="4"/>
  <c r="I46" i="4"/>
  <c r="H46" i="4"/>
  <c r="G46" i="4"/>
  <c r="F46" i="4"/>
  <c r="K10" i="4"/>
  <c r="A181" i="4"/>
  <c r="BA145" i="4"/>
  <c r="AX145" i="4"/>
  <c r="B141" i="4"/>
  <c r="BD112" i="4"/>
  <c r="BD145" i="4" s="1"/>
  <c r="AX112" i="4"/>
  <c r="BA112" i="4" s="1"/>
  <c r="AW112" i="4"/>
  <c r="AW145" i="4" s="1"/>
  <c r="H112" i="4"/>
  <c r="H145" i="4" s="1"/>
  <c r="H179" i="4" s="1"/>
  <c r="E108" i="4"/>
  <c r="D108" i="4"/>
  <c r="C108" i="4"/>
  <c r="B108" i="4"/>
  <c r="L107" i="4"/>
  <c r="H107" i="4"/>
  <c r="F107" i="4"/>
  <c r="AX79" i="4"/>
  <c r="BA79" i="4" s="1"/>
  <c r="BD79" i="4" s="1"/>
  <c r="AW79" i="4"/>
  <c r="AZ79" i="4" s="1"/>
  <c r="BC79" i="4" s="1"/>
  <c r="G79" i="4"/>
  <c r="G112" i="4" s="1"/>
  <c r="G145" i="4" s="1"/>
  <c r="G179" i="4" s="1"/>
  <c r="N45" i="4"/>
  <c r="N79" i="4" s="1"/>
  <c r="N112" i="4" s="1"/>
  <c r="N145" i="4" s="1"/>
  <c r="N179" i="4" s="1"/>
  <c r="K45" i="4"/>
  <c r="K79" i="4" s="1"/>
  <c r="K112" i="4" s="1"/>
  <c r="K145" i="4" s="1"/>
  <c r="K179" i="4" s="1"/>
  <c r="H45" i="4"/>
  <c r="H79" i="4" s="1"/>
  <c r="G45" i="4"/>
  <c r="J45" i="4" s="1"/>
  <c r="F45" i="4"/>
  <c r="B40" i="4"/>
  <c r="F39" i="4"/>
  <c r="B39" i="4"/>
  <c r="G38" i="4"/>
  <c r="B38" i="4"/>
  <c r="H38" i="4" s="1"/>
  <c r="H37" i="4"/>
  <c r="F37" i="4"/>
  <c r="B37" i="4"/>
  <c r="G37" i="4" s="1"/>
  <c r="H36" i="4"/>
  <c r="G36" i="4"/>
  <c r="F36" i="4"/>
  <c r="B36" i="4"/>
  <c r="H35" i="4"/>
  <c r="G35" i="4"/>
  <c r="F35" i="4"/>
  <c r="B35" i="4"/>
  <c r="H34" i="4"/>
  <c r="G34" i="4"/>
  <c r="F34" i="4"/>
  <c r="B34" i="4"/>
  <c r="B33" i="4"/>
  <c r="H32" i="4"/>
  <c r="B32" i="4"/>
  <c r="G32" i="4" s="1"/>
  <c r="F31" i="4"/>
  <c r="B31" i="4"/>
  <c r="F30" i="4"/>
  <c r="B30" i="4"/>
  <c r="H30" i="4" s="1"/>
  <c r="B29" i="4"/>
  <c r="H28" i="4"/>
  <c r="G28" i="4"/>
  <c r="F28" i="4"/>
  <c r="B28" i="4"/>
  <c r="H27" i="4"/>
  <c r="G27" i="4"/>
  <c r="F27" i="4"/>
  <c r="B27" i="4"/>
  <c r="H26" i="4"/>
  <c r="G26" i="4"/>
  <c r="F26" i="4"/>
  <c r="B26" i="4"/>
  <c r="B25" i="4"/>
  <c r="F25" i="4" s="1"/>
  <c r="H24" i="4"/>
  <c r="B24" i="4"/>
  <c r="B23" i="4"/>
  <c r="H23" i="4" s="1"/>
  <c r="G22" i="4"/>
  <c r="F22" i="4"/>
  <c r="B22" i="4"/>
  <c r="H22" i="4" s="1"/>
  <c r="G21" i="4"/>
  <c r="B21" i="4"/>
  <c r="H21" i="4" s="1"/>
  <c r="H20" i="4"/>
  <c r="G20" i="4"/>
  <c r="F20" i="4"/>
  <c r="B20" i="4"/>
  <c r="G19" i="4"/>
  <c r="B19" i="4"/>
  <c r="H19" i="4" s="1"/>
  <c r="H18" i="4"/>
  <c r="G18" i="4"/>
  <c r="F18" i="4"/>
  <c r="B18" i="4"/>
  <c r="B17" i="4"/>
  <c r="H17" i="4" s="1"/>
  <c r="H16" i="4"/>
  <c r="B16" i="4"/>
  <c r="G16" i="4" s="1"/>
  <c r="C15" i="4"/>
  <c r="C16" i="4" s="1"/>
  <c r="C17" i="4" s="1"/>
  <c r="B15" i="4"/>
  <c r="H15" i="4" s="1"/>
  <c r="G14" i="4"/>
  <c r="F14" i="4"/>
  <c r="B14" i="4"/>
  <c r="H14" i="4" s="1"/>
  <c r="N13" i="4"/>
  <c r="M13" i="4"/>
  <c r="L13" i="4"/>
  <c r="J13" i="4"/>
  <c r="J14" i="4" s="1"/>
  <c r="E9" i="4"/>
  <c r="K107" i="4" s="1"/>
  <c r="E8" i="4"/>
  <c r="M107" i="4" s="1"/>
  <c r="E7" i="4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 s="1"/>
  <c r="L12" i="1" s="1"/>
  <c r="K12" i="1" s="1"/>
  <c r="J12" i="1" s="1"/>
  <c r="I12" i="1" s="1"/>
  <c r="H12" i="1" s="1"/>
  <c r="G12" i="1" s="1"/>
  <c r="F12" i="1" s="1"/>
  <c r="E12" i="1" s="1"/>
  <c r="D12" i="1" s="1"/>
  <c r="C12" i="1" s="1"/>
  <c r="B12" i="1" s="1"/>
  <c r="AD12" i="1"/>
  <c r="C16" i="3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15" i="3"/>
  <c r="J13" i="3"/>
  <c r="E9" i="3"/>
  <c r="E8" i="3"/>
  <c r="E7" i="3"/>
  <c r="AG70" i="1"/>
  <c r="AF70" i="1"/>
  <c r="AE70" i="1"/>
  <c r="AG69" i="1"/>
  <c r="AF69" i="1"/>
  <c r="AE69" i="1"/>
  <c r="AG68" i="1"/>
  <c r="AF68" i="1"/>
  <c r="AE68" i="1"/>
  <c r="AG67" i="1"/>
  <c r="AF67" i="1"/>
  <c r="AE67" i="1"/>
  <c r="AG66" i="1"/>
  <c r="AF66" i="1"/>
  <c r="AE66" i="1"/>
  <c r="AG65" i="1"/>
  <c r="AF65" i="1"/>
  <c r="AE65" i="1"/>
  <c r="AG64" i="1"/>
  <c r="AF64" i="1"/>
  <c r="AE64" i="1"/>
  <c r="AG63" i="1"/>
  <c r="AF63" i="1"/>
  <c r="AE63" i="1"/>
  <c r="AG62" i="1"/>
  <c r="AF62" i="1"/>
  <c r="AE62" i="1"/>
  <c r="AG61" i="1"/>
  <c r="AF61" i="1"/>
  <c r="AE61" i="1"/>
  <c r="AG60" i="1"/>
  <c r="AF60" i="1"/>
  <c r="AE60" i="1"/>
  <c r="AG59" i="1"/>
  <c r="AF59" i="1"/>
  <c r="AE59" i="1"/>
  <c r="AG58" i="1"/>
  <c r="AF58" i="1"/>
  <c r="AE58" i="1"/>
  <c r="AG57" i="1"/>
  <c r="AF57" i="1"/>
  <c r="AE57" i="1"/>
  <c r="AG56" i="1"/>
  <c r="AF56" i="1"/>
  <c r="AE56" i="1"/>
  <c r="AG55" i="1"/>
  <c r="AF55" i="1"/>
  <c r="AE55" i="1"/>
  <c r="AG54" i="1"/>
  <c r="AF54" i="1"/>
  <c r="AE54" i="1"/>
  <c r="AG53" i="1"/>
  <c r="AF53" i="1"/>
  <c r="AE53" i="1"/>
  <c r="AG52" i="1"/>
  <c r="AF52" i="1"/>
  <c r="AE52" i="1"/>
  <c r="AG51" i="1"/>
  <c r="AF51" i="1"/>
  <c r="AE51" i="1"/>
  <c r="AG50" i="1"/>
  <c r="AF50" i="1"/>
  <c r="AE50" i="1"/>
  <c r="AG49" i="1"/>
  <c r="AF49" i="1"/>
  <c r="AE49" i="1"/>
  <c r="AG48" i="1"/>
  <c r="AF48" i="1"/>
  <c r="AE48" i="1"/>
  <c r="AG47" i="1"/>
  <c r="AF47" i="1"/>
  <c r="AE47" i="1"/>
  <c r="AG46" i="1"/>
  <c r="AF46" i="1"/>
  <c r="AE46" i="1"/>
  <c r="AG45" i="1"/>
  <c r="AF45" i="1"/>
  <c r="AE45" i="1"/>
  <c r="AG44" i="1"/>
  <c r="AF44" i="1"/>
  <c r="AE44" i="1"/>
  <c r="F113" i="4" l="1"/>
  <c r="M14" i="4"/>
  <c r="L14" i="4"/>
  <c r="BC107" i="4"/>
  <c r="C18" i="4"/>
  <c r="J17" i="4"/>
  <c r="N14" i="4"/>
  <c r="H29" i="4"/>
  <c r="G29" i="4"/>
  <c r="F29" i="4"/>
  <c r="J16" i="4"/>
  <c r="I140" i="4"/>
  <c r="L140" i="4"/>
  <c r="I107" i="4"/>
  <c r="AZ107" i="4" s="1"/>
  <c r="F140" i="4"/>
  <c r="H40" i="4"/>
  <c r="G40" i="4"/>
  <c r="F40" i="4"/>
  <c r="H140" i="4"/>
  <c r="N107" i="4"/>
  <c r="BD107" i="4" s="1"/>
  <c r="N140" i="4"/>
  <c r="K140" i="4"/>
  <c r="BC140" i="4" s="1"/>
  <c r="F17" i="4"/>
  <c r="G25" i="4"/>
  <c r="J15" i="4"/>
  <c r="F23" i="4"/>
  <c r="H25" i="4"/>
  <c r="H41" i="4" s="1"/>
  <c r="B41" i="4"/>
  <c r="F15" i="4"/>
  <c r="F41" i="4" s="1"/>
  <c r="G15" i="4"/>
  <c r="G41" i="4" s="1"/>
  <c r="G17" i="4"/>
  <c r="F19" i="4"/>
  <c r="F21" i="4"/>
  <c r="G23" i="4"/>
  <c r="G30" i="4"/>
  <c r="F38" i="4"/>
  <c r="G33" i="4"/>
  <c r="F33" i="4"/>
  <c r="H33" i="4"/>
  <c r="F16" i="4"/>
  <c r="G24" i="4"/>
  <c r="F24" i="4"/>
  <c r="H39" i="4"/>
  <c r="G39" i="4"/>
  <c r="F79" i="4"/>
  <c r="F112" i="4" s="1"/>
  <c r="F145" i="4" s="1"/>
  <c r="F179" i="4" s="1"/>
  <c r="I45" i="4"/>
  <c r="M140" i="4"/>
  <c r="J107" i="4"/>
  <c r="AX107" i="4" s="1"/>
  <c r="J140" i="4"/>
  <c r="G140" i="4"/>
  <c r="G107" i="4"/>
  <c r="H31" i="4"/>
  <c r="G31" i="4"/>
  <c r="J79" i="4"/>
  <c r="J112" i="4" s="1"/>
  <c r="J145" i="4" s="1"/>
  <c r="J179" i="4" s="1"/>
  <c r="M45" i="4"/>
  <c r="M79" i="4" s="1"/>
  <c r="M112" i="4" s="1"/>
  <c r="M145" i="4" s="1"/>
  <c r="M179" i="4" s="1"/>
  <c r="F32" i="4"/>
  <c r="AZ112" i="4"/>
  <c r="J38" i="3"/>
  <c r="J23" i="3"/>
  <c r="J24" i="3"/>
  <c r="J25" i="3"/>
  <c r="J39" i="3"/>
  <c r="J40" i="3"/>
  <c r="J33" i="3"/>
  <c r="J26" i="3"/>
  <c r="J27" i="3"/>
  <c r="J28" i="3"/>
  <c r="J29" i="3"/>
  <c r="J14" i="3"/>
  <c r="J30" i="3"/>
  <c r="J15" i="3"/>
  <c r="J31" i="3"/>
  <c r="J16" i="3"/>
  <c r="J32" i="3"/>
  <c r="J17" i="3"/>
  <c r="J18" i="3"/>
  <c r="J34" i="3"/>
  <c r="J19" i="3"/>
  <c r="J35" i="3"/>
  <c r="J20" i="3"/>
  <c r="J36" i="3"/>
  <c r="J21" i="3"/>
  <c r="J37" i="3"/>
  <c r="J22" i="3"/>
  <c r="L107" i="3"/>
  <c r="N140" i="3"/>
  <c r="G107" i="3"/>
  <c r="F107" i="3"/>
  <c r="D108" i="3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F80" i="4" l="1"/>
  <c r="F146" i="4"/>
  <c r="AZ140" i="4"/>
  <c r="BA107" i="4"/>
  <c r="AX140" i="4"/>
  <c r="I113" i="4"/>
  <c r="AZ113" i="4" s="1"/>
  <c r="I80" i="4"/>
  <c r="I146" i="4"/>
  <c r="BD140" i="4"/>
  <c r="AW140" i="4"/>
  <c r="J146" i="4"/>
  <c r="J80" i="4"/>
  <c r="J113" i="4"/>
  <c r="L80" i="4"/>
  <c r="L146" i="4"/>
  <c r="L113" i="4"/>
  <c r="AW107" i="4"/>
  <c r="M113" i="4"/>
  <c r="M146" i="4"/>
  <c r="M80" i="4"/>
  <c r="M16" i="4"/>
  <c r="N16" i="4"/>
  <c r="L16" i="4"/>
  <c r="N15" i="4"/>
  <c r="M15" i="4"/>
  <c r="L15" i="4"/>
  <c r="I79" i="4"/>
  <c r="I112" i="4" s="1"/>
  <c r="I145" i="4" s="1"/>
  <c r="I179" i="4" s="1"/>
  <c r="L45" i="4"/>
  <c r="L79" i="4" s="1"/>
  <c r="L112" i="4" s="1"/>
  <c r="L145" i="4" s="1"/>
  <c r="L179" i="4" s="1"/>
  <c r="G80" i="4"/>
  <c r="G146" i="4"/>
  <c r="G113" i="4"/>
  <c r="BC112" i="4"/>
  <c r="BC145" i="4" s="1"/>
  <c r="AZ145" i="4"/>
  <c r="N17" i="4"/>
  <c r="M17" i="4"/>
  <c r="L17" i="4"/>
  <c r="C19" i="4"/>
  <c r="J18" i="4"/>
  <c r="BA140" i="4"/>
  <c r="F140" i="3"/>
  <c r="M140" i="3"/>
  <c r="H107" i="3"/>
  <c r="N107" i="3"/>
  <c r="J107" i="3"/>
  <c r="AW107" i="3" s="1"/>
  <c r="K107" i="3"/>
  <c r="G140" i="3"/>
  <c r="H140" i="3"/>
  <c r="I140" i="3"/>
  <c r="M107" i="3"/>
  <c r="J140" i="3"/>
  <c r="K140" i="3"/>
  <c r="BD140" i="3" s="1"/>
  <c r="L140" i="3"/>
  <c r="I107" i="3"/>
  <c r="BA107" i="3" s="1"/>
  <c r="E108" i="3"/>
  <c r="AG13" i="1"/>
  <c r="AG43" i="1" s="1"/>
  <c r="AF13" i="1"/>
  <c r="AF43" i="1" s="1"/>
  <c r="AE13" i="1"/>
  <c r="AE43" i="1" s="1"/>
  <c r="AD13" i="1"/>
  <c r="AZ80" i="4" l="1"/>
  <c r="AW113" i="4"/>
  <c r="AW80" i="4"/>
  <c r="BA113" i="4"/>
  <c r="BA80" i="4"/>
  <c r="M18" i="4"/>
  <c r="N18" i="4"/>
  <c r="L18" i="4"/>
  <c r="H113" i="4"/>
  <c r="H146" i="4"/>
  <c r="H80" i="4"/>
  <c r="AW146" i="4"/>
  <c r="K146" i="4"/>
  <c r="K80" i="4"/>
  <c r="K113" i="4"/>
  <c r="C20" i="4"/>
  <c r="J19" i="4"/>
  <c r="AX80" i="4"/>
  <c r="N113" i="4"/>
  <c r="N146" i="4"/>
  <c r="N80" i="4"/>
  <c r="AX146" i="4"/>
  <c r="AX113" i="4"/>
  <c r="AZ146" i="4"/>
  <c r="BA146" i="4"/>
  <c r="AX107" i="3"/>
  <c r="BC107" i="3"/>
  <c r="AX140" i="3"/>
  <c r="BD107" i="3"/>
  <c r="BA140" i="3"/>
  <c r="AZ140" i="3"/>
  <c r="AZ107" i="3"/>
  <c r="AW140" i="3"/>
  <c r="BC140" i="3"/>
  <c r="L13" i="3"/>
  <c r="M13" i="3"/>
  <c r="N13" i="3"/>
  <c r="B14" i="3"/>
  <c r="G14" i="3" s="1"/>
  <c r="B15" i="3"/>
  <c r="G15" i="3" s="1"/>
  <c r="B16" i="3"/>
  <c r="G16" i="3" s="1"/>
  <c r="B17" i="3"/>
  <c r="G17" i="3" s="1"/>
  <c r="B18" i="3"/>
  <c r="G18" i="3" s="1"/>
  <c r="B19" i="3"/>
  <c r="G19" i="3" s="1"/>
  <c r="B20" i="3"/>
  <c r="G20" i="3" s="1"/>
  <c r="B21" i="3"/>
  <c r="B22" i="3"/>
  <c r="G22" i="3" s="1"/>
  <c r="B23" i="3"/>
  <c r="G23" i="3" s="1"/>
  <c r="B24" i="3"/>
  <c r="G24" i="3" s="1"/>
  <c r="B25" i="3"/>
  <c r="G25" i="3" s="1"/>
  <c r="B26" i="3"/>
  <c r="G26" i="3" s="1"/>
  <c r="B27" i="3"/>
  <c r="G27" i="3" s="1"/>
  <c r="B28" i="3"/>
  <c r="G28" i="3" s="1"/>
  <c r="B29" i="3"/>
  <c r="B30" i="3"/>
  <c r="G30" i="3" s="1"/>
  <c r="B31" i="3"/>
  <c r="G31" i="3" s="1"/>
  <c r="B32" i="3"/>
  <c r="G32" i="3" s="1"/>
  <c r="B33" i="3"/>
  <c r="G33" i="3" s="1"/>
  <c r="B34" i="3"/>
  <c r="G34" i="3" s="1"/>
  <c r="B35" i="3"/>
  <c r="G35" i="3" s="1"/>
  <c r="B36" i="3"/>
  <c r="G36" i="3" s="1"/>
  <c r="B37" i="3"/>
  <c r="B38" i="3"/>
  <c r="G38" i="3" s="1"/>
  <c r="B39" i="3"/>
  <c r="G39" i="3" s="1"/>
  <c r="B40" i="3"/>
  <c r="G40" i="3" s="1"/>
  <c r="F45" i="3"/>
  <c r="I45" i="3" s="1"/>
  <c r="L45" i="3" s="1"/>
  <c r="G45" i="3"/>
  <c r="J45" i="3" s="1"/>
  <c r="H45" i="3"/>
  <c r="BD113" i="4" l="1"/>
  <c r="BD80" i="4"/>
  <c r="I116" i="4"/>
  <c r="I83" i="4"/>
  <c r="I149" i="4"/>
  <c r="N148" i="4"/>
  <c r="N82" i="4"/>
  <c r="N115" i="4"/>
  <c r="BD146" i="4"/>
  <c r="I148" i="4"/>
  <c r="I82" i="4"/>
  <c r="I115" i="4"/>
  <c r="K147" i="4"/>
  <c r="BC147" i="4" s="1"/>
  <c r="K114" i="4"/>
  <c r="K81" i="4"/>
  <c r="L83" i="4"/>
  <c r="L149" i="4"/>
  <c r="L116" i="4"/>
  <c r="C21" i="4"/>
  <c r="J20" i="4"/>
  <c r="N149" i="4"/>
  <c r="N116" i="4"/>
  <c r="N83" i="4"/>
  <c r="K116" i="4"/>
  <c r="BC116" i="4" s="1"/>
  <c r="K149" i="4"/>
  <c r="BC149" i="4" s="1"/>
  <c r="K83" i="4"/>
  <c r="BC83" i="4" s="1"/>
  <c r="N114" i="4"/>
  <c r="N147" i="4"/>
  <c r="N81" i="4"/>
  <c r="F116" i="4"/>
  <c r="F83" i="4"/>
  <c r="F149" i="4"/>
  <c r="I114" i="4"/>
  <c r="I81" i="4"/>
  <c r="I147" i="4"/>
  <c r="H116" i="4"/>
  <c r="H83" i="4"/>
  <c r="H149" i="4"/>
  <c r="K148" i="4"/>
  <c r="K82" i="4"/>
  <c r="K115" i="4"/>
  <c r="H148" i="4"/>
  <c r="H82" i="4"/>
  <c r="H115" i="4"/>
  <c r="J81" i="4"/>
  <c r="AW81" i="4" s="1"/>
  <c r="J114" i="4"/>
  <c r="J147" i="4"/>
  <c r="N19" i="4"/>
  <c r="M19" i="4"/>
  <c r="L19" i="4"/>
  <c r="L148" i="4"/>
  <c r="L82" i="4"/>
  <c r="L115" i="4"/>
  <c r="M149" i="4"/>
  <c r="M116" i="4"/>
  <c r="M83" i="4"/>
  <c r="G81" i="4"/>
  <c r="G114" i="4"/>
  <c r="G147" i="4"/>
  <c r="F81" i="4"/>
  <c r="F147" i="4"/>
  <c r="F114" i="4"/>
  <c r="F115" i="4"/>
  <c r="F148" i="4"/>
  <c r="F82" i="4"/>
  <c r="H81" i="4"/>
  <c r="H114" i="4"/>
  <c r="H147" i="4"/>
  <c r="J83" i="4"/>
  <c r="J149" i="4"/>
  <c r="J116" i="4"/>
  <c r="M81" i="4"/>
  <c r="M114" i="4"/>
  <c r="M147" i="4"/>
  <c r="G116" i="4"/>
  <c r="G83" i="4"/>
  <c r="G149" i="4"/>
  <c r="BC113" i="4"/>
  <c r="L147" i="4"/>
  <c r="L81" i="4"/>
  <c r="BA81" i="4" s="1"/>
  <c r="L114" i="4"/>
  <c r="G115" i="4"/>
  <c r="G148" i="4"/>
  <c r="G82" i="4"/>
  <c r="J148" i="4"/>
  <c r="AW148" i="4" s="1"/>
  <c r="J82" i="4"/>
  <c r="AW82" i="4" s="1"/>
  <c r="J115" i="4"/>
  <c r="BC80" i="4"/>
  <c r="M148" i="4"/>
  <c r="AX148" i="4" s="1"/>
  <c r="M82" i="4"/>
  <c r="AX82" i="4" s="1"/>
  <c r="M115" i="4"/>
  <c r="BC146" i="4"/>
  <c r="J41" i="3"/>
  <c r="M17" i="3"/>
  <c r="M32" i="3"/>
  <c r="M45" i="3"/>
  <c r="J79" i="3"/>
  <c r="L79" i="3"/>
  <c r="I79" i="3"/>
  <c r="M25" i="3"/>
  <c r="G79" i="3"/>
  <c r="F79" i="3"/>
  <c r="M33" i="3"/>
  <c r="H37" i="3"/>
  <c r="N37" i="3" s="1"/>
  <c r="F37" i="3"/>
  <c r="L37" i="3" s="1"/>
  <c r="M31" i="3"/>
  <c r="H29" i="3"/>
  <c r="N29" i="3" s="1"/>
  <c r="F29" i="3"/>
  <c r="L29" i="3" s="1"/>
  <c r="M23" i="3"/>
  <c r="H21" i="3"/>
  <c r="N21" i="3" s="1"/>
  <c r="F21" i="3"/>
  <c r="L21" i="3" s="1"/>
  <c r="M15" i="3"/>
  <c r="B41" i="3"/>
  <c r="H34" i="3"/>
  <c r="N34" i="3" s="1"/>
  <c r="F34" i="3"/>
  <c r="L34" i="3" s="1"/>
  <c r="M28" i="3"/>
  <c r="H26" i="3"/>
  <c r="N26" i="3" s="1"/>
  <c r="F26" i="3"/>
  <c r="L26" i="3" s="1"/>
  <c r="M20" i="3"/>
  <c r="H18" i="3"/>
  <c r="N18" i="3" s="1"/>
  <c r="F18" i="3"/>
  <c r="L18" i="3" s="1"/>
  <c r="H39" i="3"/>
  <c r="N39" i="3" s="1"/>
  <c r="F39" i="3"/>
  <c r="L39" i="3" s="1"/>
  <c r="H31" i="3"/>
  <c r="N31" i="3" s="1"/>
  <c r="F31" i="3"/>
  <c r="L31" i="3" s="1"/>
  <c r="H23" i="3"/>
  <c r="N23" i="3" s="1"/>
  <c r="F23" i="3"/>
  <c r="L23" i="3" s="1"/>
  <c r="H15" i="3"/>
  <c r="N15" i="3" s="1"/>
  <c r="F15" i="3"/>
  <c r="L15" i="3" s="1"/>
  <c r="H36" i="3"/>
  <c r="N36" i="3" s="1"/>
  <c r="F36" i="3"/>
  <c r="L36" i="3" s="1"/>
  <c r="M30" i="3"/>
  <c r="H28" i="3"/>
  <c r="N28" i="3" s="1"/>
  <c r="F28" i="3"/>
  <c r="L28" i="3" s="1"/>
  <c r="M22" i="3"/>
  <c r="H20" i="3"/>
  <c r="N20" i="3" s="1"/>
  <c r="F20" i="3"/>
  <c r="L20" i="3" s="1"/>
  <c r="H79" i="3"/>
  <c r="K45" i="3"/>
  <c r="M35" i="3"/>
  <c r="H33" i="3"/>
  <c r="N33" i="3" s="1"/>
  <c r="F33" i="3"/>
  <c r="L33" i="3" s="1"/>
  <c r="M27" i="3"/>
  <c r="H25" i="3"/>
  <c r="N25" i="3" s="1"/>
  <c r="F25" i="3"/>
  <c r="L25" i="3" s="1"/>
  <c r="M19" i="3"/>
  <c r="H17" i="3"/>
  <c r="N17" i="3" s="1"/>
  <c r="F17" i="3"/>
  <c r="L17" i="3" s="1"/>
  <c r="H38" i="3"/>
  <c r="N38" i="3" s="1"/>
  <c r="F38" i="3"/>
  <c r="L38" i="3" s="1"/>
  <c r="H30" i="3"/>
  <c r="N30" i="3" s="1"/>
  <c r="F30" i="3"/>
  <c r="L30" i="3" s="1"/>
  <c r="M24" i="3"/>
  <c r="H22" i="3"/>
  <c r="N22" i="3" s="1"/>
  <c r="F22" i="3"/>
  <c r="L22" i="3" s="1"/>
  <c r="M16" i="3"/>
  <c r="H14" i="3"/>
  <c r="F14" i="3"/>
  <c r="H35" i="3"/>
  <c r="N35" i="3" s="1"/>
  <c r="F35" i="3"/>
  <c r="L35" i="3" s="1"/>
  <c r="H27" i="3"/>
  <c r="N27" i="3" s="1"/>
  <c r="F27" i="3"/>
  <c r="L27" i="3" s="1"/>
  <c r="H19" i="3"/>
  <c r="N19" i="3" s="1"/>
  <c r="F19" i="3"/>
  <c r="L19" i="3" s="1"/>
  <c r="H40" i="3"/>
  <c r="N40" i="3" s="1"/>
  <c r="F40" i="3"/>
  <c r="L40" i="3" s="1"/>
  <c r="G37" i="3"/>
  <c r="M37" i="3" s="1"/>
  <c r="M34" i="3"/>
  <c r="H32" i="3"/>
  <c r="N32" i="3" s="1"/>
  <c r="F32" i="3"/>
  <c r="L32" i="3" s="1"/>
  <c r="G29" i="3"/>
  <c r="M29" i="3" s="1"/>
  <c r="M26" i="3"/>
  <c r="H24" i="3"/>
  <c r="N24" i="3" s="1"/>
  <c r="F24" i="3"/>
  <c r="L24" i="3" s="1"/>
  <c r="G21" i="3"/>
  <c r="M18" i="3"/>
  <c r="H16" i="3"/>
  <c r="N16" i="3" s="1"/>
  <c r="F16" i="3"/>
  <c r="L16" i="3" s="1"/>
  <c r="M40" i="3"/>
  <c r="M39" i="3"/>
  <c r="M38" i="3"/>
  <c r="M36" i="3"/>
  <c r="M14" i="3"/>
  <c r="AW115" i="4" l="1"/>
  <c r="AZ115" i="4"/>
  <c r="BA116" i="4"/>
  <c r="BC81" i="4"/>
  <c r="BD147" i="4"/>
  <c r="AZ82" i="4"/>
  <c r="AX114" i="4"/>
  <c r="AW149" i="4"/>
  <c r="AZ149" i="4"/>
  <c r="BC114" i="4"/>
  <c r="AZ148" i="4"/>
  <c r="AW116" i="4"/>
  <c r="BD148" i="4"/>
  <c r="AW83" i="4"/>
  <c r="BA114" i="4"/>
  <c r="AZ83" i="4"/>
  <c r="J150" i="4"/>
  <c r="J84" i="4"/>
  <c r="J117" i="4"/>
  <c r="BD114" i="4"/>
  <c r="F117" i="4"/>
  <c r="F150" i="4"/>
  <c r="F84" i="4"/>
  <c r="BC82" i="4"/>
  <c r="BC148" i="4"/>
  <c r="G84" i="4"/>
  <c r="G117" i="4"/>
  <c r="G150" i="4"/>
  <c r="AX83" i="4"/>
  <c r="I150" i="4"/>
  <c r="AZ150" i="4" s="1"/>
  <c r="I84" i="4"/>
  <c r="AZ84" i="4" s="1"/>
  <c r="I117" i="4"/>
  <c r="AZ117" i="4" s="1"/>
  <c r="BA115" i="4"/>
  <c r="BD83" i="4"/>
  <c r="BA147" i="4"/>
  <c r="M84" i="4"/>
  <c r="M117" i="4"/>
  <c r="M150" i="4"/>
  <c r="BC115" i="4"/>
  <c r="L84" i="4"/>
  <c r="L117" i="4"/>
  <c r="L150" i="4"/>
  <c r="BA82" i="4"/>
  <c r="BD116" i="4"/>
  <c r="BD115" i="4"/>
  <c r="BD81" i="4"/>
  <c r="AX116" i="4"/>
  <c r="AX149" i="4"/>
  <c r="H84" i="4"/>
  <c r="H150" i="4"/>
  <c r="H117" i="4"/>
  <c r="BA148" i="4"/>
  <c r="BD149" i="4"/>
  <c r="BD82" i="4"/>
  <c r="L20" i="4"/>
  <c r="M20" i="4"/>
  <c r="N20" i="4"/>
  <c r="C22" i="4"/>
  <c r="J21" i="4"/>
  <c r="BA83" i="4"/>
  <c r="K84" i="4"/>
  <c r="K117" i="4"/>
  <c r="K150" i="4"/>
  <c r="N150" i="4"/>
  <c r="BD150" i="4" s="1"/>
  <c r="N117" i="4"/>
  <c r="N84" i="4"/>
  <c r="AZ147" i="4"/>
  <c r="AZ81" i="4"/>
  <c r="AX147" i="4"/>
  <c r="AZ114" i="4"/>
  <c r="BA149" i="4"/>
  <c r="AZ116" i="4"/>
  <c r="AW147" i="4"/>
  <c r="AX115" i="4"/>
  <c r="AX81" i="4"/>
  <c r="AW114" i="4"/>
  <c r="N61" i="3"/>
  <c r="H61" i="3"/>
  <c r="K61" i="3"/>
  <c r="K50" i="3"/>
  <c r="N50" i="3"/>
  <c r="H50" i="3"/>
  <c r="I54" i="3"/>
  <c r="F54" i="3"/>
  <c r="L54" i="3"/>
  <c r="L71" i="3"/>
  <c r="I71" i="3"/>
  <c r="F71" i="3"/>
  <c r="L64" i="3"/>
  <c r="I64" i="3"/>
  <c r="F64" i="3"/>
  <c r="N64" i="3"/>
  <c r="K64" i="3"/>
  <c r="H64" i="3"/>
  <c r="N69" i="3"/>
  <c r="H69" i="3"/>
  <c r="K69" i="3"/>
  <c r="H62" i="3"/>
  <c r="N62" i="3"/>
  <c r="K62" i="3"/>
  <c r="L60" i="3"/>
  <c r="I60" i="3"/>
  <c r="F60" i="3"/>
  <c r="H70" i="3"/>
  <c r="N70" i="3"/>
  <c r="K70" i="3"/>
  <c r="N60" i="3"/>
  <c r="K60" i="3"/>
  <c r="H60" i="3"/>
  <c r="K58" i="3"/>
  <c r="H58" i="3"/>
  <c r="N58" i="3"/>
  <c r="L52" i="3"/>
  <c r="I52" i="3"/>
  <c r="F52" i="3"/>
  <c r="N52" i="3"/>
  <c r="K52" i="3"/>
  <c r="H52" i="3"/>
  <c r="I72" i="3"/>
  <c r="L72" i="3"/>
  <c r="F72" i="3"/>
  <c r="L51" i="3"/>
  <c r="I51" i="3"/>
  <c r="F51" i="3"/>
  <c r="F49" i="3"/>
  <c r="L49" i="3"/>
  <c r="I49" i="3"/>
  <c r="I61" i="3"/>
  <c r="L61" i="3"/>
  <c r="F61" i="3"/>
  <c r="N71" i="3"/>
  <c r="K71" i="3"/>
  <c r="H71" i="3"/>
  <c r="L69" i="3"/>
  <c r="I69" i="3"/>
  <c r="F69" i="3"/>
  <c r="I62" i="3"/>
  <c r="F62" i="3"/>
  <c r="L62" i="3"/>
  <c r="L58" i="3"/>
  <c r="I58" i="3"/>
  <c r="F58" i="3"/>
  <c r="N49" i="3"/>
  <c r="K49" i="3"/>
  <c r="H49" i="3"/>
  <c r="L48" i="3"/>
  <c r="I48" i="3"/>
  <c r="F48" i="3"/>
  <c r="K66" i="3"/>
  <c r="H66" i="3"/>
  <c r="N66" i="3"/>
  <c r="L67" i="3"/>
  <c r="I67" i="3"/>
  <c r="F67" i="3"/>
  <c r="N57" i="3"/>
  <c r="K57" i="3"/>
  <c r="H57" i="3"/>
  <c r="N47" i="3"/>
  <c r="K47" i="3"/>
  <c r="H47" i="3"/>
  <c r="L55" i="3"/>
  <c r="I55" i="3"/>
  <c r="F55" i="3"/>
  <c r="F65" i="3"/>
  <c r="L65" i="3"/>
  <c r="I65" i="3"/>
  <c r="K53" i="3"/>
  <c r="N53" i="3"/>
  <c r="H53" i="3"/>
  <c r="N63" i="3"/>
  <c r="K63" i="3"/>
  <c r="H63" i="3"/>
  <c r="H54" i="3"/>
  <c r="N54" i="3"/>
  <c r="K54" i="3"/>
  <c r="L50" i="3"/>
  <c r="I50" i="3"/>
  <c r="F50" i="3"/>
  <c r="I70" i="3"/>
  <c r="F70" i="3"/>
  <c r="L70" i="3"/>
  <c r="N72" i="3"/>
  <c r="K72" i="3"/>
  <c r="H72" i="3"/>
  <c r="K51" i="3"/>
  <c r="H51" i="3"/>
  <c r="N51" i="3"/>
  <c r="L68" i="3"/>
  <c r="I68" i="3"/>
  <c r="F68" i="3"/>
  <c r="L66" i="3"/>
  <c r="I66" i="3"/>
  <c r="F66" i="3"/>
  <c r="L59" i="3"/>
  <c r="I59" i="3"/>
  <c r="F59" i="3"/>
  <c r="N68" i="3"/>
  <c r="K68" i="3"/>
  <c r="H68" i="3"/>
  <c r="N48" i="3"/>
  <c r="H48" i="3"/>
  <c r="K48" i="3"/>
  <c r="H59" i="3"/>
  <c r="K59" i="3"/>
  <c r="N59" i="3"/>
  <c r="F57" i="3"/>
  <c r="L57" i="3"/>
  <c r="I57" i="3"/>
  <c r="L47" i="3"/>
  <c r="I47" i="3"/>
  <c r="F47" i="3"/>
  <c r="K67" i="3"/>
  <c r="H67" i="3"/>
  <c r="N67" i="3"/>
  <c r="I53" i="3"/>
  <c r="F53" i="3"/>
  <c r="L53" i="3"/>
  <c r="L56" i="3"/>
  <c r="F56" i="3"/>
  <c r="I56" i="3"/>
  <c r="N55" i="3"/>
  <c r="K55" i="3"/>
  <c r="H55" i="3"/>
  <c r="N56" i="3"/>
  <c r="K56" i="3"/>
  <c r="H56" i="3"/>
  <c r="N65" i="3"/>
  <c r="K65" i="3"/>
  <c r="H65" i="3"/>
  <c r="L63" i="3"/>
  <c r="I63" i="3"/>
  <c r="F63" i="3"/>
  <c r="G49" i="3"/>
  <c r="M49" i="3"/>
  <c r="J49" i="3"/>
  <c r="M61" i="3"/>
  <c r="J61" i="3"/>
  <c r="G61" i="3"/>
  <c r="M63" i="3"/>
  <c r="J63" i="3"/>
  <c r="G63" i="3"/>
  <c r="J55" i="3"/>
  <c r="G55" i="3"/>
  <c r="M55" i="3"/>
  <c r="M56" i="3"/>
  <c r="G56" i="3"/>
  <c r="J56" i="3"/>
  <c r="M58" i="3"/>
  <c r="G58" i="3"/>
  <c r="J58" i="3"/>
  <c r="G48" i="3"/>
  <c r="M48" i="3"/>
  <c r="J48" i="3"/>
  <c r="M67" i="3"/>
  <c r="J67" i="3"/>
  <c r="G67" i="3"/>
  <c r="G66" i="3"/>
  <c r="M66" i="3"/>
  <c r="J66" i="3"/>
  <c r="M46" i="3"/>
  <c r="G46" i="3"/>
  <c r="J46" i="3"/>
  <c r="M69" i="3"/>
  <c r="G69" i="3"/>
  <c r="J69" i="3"/>
  <c r="J54" i="3"/>
  <c r="G54" i="3"/>
  <c r="M54" i="3"/>
  <c r="M52" i="3"/>
  <c r="J52" i="3"/>
  <c r="G52" i="3"/>
  <c r="M65" i="3"/>
  <c r="J65" i="3"/>
  <c r="G65" i="3"/>
  <c r="J68" i="3"/>
  <c r="M68" i="3"/>
  <c r="G68" i="3"/>
  <c r="J70" i="3"/>
  <c r="G70" i="3"/>
  <c r="M70" i="3"/>
  <c r="G71" i="3"/>
  <c r="M71" i="3"/>
  <c r="J71" i="3"/>
  <c r="J62" i="3"/>
  <c r="G62" i="3"/>
  <c r="M62" i="3"/>
  <c r="M60" i="3"/>
  <c r="G60" i="3"/>
  <c r="J60" i="3"/>
  <c r="G57" i="3"/>
  <c r="M57" i="3"/>
  <c r="J57" i="3"/>
  <c r="J72" i="3"/>
  <c r="G72" i="3"/>
  <c r="M72" i="3"/>
  <c r="M51" i="3"/>
  <c r="G51" i="3"/>
  <c r="J51" i="3"/>
  <c r="G50" i="3"/>
  <c r="M50" i="3"/>
  <c r="J50" i="3"/>
  <c r="G47" i="3"/>
  <c r="M47" i="3"/>
  <c r="J47" i="3"/>
  <c r="G59" i="3"/>
  <c r="M59" i="3"/>
  <c r="J59" i="3"/>
  <c r="J64" i="3"/>
  <c r="G64" i="3"/>
  <c r="M64" i="3"/>
  <c r="G41" i="3"/>
  <c r="M79" i="3"/>
  <c r="F41" i="3"/>
  <c r="M21" i="3"/>
  <c r="H41" i="3"/>
  <c r="N14" i="3"/>
  <c r="K79" i="3"/>
  <c r="N45" i="3"/>
  <c r="L14" i="3"/>
  <c r="BD117" i="4" l="1"/>
  <c r="AW150" i="4"/>
  <c r="BC150" i="4"/>
  <c r="AX117" i="4"/>
  <c r="BC117" i="4"/>
  <c r="AX84" i="4"/>
  <c r="BC84" i="4"/>
  <c r="M85" i="4"/>
  <c r="M151" i="4"/>
  <c r="M118" i="4"/>
  <c r="G118" i="4"/>
  <c r="G151" i="4"/>
  <c r="G85" i="4"/>
  <c r="I85" i="4"/>
  <c r="I118" i="4"/>
  <c r="I151" i="4"/>
  <c r="AX150" i="4"/>
  <c r="BA150" i="4"/>
  <c r="BA84" i="4"/>
  <c r="L118" i="4"/>
  <c r="L151" i="4"/>
  <c r="L85" i="4"/>
  <c r="BA117" i="4"/>
  <c r="H85" i="4"/>
  <c r="H118" i="4"/>
  <c r="H151" i="4"/>
  <c r="F118" i="4"/>
  <c r="F151" i="4"/>
  <c r="F85" i="4"/>
  <c r="K118" i="4"/>
  <c r="K151" i="4"/>
  <c r="K85" i="4"/>
  <c r="J151" i="4"/>
  <c r="J85" i="4"/>
  <c r="J118" i="4"/>
  <c r="L21" i="4"/>
  <c r="N21" i="4"/>
  <c r="M21" i="4"/>
  <c r="AW117" i="4"/>
  <c r="N85" i="4"/>
  <c r="N151" i="4"/>
  <c r="N118" i="4"/>
  <c r="BD84" i="4"/>
  <c r="C23" i="4"/>
  <c r="J22" i="4"/>
  <c r="AW84" i="4"/>
  <c r="L92" i="3"/>
  <c r="L158" i="3"/>
  <c r="L125" i="3"/>
  <c r="L85" i="3"/>
  <c r="L118" i="3"/>
  <c r="L151" i="3"/>
  <c r="L120" i="3"/>
  <c r="L87" i="3"/>
  <c r="L153" i="3"/>
  <c r="H115" i="3"/>
  <c r="H148" i="3"/>
  <c r="H82" i="3"/>
  <c r="F97" i="3"/>
  <c r="F130" i="3"/>
  <c r="F163" i="3"/>
  <c r="H172" i="3"/>
  <c r="H106" i="3"/>
  <c r="H139" i="3"/>
  <c r="F169" i="3"/>
  <c r="F103" i="3"/>
  <c r="F136" i="3"/>
  <c r="L172" i="3"/>
  <c r="L106" i="3"/>
  <c r="L139" i="3"/>
  <c r="H170" i="3"/>
  <c r="H104" i="3"/>
  <c r="H137" i="3"/>
  <c r="F171" i="3"/>
  <c r="F138" i="3"/>
  <c r="F105" i="3"/>
  <c r="L135" i="3"/>
  <c r="L168" i="3"/>
  <c r="L102" i="3"/>
  <c r="I85" i="3"/>
  <c r="I151" i="3"/>
  <c r="I118" i="3"/>
  <c r="K82" i="3"/>
  <c r="K148" i="3"/>
  <c r="K115" i="3"/>
  <c r="L131" i="3"/>
  <c r="L164" i="3"/>
  <c r="L98" i="3"/>
  <c r="I87" i="3"/>
  <c r="I153" i="3"/>
  <c r="I120" i="3"/>
  <c r="F94" i="3"/>
  <c r="F160" i="3"/>
  <c r="F127" i="3"/>
  <c r="I171" i="3"/>
  <c r="I105" i="3"/>
  <c r="I138" i="3"/>
  <c r="K124" i="3"/>
  <c r="K91" i="3"/>
  <c r="K157" i="3"/>
  <c r="L129" i="3"/>
  <c r="L162" i="3"/>
  <c r="L96" i="3"/>
  <c r="L156" i="3"/>
  <c r="L90" i="3"/>
  <c r="L123" i="3"/>
  <c r="I131" i="3"/>
  <c r="I164" i="3"/>
  <c r="I98" i="3"/>
  <c r="K151" i="3"/>
  <c r="K118" i="3"/>
  <c r="K85" i="3"/>
  <c r="N82" i="3"/>
  <c r="N115" i="3"/>
  <c r="N148" i="3"/>
  <c r="K106" i="3"/>
  <c r="K172" i="3"/>
  <c r="K139" i="3"/>
  <c r="N101" i="3"/>
  <c r="N134" i="3"/>
  <c r="N167" i="3"/>
  <c r="H133" i="3"/>
  <c r="H166" i="3"/>
  <c r="H100" i="3"/>
  <c r="L136" i="3"/>
  <c r="L103" i="3"/>
  <c r="L169" i="3"/>
  <c r="H152" i="3"/>
  <c r="H119" i="3"/>
  <c r="H86" i="3"/>
  <c r="I94" i="3"/>
  <c r="I127" i="3"/>
  <c r="I160" i="3"/>
  <c r="L105" i="3"/>
  <c r="L171" i="3"/>
  <c r="L138" i="3"/>
  <c r="I156" i="3"/>
  <c r="I90" i="3"/>
  <c r="I123" i="3"/>
  <c r="N94" i="3"/>
  <c r="N160" i="3"/>
  <c r="N127" i="3"/>
  <c r="F96" i="3"/>
  <c r="F129" i="3"/>
  <c r="F162" i="3"/>
  <c r="I96" i="3"/>
  <c r="I129" i="3"/>
  <c r="I162" i="3"/>
  <c r="F153" i="3"/>
  <c r="F120" i="3"/>
  <c r="F87" i="3"/>
  <c r="K153" i="3"/>
  <c r="K87" i="3"/>
  <c r="K120" i="3"/>
  <c r="I106" i="3"/>
  <c r="I139" i="3"/>
  <c r="I172" i="3"/>
  <c r="L163" i="3"/>
  <c r="L130" i="3"/>
  <c r="L97" i="3"/>
  <c r="K102" i="3"/>
  <c r="K135" i="3"/>
  <c r="K168" i="3"/>
  <c r="H165" i="3"/>
  <c r="H99" i="3"/>
  <c r="H132" i="3"/>
  <c r="H101" i="3"/>
  <c r="H134" i="3"/>
  <c r="H167" i="3"/>
  <c r="N135" i="3"/>
  <c r="N102" i="3"/>
  <c r="N168" i="3"/>
  <c r="L137" i="3"/>
  <c r="L104" i="3"/>
  <c r="L170" i="3"/>
  <c r="L99" i="3"/>
  <c r="L165" i="3"/>
  <c r="L132" i="3"/>
  <c r="K133" i="3"/>
  <c r="K100" i="3"/>
  <c r="K166" i="3"/>
  <c r="H171" i="3"/>
  <c r="H105" i="3"/>
  <c r="H138" i="3"/>
  <c r="K86" i="3"/>
  <c r="K152" i="3"/>
  <c r="K119" i="3"/>
  <c r="L94" i="3"/>
  <c r="L160" i="3"/>
  <c r="L127" i="3"/>
  <c r="L121" i="3"/>
  <c r="L88" i="3"/>
  <c r="L154" i="3"/>
  <c r="K94" i="3"/>
  <c r="K127" i="3"/>
  <c r="K160" i="3"/>
  <c r="N91" i="3"/>
  <c r="N157" i="3"/>
  <c r="N124" i="3"/>
  <c r="H118" i="3"/>
  <c r="H85" i="3"/>
  <c r="H151" i="3"/>
  <c r="F139" i="3"/>
  <c r="F172" i="3"/>
  <c r="F106" i="3"/>
  <c r="N120" i="3"/>
  <c r="N87" i="3"/>
  <c r="N153" i="3"/>
  <c r="I163" i="3"/>
  <c r="I130" i="3"/>
  <c r="I97" i="3"/>
  <c r="I136" i="3"/>
  <c r="I103" i="3"/>
  <c r="I169" i="3"/>
  <c r="N106" i="3"/>
  <c r="N139" i="3"/>
  <c r="N172" i="3"/>
  <c r="K99" i="3"/>
  <c r="K165" i="3"/>
  <c r="K132" i="3"/>
  <c r="K101" i="3"/>
  <c r="K134" i="3"/>
  <c r="K167" i="3"/>
  <c r="F93" i="3"/>
  <c r="F159" i="3"/>
  <c r="F126" i="3"/>
  <c r="F104" i="3"/>
  <c r="F170" i="3"/>
  <c r="F137" i="3"/>
  <c r="F99" i="3"/>
  <c r="F132" i="3"/>
  <c r="F165" i="3"/>
  <c r="F115" i="3"/>
  <c r="F148" i="3"/>
  <c r="F82" i="3"/>
  <c r="K105" i="3"/>
  <c r="K138" i="3"/>
  <c r="K171" i="3"/>
  <c r="N86" i="3"/>
  <c r="N119" i="3"/>
  <c r="N152" i="3"/>
  <c r="K96" i="3"/>
  <c r="K129" i="3"/>
  <c r="K162" i="3"/>
  <c r="F121" i="3"/>
  <c r="F88" i="3"/>
  <c r="F154" i="3"/>
  <c r="H130" i="3"/>
  <c r="H97" i="3"/>
  <c r="H163" i="3"/>
  <c r="K97" i="3"/>
  <c r="K163" i="3"/>
  <c r="K130" i="3"/>
  <c r="K137" i="3"/>
  <c r="K170" i="3"/>
  <c r="K104" i="3"/>
  <c r="L134" i="3"/>
  <c r="L101" i="3"/>
  <c r="L167" i="3"/>
  <c r="H168" i="3"/>
  <c r="H102" i="3"/>
  <c r="H135" i="3"/>
  <c r="N133" i="3"/>
  <c r="N100" i="3"/>
  <c r="N166" i="3"/>
  <c r="I132" i="3"/>
  <c r="I99" i="3"/>
  <c r="I165" i="3"/>
  <c r="N132" i="3"/>
  <c r="N99" i="3"/>
  <c r="N165" i="3"/>
  <c r="F81" i="3"/>
  <c r="F147" i="3"/>
  <c r="F114" i="3"/>
  <c r="I126" i="3"/>
  <c r="I93" i="3"/>
  <c r="I159" i="3"/>
  <c r="I170" i="3"/>
  <c r="I137" i="3"/>
  <c r="I104" i="3"/>
  <c r="F89" i="3"/>
  <c r="F155" i="3"/>
  <c r="F122" i="3"/>
  <c r="I115" i="3"/>
  <c r="I148" i="3"/>
  <c r="I82" i="3"/>
  <c r="N105" i="3"/>
  <c r="N171" i="3"/>
  <c r="N138" i="3"/>
  <c r="F86" i="3"/>
  <c r="F152" i="3"/>
  <c r="F119" i="3"/>
  <c r="N129" i="3"/>
  <c r="N96" i="3"/>
  <c r="N162" i="3"/>
  <c r="I88" i="3"/>
  <c r="I154" i="3"/>
  <c r="I121" i="3"/>
  <c r="K159" i="3"/>
  <c r="K93" i="3"/>
  <c r="K126" i="3"/>
  <c r="F134" i="3"/>
  <c r="F167" i="3"/>
  <c r="F101" i="3"/>
  <c r="H120" i="3"/>
  <c r="H153" i="3"/>
  <c r="H87" i="3"/>
  <c r="L81" i="3"/>
  <c r="L114" i="3"/>
  <c r="L147" i="3"/>
  <c r="L89" i="3"/>
  <c r="L122" i="3"/>
  <c r="L155" i="3"/>
  <c r="N84" i="3"/>
  <c r="N150" i="3"/>
  <c r="N117" i="3"/>
  <c r="I124" i="3"/>
  <c r="I91" i="3"/>
  <c r="I157" i="3"/>
  <c r="H147" i="3"/>
  <c r="H81" i="3"/>
  <c r="H114" i="3"/>
  <c r="K83" i="3"/>
  <c r="K149" i="3"/>
  <c r="K116" i="3"/>
  <c r="I95" i="3"/>
  <c r="I161" i="3"/>
  <c r="I128" i="3"/>
  <c r="N92" i="3"/>
  <c r="N125" i="3"/>
  <c r="N158" i="3"/>
  <c r="H155" i="3"/>
  <c r="H122" i="3"/>
  <c r="H89" i="3"/>
  <c r="L124" i="3"/>
  <c r="L91" i="3"/>
  <c r="L157" i="3"/>
  <c r="L166" i="3"/>
  <c r="L100" i="3"/>
  <c r="L133" i="3"/>
  <c r="K121" i="3"/>
  <c r="K88" i="3"/>
  <c r="K154" i="3"/>
  <c r="K81" i="3"/>
  <c r="K147" i="3"/>
  <c r="K114" i="3"/>
  <c r="N149" i="3"/>
  <c r="N116" i="3"/>
  <c r="N83" i="3"/>
  <c r="I116" i="3"/>
  <c r="I83" i="3"/>
  <c r="I149" i="3"/>
  <c r="H92" i="3"/>
  <c r="H125" i="3"/>
  <c r="H158" i="3"/>
  <c r="N136" i="3"/>
  <c r="N169" i="3"/>
  <c r="N103" i="3"/>
  <c r="K95" i="3"/>
  <c r="K161" i="3"/>
  <c r="K128" i="3"/>
  <c r="F118" i="3"/>
  <c r="F85" i="3"/>
  <c r="F151" i="3"/>
  <c r="H93" i="3"/>
  <c r="H126" i="3"/>
  <c r="H159" i="3"/>
  <c r="F164" i="3"/>
  <c r="F131" i="3"/>
  <c r="F98" i="3"/>
  <c r="N104" i="3"/>
  <c r="N137" i="3"/>
  <c r="N170" i="3"/>
  <c r="L93" i="3"/>
  <c r="L159" i="3"/>
  <c r="L126" i="3"/>
  <c r="I89" i="3"/>
  <c r="I155" i="3"/>
  <c r="I122" i="3"/>
  <c r="F128" i="3"/>
  <c r="F95" i="3"/>
  <c r="F161" i="3"/>
  <c r="H117" i="3"/>
  <c r="H84" i="3"/>
  <c r="H150" i="3"/>
  <c r="K156" i="3"/>
  <c r="K123" i="3"/>
  <c r="K90" i="3"/>
  <c r="I117" i="3"/>
  <c r="I84" i="3"/>
  <c r="I150" i="3"/>
  <c r="L95" i="3"/>
  <c r="L161" i="3"/>
  <c r="L128" i="3"/>
  <c r="L86" i="3"/>
  <c r="L119" i="3"/>
  <c r="L152" i="3"/>
  <c r="L46" i="3"/>
  <c r="I46" i="3"/>
  <c r="F46" i="3"/>
  <c r="N123" i="3"/>
  <c r="N90" i="3"/>
  <c r="N156" i="3"/>
  <c r="L84" i="3"/>
  <c r="L150" i="3"/>
  <c r="L117" i="3"/>
  <c r="H169" i="3"/>
  <c r="H103" i="3"/>
  <c r="H136" i="3"/>
  <c r="K89" i="3"/>
  <c r="K155" i="3"/>
  <c r="K122" i="3"/>
  <c r="F157" i="3"/>
  <c r="F91" i="3"/>
  <c r="F124" i="3"/>
  <c r="F102" i="3"/>
  <c r="F135" i="3"/>
  <c r="F168" i="3"/>
  <c r="N154" i="3"/>
  <c r="N121" i="3"/>
  <c r="N88" i="3"/>
  <c r="N81" i="3"/>
  <c r="N147" i="3"/>
  <c r="N114" i="3"/>
  <c r="F92" i="3"/>
  <c r="F158" i="3"/>
  <c r="F125" i="3"/>
  <c r="L83" i="3"/>
  <c r="L116" i="3"/>
  <c r="L149" i="3"/>
  <c r="K92" i="3"/>
  <c r="K125" i="3"/>
  <c r="K158" i="3"/>
  <c r="H131" i="3"/>
  <c r="H164" i="3"/>
  <c r="H98" i="3"/>
  <c r="H128" i="3"/>
  <c r="H95" i="3"/>
  <c r="H161" i="3"/>
  <c r="N131" i="3"/>
  <c r="N164" i="3"/>
  <c r="N98" i="3"/>
  <c r="F123" i="3"/>
  <c r="F156" i="3"/>
  <c r="F90" i="3"/>
  <c r="N118" i="3"/>
  <c r="N151" i="3"/>
  <c r="N85" i="3"/>
  <c r="BD85" i="3" s="1"/>
  <c r="N97" i="3"/>
  <c r="N163" i="3"/>
  <c r="N130" i="3"/>
  <c r="I167" i="3"/>
  <c r="I134" i="3"/>
  <c r="I101" i="3"/>
  <c r="H90" i="3"/>
  <c r="H156" i="3"/>
  <c r="H123" i="3"/>
  <c r="I114" i="3"/>
  <c r="I147" i="3"/>
  <c r="I81" i="3"/>
  <c r="F150" i="3"/>
  <c r="F84" i="3"/>
  <c r="F117" i="3"/>
  <c r="L115" i="3"/>
  <c r="L148" i="3"/>
  <c r="L82" i="3"/>
  <c r="I86" i="3"/>
  <c r="I152" i="3"/>
  <c r="I119" i="3"/>
  <c r="H96" i="3"/>
  <c r="H129" i="3"/>
  <c r="H162" i="3"/>
  <c r="F166" i="3"/>
  <c r="F133" i="3"/>
  <c r="F100" i="3"/>
  <c r="H149" i="3"/>
  <c r="H116" i="3"/>
  <c r="H83" i="3"/>
  <c r="K136" i="3"/>
  <c r="K103" i="3"/>
  <c r="K169" i="3"/>
  <c r="I100" i="3"/>
  <c r="I166" i="3"/>
  <c r="I133" i="3"/>
  <c r="K150" i="3"/>
  <c r="K84" i="3"/>
  <c r="K117" i="3"/>
  <c r="H46" i="3"/>
  <c r="N46" i="3"/>
  <c r="K46" i="3"/>
  <c r="N155" i="3"/>
  <c r="N122" i="3"/>
  <c r="N89" i="3"/>
  <c r="N126" i="3"/>
  <c r="N93" i="3"/>
  <c r="N159" i="3"/>
  <c r="I102" i="3"/>
  <c r="I135" i="3"/>
  <c r="I168" i="3"/>
  <c r="H154" i="3"/>
  <c r="H121" i="3"/>
  <c r="H88" i="3"/>
  <c r="H91" i="3"/>
  <c r="H157" i="3"/>
  <c r="H124" i="3"/>
  <c r="I92" i="3"/>
  <c r="I125" i="3"/>
  <c r="I158" i="3"/>
  <c r="F83" i="3"/>
  <c r="F149" i="3"/>
  <c r="F116" i="3"/>
  <c r="H160" i="3"/>
  <c r="H127" i="3"/>
  <c r="H94" i="3"/>
  <c r="K98" i="3"/>
  <c r="K131" i="3"/>
  <c r="K164" i="3"/>
  <c r="N128" i="3"/>
  <c r="N161" i="3"/>
  <c r="N95" i="3"/>
  <c r="J118" i="3"/>
  <c r="J151" i="3"/>
  <c r="J85" i="3"/>
  <c r="J158" i="3"/>
  <c r="J92" i="3"/>
  <c r="J125" i="3"/>
  <c r="G171" i="3"/>
  <c r="G105" i="3"/>
  <c r="G138" i="3"/>
  <c r="J169" i="3"/>
  <c r="J136" i="3"/>
  <c r="J103" i="3"/>
  <c r="G92" i="3"/>
  <c r="G125" i="3"/>
  <c r="G158" i="3"/>
  <c r="M92" i="3"/>
  <c r="M125" i="3"/>
  <c r="M158" i="3"/>
  <c r="G104" i="3"/>
  <c r="G137" i="3"/>
  <c r="G170" i="3"/>
  <c r="M131" i="3"/>
  <c r="M98" i="3"/>
  <c r="M164" i="3"/>
  <c r="J113" i="3"/>
  <c r="J146" i="3"/>
  <c r="J80" i="3"/>
  <c r="G113" i="3"/>
  <c r="G146" i="3"/>
  <c r="G80" i="3"/>
  <c r="M80" i="3"/>
  <c r="M113" i="3"/>
  <c r="M146" i="3"/>
  <c r="J126" i="3"/>
  <c r="J93" i="3"/>
  <c r="J159" i="3"/>
  <c r="M124" i="3"/>
  <c r="M157" i="3"/>
  <c r="M91" i="3"/>
  <c r="J135" i="3"/>
  <c r="J168" i="3"/>
  <c r="J102" i="3"/>
  <c r="J133" i="3"/>
  <c r="J166" i="3"/>
  <c r="J100" i="3"/>
  <c r="G122" i="3"/>
  <c r="G89" i="3"/>
  <c r="G155" i="3"/>
  <c r="M138" i="3"/>
  <c r="M105" i="3"/>
  <c r="M171" i="3"/>
  <c r="J121" i="3"/>
  <c r="J154" i="3"/>
  <c r="J88" i="3"/>
  <c r="G85" i="3"/>
  <c r="G151" i="3"/>
  <c r="G118" i="3"/>
  <c r="G116" i="3"/>
  <c r="G83" i="3"/>
  <c r="G149" i="3"/>
  <c r="M118" i="3"/>
  <c r="M85" i="3"/>
  <c r="M151" i="3"/>
  <c r="G169" i="3"/>
  <c r="G103" i="3"/>
  <c r="G136" i="3"/>
  <c r="M169" i="3"/>
  <c r="M103" i="3"/>
  <c r="M136" i="3"/>
  <c r="G139" i="3"/>
  <c r="G172" i="3"/>
  <c r="G106" i="3"/>
  <c r="G156" i="3"/>
  <c r="G90" i="3"/>
  <c r="G123" i="3"/>
  <c r="J172" i="3"/>
  <c r="J106" i="3"/>
  <c r="J139" i="3"/>
  <c r="G135" i="3"/>
  <c r="G102" i="3"/>
  <c r="G168" i="3"/>
  <c r="M89" i="3"/>
  <c r="M122" i="3"/>
  <c r="M155" i="3"/>
  <c r="M93" i="3"/>
  <c r="M159" i="3"/>
  <c r="M126" i="3"/>
  <c r="G124" i="3"/>
  <c r="G157" i="3"/>
  <c r="G91" i="3"/>
  <c r="G99" i="3"/>
  <c r="G165" i="3"/>
  <c r="G132" i="3"/>
  <c r="M100" i="3"/>
  <c r="M133" i="3"/>
  <c r="M166" i="3"/>
  <c r="J122" i="3"/>
  <c r="J89" i="3"/>
  <c r="J155" i="3"/>
  <c r="M116" i="3"/>
  <c r="M83" i="3"/>
  <c r="M149" i="3"/>
  <c r="M104" i="3"/>
  <c r="M137" i="3"/>
  <c r="M170" i="3"/>
  <c r="M106" i="3"/>
  <c r="M172" i="3"/>
  <c r="M139" i="3"/>
  <c r="J90" i="3"/>
  <c r="J123" i="3"/>
  <c r="J156" i="3"/>
  <c r="J104" i="3"/>
  <c r="J137" i="3"/>
  <c r="J170" i="3"/>
  <c r="G131" i="3"/>
  <c r="G98" i="3"/>
  <c r="G164" i="3"/>
  <c r="M156" i="3"/>
  <c r="M90" i="3"/>
  <c r="M123" i="3"/>
  <c r="J98" i="3"/>
  <c r="J131" i="3"/>
  <c r="J164" i="3"/>
  <c r="J91" i="3"/>
  <c r="J157" i="3"/>
  <c r="J124" i="3"/>
  <c r="M135" i="3"/>
  <c r="M168" i="3"/>
  <c r="M102" i="3"/>
  <c r="G126" i="3"/>
  <c r="G159" i="3"/>
  <c r="G93" i="3"/>
  <c r="J94" i="3"/>
  <c r="J160" i="3"/>
  <c r="J127" i="3"/>
  <c r="J132" i="3"/>
  <c r="J99" i="3"/>
  <c r="J165" i="3"/>
  <c r="G100" i="3"/>
  <c r="G133" i="3"/>
  <c r="G166" i="3"/>
  <c r="G163" i="3"/>
  <c r="G97" i="3"/>
  <c r="G130" i="3"/>
  <c r="J81" i="3"/>
  <c r="J114" i="3"/>
  <c r="J147" i="3"/>
  <c r="G94" i="3"/>
  <c r="G160" i="3"/>
  <c r="G127" i="3"/>
  <c r="M132" i="3"/>
  <c r="M99" i="3"/>
  <c r="M165" i="3"/>
  <c r="G167" i="3"/>
  <c r="G134" i="3"/>
  <c r="G101" i="3"/>
  <c r="J97" i="3"/>
  <c r="J130" i="3"/>
  <c r="J163" i="3"/>
  <c r="M81" i="3"/>
  <c r="M147" i="3"/>
  <c r="M114" i="3"/>
  <c r="M94" i="3"/>
  <c r="M160" i="3"/>
  <c r="M127" i="3"/>
  <c r="G119" i="3"/>
  <c r="G86" i="3"/>
  <c r="G152" i="3"/>
  <c r="J101" i="3"/>
  <c r="J167" i="3"/>
  <c r="J134" i="3"/>
  <c r="M97" i="3"/>
  <c r="M130" i="3"/>
  <c r="M163" i="3"/>
  <c r="G81" i="3"/>
  <c r="G147" i="3"/>
  <c r="G114" i="3"/>
  <c r="M96" i="3"/>
  <c r="M162" i="3"/>
  <c r="M129" i="3"/>
  <c r="J119" i="3"/>
  <c r="J152" i="3"/>
  <c r="J86" i="3"/>
  <c r="M101" i="3"/>
  <c r="M134" i="3"/>
  <c r="M167" i="3"/>
  <c r="G95" i="3"/>
  <c r="G128" i="3"/>
  <c r="G161" i="3"/>
  <c r="J117" i="3"/>
  <c r="J84" i="3"/>
  <c r="J150" i="3"/>
  <c r="G129" i="3"/>
  <c r="G162" i="3"/>
  <c r="G96" i="3"/>
  <c r="M119" i="3"/>
  <c r="M152" i="3"/>
  <c r="M86" i="3"/>
  <c r="J115" i="3"/>
  <c r="J148" i="3"/>
  <c r="J82" i="3"/>
  <c r="J128" i="3"/>
  <c r="J161" i="3"/>
  <c r="J95" i="3"/>
  <c r="M117" i="3"/>
  <c r="M150" i="3"/>
  <c r="M84" i="3"/>
  <c r="J96" i="3"/>
  <c r="J129" i="3"/>
  <c r="J162" i="3"/>
  <c r="M88" i="3"/>
  <c r="M154" i="3"/>
  <c r="M121" i="3"/>
  <c r="M148" i="3"/>
  <c r="M115" i="3"/>
  <c r="M82" i="3"/>
  <c r="M95" i="3"/>
  <c r="M161" i="3"/>
  <c r="M128" i="3"/>
  <c r="M53" i="3"/>
  <c r="J53" i="3"/>
  <c r="G53" i="3"/>
  <c r="G74" i="3" s="1"/>
  <c r="G183" i="3" s="1"/>
  <c r="I190" i="3" s="1"/>
  <c r="G117" i="3"/>
  <c r="G84" i="3"/>
  <c r="G150" i="3"/>
  <c r="J138" i="3"/>
  <c r="J105" i="3"/>
  <c r="J171" i="3"/>
  <c r="G121" i="3"/>
  <c r="G154" i="3"/>
  <c r="G88" i="3"/>
  <c r="G82" i="3"/>
  <c r="G148" i="3"/>
  <c r="G115" i="3"/>
  <c r="J83" i="3"/>
  <c r="J116" i="3"/>
  <c r="J149" i="3"/>
  <c r="N79" i="3"/>
  <c r="L41" i="3"/>
  <c r="M41" i="3"/>
  <c r="N41" i="3"/>
  <c r="BA151" i="4" l="1"/>
  <c r="AX118" i="4"/>
  <c r="BD151" i="4"/>
  <c r="BD85" i="4"/>
  <c r="AW85" i="4"/>
  <c r="AW151" i="4"/>
  <c r="BA118" i="4"/>
  <c r="BD118" i="4"/>
  <c r="AX151" i="4"/>
  <c r="J86" i="4"/>
  <c r="J119" i="4"/>
  <c r="J152" i="4"/>
  <c r="AX85" i="4"/>
  <c r="F152" i="4"/>
  <c r="F119" i="4"/>
  <c r="F86" i="4"/>
  <c r="G119" i="4"/>
  <c r="G152" i="4"/>
  <c r="G86" i="4"/>
  <c r="M119" i="4"/>
  <c r="M86" i="4"/>
  <c r="M152" i="4"/>
  <c r="I86" i="4"/>
  <c r="I119" i="4"/>
  <c r="I152" i="4"/>
  <c r="L119" i="4"/>
  <c r="L86" i="4"/>
  <c r="L152" i="4"/>
  <c r="H119" i="4"/>
  <c r="H152" i="4"/>
  <c r="H86" i="4"/>
  <c r="K119" i="4"/>
  <c r="K152" i="4"/>
  <c r="K86" i="4"/>
  <c r="AW118" i="4"/>
  <c r="N86" i="4"/>
  <c r="N119" i="4"/>
  <c r="N152" i="4"/>
  <c r="AZ151" i="4"/>
  <c r="AZ118" i="4"/>
  <c r="N22" i="4"/>
  <c r="L22" i="4"/>
  <c r="M22" i="4"/>
  <c r="BC85" i="4"/>
  <c r="AZ85" i="4"/>
  <c r="C24" i="4"/>
  <c r="J23" i="4"/>
  <c r="BC151" i="4"/>
  <c r="BC118" i="4"/>
  <c r="BA85" i="4"/>
  <c r="BA99" i="3"/>
  <c r="BD91" i="3"/>
  <c r="AZ89" i="3"/>
  <c r="AZ82" i="3"/>
  <c r="AZ106" i="3"/>
  <c r="AW90" i="3"/>
  <c r="AZ101" i="3"/>
  <c r="AZ103" i="3"/>
  <c r="BA92" i="3"/>
  <c r="AZ90" i="3"/>
  <c r="AZ86" i="3"/>
  <c r="AX93" i="3"/>
  <c r="AZ83" i="3"/>
  <c r="BA90" i="3"/>
  <c r="BC106" i="3"/>
  <c r="BD98" i="3"/>
  <c r="BA102" i="3"/>
  <c r="AX105" i="3"/>
  <c r="BD84" i="3"/>
  <c r="AZ100" i="3"/>
  <c r="AZ85" i="3"/>
  <c r="BD86" i="3"/>
  <c r="AX96" i="3"/>
  <c r="BD102" i="3"/>
  <c r="BA83" i="3"/>
  <c r="AZ87" i="3"/>
  <c r="BC102" i="3"/>
  <c r="BD104" i="3"/>
  <c r="BD97" i="3"/>
  <c r="AW104" i="3"/>
  <c r="AZ96" i="3"/>
  <c r="BA96" i="3"/>
  <c r="AZ99" i="3"/>
  <c r="BC89" i="3"/>
  <c r="BD99" i="3"/>
  <c r="BD89" i="3"/>
  <c r="BD105" i="3"/>
  <c r="AX89" i="3"/>
  <c r="AZ92" i="3"/>
  <c r="BD92" i="3"/>
  <c r="BC85" i="3"/>
  <c r="BD87" i="3"/>
  <c r="BC104" i="3"/>
  <c r="BD103" i="3"/>
  <c r="BD96" i="3"/>
  <c r="BA105" i="3"/>
  <c r="BA97" i="3"/>
  <c r="BC82" i="3"/>
  <c r="BA85" i="3"/>
  <c r="AZ102" i="3"/>
  <c r="BC92" i="3"/>
  <c r="BD95" i="3"/>
  <c r="BA95" i="3"/>
  <c r="AX88" i="3"/>
  <c r="BA104" i="3"/>
  <c r="BA98" i="3"/>
  <c r="AZ88" i="3"/>
  <c r="AZ104" i="3"/>
  <c r="BC97" i="3"/>
  <c r="BD81" i="3"/>
  <c r="BA87" i="3"/>
  <c r="BC95" i="3"/>
  <c r="BA89" i="3"/>
  <c r="BC88" i="3"/>
  <c r="BC87" i="3"/>
  <c r="BC96" i="3"/>
  <c r="BC94" i="3"/>
  <c r="BC86" i="3"/>
  <c r="BC81" i="3"/>
  <c r="BC103" i="3"/>
  <c r="BA84" i="3"/>
  <c r="BC84" i="3"/>
  <c r="AZ95" i="3"/>
  <c r="BD83" i="3"/>
  <c r="BC101" i="3"/>
  <c r="BD88" i="3"/>
  <c r="BA103" i="3"/>
  <c r="AZ97" i="3"/>
  <c r="AZ81" i="3"/>
  <c r="BC93" i="3"/>
  <c r="BA94" i="3"/>
  <c r="BD94" i="3"/>
  <c r="BC100" i="3"/>
  <c r="AZ105" i="3"/>
  <c r="BD90" i="3"/>
  <c r="BC83" i="3"/>
  <c r="BA88" i="3"/>
  <c r="BD93" i="3"/>
  <c r="AW89" i="3"/>
  <c r="AZ84" i="3"/>
  <c r="AZ91" i="3"/>
  <c r="BA91" i="3"/>
  <c r="BC99" i="3"/>
  <c r="BA106" i="3"/>
  <c r="AW103" i="3"/>
  <c r="BC98" i="3"/>
  <c r="BC90" i="3"/>
  <c r="BA93" i="3"/>
  <c r="BD100" i="3"/>
  <c r="BA100" i="3"/>
  <c r="AZ94" i="3"/>
  <c r="BC91" i="3"/>
  <c r="BD82" i="3"/>
  <c r="BA81" i="3"/>
  <c r="BC105" i="3"/>
  <c r="BA82" i="3"/>
  <c r="AZ93" i="3"/>
  <c r="K146" i="3"/>
  <c r="K174" i="3" s="1"/>
  <c r="K74" i="3"/>
  <c r="K183" i="3" s="1"/>
  <c r="M190" i="3" s="1"/>
  <c r="K80" i="3"/>
  <c r="K113" i="3"/>
  <c r="N113" i="3"/>
  <c r="N80" i="3"/>
  <c r="N146" i="3"/>
  <c r="N174" i="3" s="1"/>
  <c r="N74" i="3"/>
  <c r="N183" i="3" s="1"/>
  <c r="N190" i="3" s="1"/>
  <c r="BA86" i="3"/>
  <c r="AW84" i="3"/>
  <c r="H80" i="3"/>
  <c r="H113" i="3"/>
  <c r="H146" i="3"/>
  <c r="H174" i="3" s="1"/>
  <c r="H74" i="3"/>
  <c r="H183" i="3" s="1"/>
  <c r="L190" i="3" s="1"/>
  <c r="AZ98" i="3"/>
  <c r="BD106" i="3"/>
  <c r="L80" i="3"/>
  <c r="L74" i="3"/>
  <c r="L183" i="3" s="1"/>
  <c r="H190" i="3" s="1"/>
  <c r="L113" i="3"/>
  <c r="L146" i="3"/>
  <c r="L174" i="3" s="1"/>
  <c r="AX80" i="3"/>
  <c r="BA101" i="3"/>
  <c r="AX95" i="3"/>
  <c r="BD101" i="3"/>
  <c r="F146" i="3"/>
  <c r="F174" i="3" s="1"/>
  <c r="F74" i="3"/>
  <c r="F183" i="3" s="1"/>
  <c r="F190" i="3" s="1"/>
  <c r="F113" i="3"/>
  <c r="F80" i="3"/>
  <c r="I80" i="3"/>
  <c r="I146" i="3"/>
  <c r="I174" i="3" s="1"/>
  <c r="I113" i="3"/>
  <c r="I74" i="3"/>
  <c r="I183" i="3" s="1"/>
  <c r="G190" i="3" s="1"/>
  <c r="AX84" i="3"/>
  <c r="AX100" i="3"/>
  <c r="AX92" i="3"/>
  <c r="AX81" i="3"/>
  <c r="AX97" i="3"/>
  <c r="AX106" i="3"/>
  <c r="AX82" i="3"/>
  <c r="AX101" i="3"/>
  <c r="AW106" i="3"/>
  <c r="AW81" i="3"/>
  <c r="AX91" i="3"/>
  <c r="AX83" i="3"/>
  <c r="AX90" i="3"/>
  <c r="AX104" i="3"/>
  <c r="AX103" i="3"/>
  <c r="AW96" i="3"/>
  <c r="AW97" i="3"/>
  <c r="AW86" i="3"/>
  <c r="AW102" i="3"/>
  <c r="AW82" i="3"/>
  <c r="AW101" i="3"/>
  <c r="AW99" i="3"/>
  <c r="AW98" i="3"/>
  <c r="AW113" i="3"/>
  <c r="AW85" i="3"/>
  <c r="AX86" i="3"/>
  <c r="AW94" i="3"/>
  <c r="AW93" i="3"/>
  <c r="AX102" i="3"/>
  <c r="AX85" i="3"/>
  <c r="AX94" i="3"/>
  <c r="AW100" i="3"/>
  <c r="AW83" i="3"/>
  <c r="AW95" i="3"/>
  <c r="AW91" i="3"/>
  <c r="AX98" i="3"/>
  <c r="AW92" i="3"/>
  <c r="AW88" i="3"/>
  <c r="J120" i="3"/>
  <c r="J153" i="3"/>
  <c r="J174" i="3" s="1"/>
  <c r="J87" i="3"/>
  <c r="AX99" i="3"/>
  <c r="M87" i="3"/>
  <c r="M153" i="3"/>
  <c r="M174" i="3" s="1"/>
  <c r="M120" i="3"/>
  <c r="G153" i="3"/>
  <c r="G174" i="3" s="1"/>
  <c r="G120" i="3"/>
  <c r="G87" i="3"/>
  <c r="J74" i="3"/>
  <c r="J183" i="3" s="1"/>
  <c r="J190" i="3" s="1"/>
  <c r="AW105" i="3"/>
  <c r="M74" i="3"/>
  <c r="M183" i="3" s="1"/>
  <c r="K190" i="3" s="1"/>
  <c r="AW80" i="3"/>
  <c r="BC152" i="4" l="1"/>
  <c r="BC86" i="4"/>
  <c r="BC119" i="4"/>
  <c r="BD86" i="4"/>
  <c r="AW86" i="4"/>
  <c r="AZ86" i="4"/>
  <c r="F153" i="4"/>
  <c r="F120" i="4"/>
  <c r="F87" i="4"/>
  <c r="K87" i="4"/>
  <c r="K153" i="4"/>
  <c r="K120" i="4"/>
  <c r="AZ119" i="4"/>
  <c r="C25" i="4"/>
  <c r="J24" i="4"/>
  <c r="H120" i="4"/>
  <c r="H87" i="4"/>
  <c r="H153" i="4"/>
  <c r="L153" i="4"/>
  <c r="L87" i="4"/>
  <c r="L120" i="4"/>
  <c r="AW152" i="4"/>
  <c r="N23" i="4"/>
  <c r="M23" i="4"/>
  <c r="L23" i="4"/>
  <c r="AW119" i="4"/>
  <c r="AX152" i="4"/>
  <c r="G153" i="4"/>
  <c r="G120" i="4"/>
  <c r="G87" i="4"/>
  <c r="AX119" i="4"/>
  <c r="AZ152" i="4"/>
  <c r="N153" i="4"/>
  <c r="N87" i="4"/>
  <c r="N120" i="4"/>
  <c r="M153" i="4"/>
  <c r="M87" i="4"/>
  <c r="M120" i="4"/>
  <c r="J87" i="4"/>
  <c r="J120" i="4"/>
  <c r="J153" i="4"/>
  <c r="BA152" i="4"/>
  <c r="BA86" i="4"/>
  <c r="BA119" i="4"/>
  <c r="AX86" i="4"/>
  <c r="BD152" i="4"/>
  <c r="BD119" i="4"/>
  <c r="I120" i="4"/>
  <c r="I153" i="4"/>
  <c r="I87" i="4"/>
  <c r="BD80" i="3"/>
  <c r="BC80" i="3"/>
  <c r="AZ80" i="3"/>
  <c r="AW87" i="3"/>
  <c r="AX87" i="3"/>
  <c r="BA80" i="3"/>
  <c r="A181" i="3"/>
  <c r="B141" i="3"/>
  <c r="N141" i="3" s="1"/>
  <c r="N182" i="3" s="1"/>
  <c r="N189" i="3" s="1"/>
  <c r="AX112" i="3"/>
  <c r="AX145" i="3" s="1"/>
  <c r="AW112" i="3"/>
  <c r="AW145" i="3" s="1"/>
  <c r="C108" i="3"/>
  <c r="B108" i="3"/>
  <c r="G108" i="3" s="1"/>
  <c r="H112" i="3"/>
  <c r="H145" i="3" s="1"/>
  <c r="H179" i="3" s="1"/>
  <c r="G112" i="3"/>
  <c r="G145" i="3" s="1"/>
  <c r="G179" i="3" s="1"/>
  <c r="F112" i="3"/>
  <c r="AZ153" i="4" l="1"/>
  <c r="BD87" i="4"/>
  <c r="BA87" i="4"/>
  <c r="BD120" i="4"/>
  <c r="BA153" i="4"/>
  <c r="AZ120" i="4"/>
  <c r="AZ87" i="4"/>
  <c r="AW120" i="4"/>
  <c r="AW87" i="4"/>
  <c r="AX120" i="4"/>
  <c r="I121" i="4"/>
  <c r="I88" i="4"/>
  <c r="I154" i="4"/>
  <c r="AX153" i="4"/>
  <c r="C26" i="4"/>
  <c r="J25" i="4"/>
  <c r="M24" i="4"/>
  <c r="N24" i="4"/>
  <c r="L24" i="4"/>
  <c r="K88" i="4"/>
  <c r="K121" i="4"/>
  <c r="K154" i="4"/>
  <c r="N121" i="4"/>
  <c r="N88" i="4"/>
  <c r="N154" i="4"/>
  <c r="BD153" i="4"/>
  <c r="L88" i="4"/>
  <c r="L121" i="4"/>
  <c r="BA121" i="4" s="1"/>
  <c r="L154" i="4"/>
  <c r="BA154" i="4" s="1"/>
  <c r="BC153" i="4"/>
  <c r="AX87" i="4"/>
  <c r="BC120" i="4"/>
  <c r="M88" i="4"/>
  <c r="M154" i="4"/>
  <c r="M121" i="4"/>
  <c r="H154" i="4"/>
  <c r="H121" i="4"/>
  <c r="H88" i="4"/>
  <c r="F121" i="4"/>
  <c r="F154" i="4"/>
  <c r="F88" i="4"/>
  <c r="BC87" i="4"/>
  <c r="G154" i="4"/>
  <c r="G121" i="4"/>
  <c r="G88" i="4"/>
  <c r="J121" i="4"/>
  <c r="J88" i="4"/>
  <c r="AW88" i="4" s="1"/>
  <c r="J154" i="4"/>
  <c r="AW153" i="4"/>
  <c r="BA120" i="4"/>
  <c r="K141" i="3"/>
  <c r="J141" i="3"/>
  <c r="L141" i="3"/>
  <c r="M108" i="3"/>
  <c r="N108" i="3"/>
  <c r="G141" i="3"/>
  <c r="H141" i="3"/>
  <c r="H108" i="3"/>
  <c r="I108" i="3"/>
  <c r="J108" i="3"/>
  <c r="K108" i="3"/>
  <c r="L108" i="3"/>
  <c r="M141" i="3"/>
  <c r="F141" i="3"/>
  <c r="F108" i="3"/>
  <c r="I141" i="3"/>
  <c r="F145" i="3"/>
  <c r="F179" i="3" s="1"/>
  <c r="AX79" i="3"/>
  <c r="BA79" i="3" s="1"/>
  <c r="BD79" i="3" s="1"/>
  <c r="BA112" i="3"/>
  <c r="AW79" i="3"/>
  <c r="AZ79" i="3" s="1"/>
  <c r="BC79" i="3" s="1"/>
  <c r="AZ112" i="3"/>
  <c r="I112" i="3"/>
  <c r="I145" i="3" s="1"/>
  <c r="I179" i="3" s="1"/>
  <c r="J112" i="3"/>
  <c r="J145" i="3" s="1"/>
  <c r="J179" i="3" s="1"/>
  <c r="K112" i="3"/>
  <c r="K145" i="3" s="1"/>
  <c r="K179" i="3" s="1"/>
  <c r="BC121" i="4" l="1"/>
  <c r="BC88" i="4"/>
  <c r="BA88" i="4"/>
  <c r="BC154" i="4"/>
  <c r="AX88" i="4"/>
  <c r="AX121" i="4"/>
  <c r="AX154" i="4"/>
  <c r="F122" i="4"/>
  <c r="F155" i="4"/>
  <c r="F89" i="4"/>
  <c r="I155" i="4"/>
  <c r="I122" i="4"/>
  <c r="I89" i="4"/>
  <c r="G122" i="4"/>
  <c r="G155" i="4"/>
  <c r="G89" i="4"/>
  <c r="M89" i="4"/>
  <c r="M155" i="4"/>
  <c r="M122" i="4"/>
  <c r="J122" i="4"/>
  <c r="J155" i="4"/>
  <c r="J89" i="4"/>
  <c r="BD154" i="4"/>
  <c r="N25" i="4"/>
  <c r="M25" i="4"/>
  <c r="L25" i="4"/>
  <c r="C27" i="4"/>
  <c r="J26" i="4"/>
  <c r="AW154" i="4"/>
  <c r="AZ154" i="4"/>
  <c r="H155" i="4"/>
  <c r="H89" i="4"/>
  <c r="H122" i="4"/>
  <c r="BD88" i="4"/>
  <c r="AZ88" i="4"/>
  <c r="AW121" i="4"/>
  <c r="K122" i="4"/>
  <c r="K155" i="4"/>
  <c r="K89" i="4"/>
  <c r="BD121" i="4"/>
  <c r="AZ121" i="4"/>
  <c r="N155" i="4"/>
  <c r="N122" i="4"/>
  <c r="N89" i="4"/>
  <c r="L89" i="4"/>
  <c r="L122" i="4"/>
  <c r="BA122" i="4" s="1"/>
  <c r="L155" i="4"/>
  <c r="BC112" i="3"/>
  <c r="BC145" i="3" s="1"/>
  <c r="AZ145" i="3"/>
  <c r="BD112" i="3"/>
  <c r="BD145" i="3" s="1"/>
  <c r="BA145" i="3"/>
  <c r="L112" i="3"/>
  <c r="L145" i="3" s="1"/>
  <c r="L179" i="3" s="1"/>
  <c r="M112" i="3"/>
  <c r="M145" i="3" s="1"/>
  <c r="M179" i="3" s="1"/>
  <c r="N112" i="3"/>
  <c r="N145" i="3" s="1"/>
  <c r="N179" i="3" s="1"/>
  <c r="BA121" i="3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BD155" i="4" l="1"/>
  <c r="BC155" i="4"/>
  <c r="AX89" i="4"/>
  <c r="AX122" i="4"/>
  <c r="BC89" i="4"/>
  <c r="AZ122" i="4"/>
  <c r="BC122" i="4"/>
  <c r="AZ89" i="4"/>
  <c r="BA155" i="4"/>
  <c r="AW155" i="4"/>
  <c r="AX155" i="4"/>
  <c r="C28" i="4"/>
  <c r="J27" i="4"/>
  <c r="N90" i="4"/>
  <c r="BD90" i="4" s="1"/>
  <c r="N123" i="4"/>
  <c r="N156" i="4"/>
  <c r="BD156" i="4" s="1"/>
  <c r="G123" i="4"/>
  <c r="G156" i="4"/>
  <c r="G90" i="4"/>
  <c r="J156" i="4"/>
  <c r="J123" i="4"/>
  <c r="J90" i="4"/>
  <c r="K123" i="4"/>
  <c r="K90" i="4"/>
  <c r="K156" i="4"/>
  <c r="M90" i="4"/>
  <c r="M123" i="4"/>
  <c r="M156" i="4"/>
  <c r="I156" i="4"/>
  <c r="AZ156" i="4" s="1"/>
  <c r="I90" i="4"/>
  <c r="I123" i="4"/>
  <c r="H123" i="4"/>
  <c r="H156" i="4"/>
  <c r="H90" i="4"/>
  <c r="F123" i="4"/>
  <c r="F90" i="4"/>
  <c r="F156" i="4"/>
  <c r="L123" i="4"/>
  <c r="L90" i="4"/>
  <c r="L156" i="4"/>
  <c r="AZ155" i="4"/>
  <c r="BA89" i="4"/>
  <c r="AW89" i="4"/>
  <c r="BD89" i="4"/>
  <c r="BD122" i="4"/>
  <c r="N26" i="4"/>
  <c r="M26" i="4"/>
  <c r="L26" i="4"/>
  <c r="AW122" i="4"/>
  <c r="BC150" i="3"/>
  <c r="BD136" i="3"/>
  <c r="AX156" i="3"/>
  <c r="AW135" i="3"/>
  <c r="AW168" i="3"/>
  <c r="AX135" i="3"/>
  <c r="AZ121" i="3"/>
  <c r="BC153" i="3"/>
  <c r="AX153" i="3"/>
  <c r="BC158" i="3"/>
  <c r="AX168" i="3"/>
  <c r="BA128" i="3"/>
  <c r="BD113" i="3"/>
  <c r="AZ129" i="3"/>
  <c r="BC136" i="3"/>
  <c r="BC161" i="3"/>
  <c r="BD150" i="3"/>
  <c r="BC113" i="3"/>
  <c r="BC146" i="3"/>
  <c r="AW156" i="3"/>
  <c r="BC169" i="3"/>
  <c r="BD169" i="3"/>
  <c r="AX120" i="3"/>
  <c r="BD128" i="3"/>
  <c r="AX161" i="3"/>
  <c r="BC125" i="3"/>
  <c r="AZ132" i="3"/>
  <c r="BD161" i="3"/>
  <c r="BA129" i="3"/>
  <c r="BD146" i="3"/>
  <c r="AW161" i="3"/>
  <c r="BA154" i="3"/>
  <c r="AX171" i="3"/>
  <c r="AZ136" i="3"/>
  <c r="BC128" i="3"/>
  <c r="BD125" i="3"/>
  <c r="AW153" i="3"/>
  <c r="AX128" i="3"/>
  <c r="BC117" i="3"/>
  <c r="AZ154" i="3"/>
  <c r="AZ165" i="3"/>
  <c r="AX138" i="3"/>
  <c r="AZ128" i="3"/>
  <c r="AW120" i="3"/>
  <c r="AZ161" i="3"/>
  <c r="AW138" i="3"/>
  <c r="AX123" i="3"/>
  <c r="AZ169" i="3"/>
  <c r="BA165" i="3"/>
  <c r="AW171" i="3"/>
  <c r="BC129" i="3"/>
  <c r="BA136" i="3"/>
  <c r="BA153" i="3"/>
  <c r="AZ120" i="3"/>
  <c r="BD153" i="3"/>
  <c r="BA132" i="3"/>
  <c r="AW169" i="3"/>
  <c r="AX152" i="3"/>
  <c r="AX119" i="3"/>
  <c r="BD120" i="3"/>
  <c r="BD158" i="3"/>
  <c r="AZ162" i="3"/>
  <c r="AZ113" i="3"/>
  <c r="BC123" i="4" l="1"/>
  <c r="AW90" i="4"/>
  <c r="AW123" i="4"/>
  <c r="AW156" i="4"/>
  <c r="AZ90" i="4"/>
  <c r="G157" i="4"/>
  <c r="G124" i="4"/>
  <c r="G91" i="4"/>
  <c r="AZ123" i="4"/>
  <c r="F157" i="4"/>
  <c r="F91" i="4"/>
  <c r="F124" i="4"/>
  <c r="L124" i="4"/>
  <c r="L91" i="4"/>
  <c r="L157" i="4"/>
  <c r="AX156" i="4"/>
  <c r="J157" i="4"/>
  <c r="J91" i="4"/>
  <c r="J124" i="4"/>
  <c r="I124" i="4"/>
  <c r="I157" i="4"/>
  <c r="I91" i="4"/>
  <c r="M124" i="4"/>
  <c r="AX124" i="4" s="1"/>
  <c r="M157" i="4"/>
  <c r="AX157" i="4" s="1"/>
  <c r="M91" i="4"/>
  <c r="AX91" i="4" s="1"/>
  <c r="H124" i="4"/>
  <c r="H157" i="4"/>
  <c r="H91" i="4"/>
  <c r="BD123" i="4"/>
  <c r="AX123" i="4"/>
  <c r="BA156" i="4"/>
  <c r="K157" i="4"/>
  <c r="K124" i="4"/>
  <c r="K91" i="4"/>
  <c r="BA90" i="4"/>
  <c r="N27" i="4"/>
  <c r="M27" i="4"/>
  <c r="L27" i="4"/>
  <c r="AX90" i="4"/>
  <c r="N91" i="4"/>
  <c r="N124" i="4"/>
  <c r="N157" i="4"/>
  <c r="BA123" i="4"/>
  <c r="BC156" i="4"/>
  <c r="J28" i="4"/>
  <c r="C29" i="4"/>
  <c r="BC90" i="4"/>
  <c r="BA166" i="3"/>
  <c r="BD148" i="3"/>
  <c r="BD115" i="3"/>
  <c r="BC160" i="3"/>
  <c r="AX122" i="3"/>
  <c r="BA124" i="3"/>
  <c r="BC137" i="3"/>
  <c r="BD170" i="3"/>
  <c r="AZ137" i="3"/>
  <c r="BC115" i="3"/>
  <c r="BA133" i="3"/>
  <c r="AX155" i="3"/>
  <c r="AZ124" i="3"/>
  <c r="AX118" i="3"/>
  <c r="AX151" i="3"/>
  <c r="AZ156" i="3"/>
  <c r="AZ155" i="3"/>
  <c r="BC170" i="3"/>
  <c r="BC148" i="3"/>
  <c r="BD137" i="3"/>
  <c r="AX139" i="3"/>
  <c r="AZ170" i="3"/>
  <c r="AX131" i="3"/>
  <c r="BC172" i="3"/>
  <c r="AX169" i="3"/>
  <c r="BD129" i="3"/>
  <c r="AZ118" i="3"/>
  <c r="BD151" i="3"/>
  <c r="AZ151" i="3"/>
  <c r="BA157" i="3"/>
  <c r="BC118" i="3"/>
  <c r="AW121" i="3"/>
  <c r="BD135" i="3"/>
  <c r="BA118" i="3"/>
  <c r="AX154" i="3"/>
  <c r="AX121" i="3"/>
  <c r="BD171" i="3"/>
  <c r="BD160" i="3"/>
  <c r="AZ133" i="3"/>
  <c r="BD138" i="3"/>
  <c r="BA161" i="3"/>
  <c r="BA151" i="3"/>
  <c r="AZ158" i="3"/>
  <c r="BD157" i="3"/>
  <c r="AZ147" i="3"/>
  <c r="AW155" i="3"/>
  <c r="AZ157" i="3"/>
  <c r="AX127" i="3"/>
  <c r="AZ163" i="3"/>
  <c r="AZ166" i="3"/>
  <c r="AW124" i="3"/>
  <c r="BD156" i="3"/>
  <c r="AX163" i="3"/>
  <c r="AZ160" i="3"/>
  <c r="BA147" i="3"/>
  <c r="BA158" i="3"/>
  <c r="BD124" i="3"/>
  <c r="AW122" i="3"/>
  <c r="BC138" i="3"/>
  <c r="AZ131" i="3"/>
  <c r="BA131" i="3"/>
  <c r="AZ148" i="3"/>
  <c r="AW127" i="3"/>
  <c r="BA117" i="3"/>
  <c r="AX157" i="3"/>
  <c r="BD164" i="3"/>
  <c r="BC135" i="3"/>
  <c r="BA162" i="3"/>
  <c r="AZ172" i="3"/>
  <c r="BA172" i="3"/>
  <c r="BC151" i="3"/>
  <c r="AW157" i="3"/>
  <c r="AW154" i="3"/>
  <c r="AZ135" i="3"/>
  <c r="AW125" i="3"/>
  <c r="AW131" i="3"/>
  <c r="AZ139" i="3"/>
  <c r="BC123" i="3"/>
  <c r="BD127" i="3"/>
  <c r="BA139" i="3"/>
  <c r="AZ123" i="3"/>
  <c r="BA114" i="3"/>
  <c r="AZ122" i="3"/>
  <c r="BA115" i="3"/>
  <c r="BA125" i="3"/>
  <c r="AX172" i="3"/>
  <c r="AW163" i="3"/>
  <c r="AX164" i="3"/>
  <c r="AZ150" i="3"/>
  <c r="BC139" i="3"/>
  <c r="BD139" i="3"/>
  <c r="AZ149" i="3"/>
  <c r="AZ125" i="3"/>
  <c r="AZ114" i="3"/>
  <c r="AW164" i="3"/>
  <c r="AZ117" i="3"/>
  <c r="AX150" i="3"/>
  <c r="AW133" i="3"/>
  <c r="AZ127" i="3"/>
  <c r="BD123" i="3"/>
  <c r="BC127" i="3"/>
  <c r="AW158" i="3"/>
  <c r="BD118" i="3"/>
  <c r="AX160" i="3"/>
  <c r="AZ164" i="3"/>
  <c r="BC163" i="3"/>
  <c r="AW130" i="3"/>
  <c r="AX114" i="3"/>
  <c r="AZ119" i="3"/>
  <c r="AW139" i="3"/>
  <c r="BA116" i="3"/>
  <c r="BA138" i="3"/>
  <c r="AZ138" i="3"/>
  <c r="BA119" i="3"/>
  <c r="BA169" i="3"/>
  <c r="AW152" i="3"/>
  <c r="AX147" i="3"/>
  <c r="AZ152" i="3"/>
  <c r="BA149" i="3"/>
  <c r="BA171" i="3"/>
  <c r="BA152" i="3"/>
  <c r="BA120" i="3"/>
  <c r="BC130" i="3"/>
  <c r="AX130" i="3"/>
  <c r="BA148" i="3"/>
  <c r="AW167" i="3"/>
  <c r="AZ130" i="3"/>
  <c r="BA137" i="3"/>
  <c r="AW136" i="3"/>
  <c r="BA164" i="3"/>
  <c r="AW134" i="3"/>
  <c r="BA170" i="3"/>
  <c r="AW165" i="3"/>
  <c r="BC119" i="3"/>
  <c r="BC122" i="3"/>
  <c r="BD116" i="3"/>
  <c r="BD167" i="3"/>
  <c r="BC116" i="3"/>
  <c r="AZ126" i="3"/>
  <c r="BC126" i="3"/>
  <c r="AX116" i="3"/>
  <c r="AX159" i="3"/>
  <c r="AW147" i="3"/>
  <c r="BC132" i="3"/>
  <c r="AX165" i="3"/>
  <c r="BD159" i="3"/>
  <c r="BD162" i="3"/>
  <c r="BC152" i="3"/>
  <c r="BC155" i="3"/>
  <c r="BD149" i="3"/>
  <c r="BD134" i="3"/>
  <c r="BC149" i="3"/>
  <c r="AZ159" i="3"/>
  <c r="BC159" i="3"/>
  <c r="AX149" i="3"/>
  <c r="AX126" i="3"/>
  <c r="AW114" i="3"/>
  <c r="BC165" i="3"/>
  <c r="AX132" i="3"/>
  <c r="BD126" i="3"/>
  <c r="BD132" i="3"/>
  <c r="BA122" i="3"/>
  <c r="BC162" i="3"/>
  <c r="BC120" i="3"/>
  <c r="AW129" i="3"/>
  <c r="BA126" i="3"/>
  <c r="AZ134" i="3"/>
  <c r="BC121" i="3"/>
  <c r="AX167" i="3"/>
  <c r="BD147" i="3"/>
  <c r="BC114" i="3"/>
  <c r="BC133" i="3"/>
  <c r="AW137" i="3"/>
  <c r="AX166" i="3"/>
  <c r="BC131" i="3"/>
  <c r="BC124" i="3"/>
  <c r="BD165" i="3"/>
  <c r="BA155" i="3"/>
  <c r="AW119" i="3"/>
  <c r="BD117" i="3"/>
  <c r="AW126" i="3"/>
  <c r="BA135" i="3"/>
  <c r="AW166" i="3"/>
  <c r="BA168" i="3"/>
  <c r="AW162" i="3"/>
  <c r="BC156" i="3"/>
  <c r="BA159" i="3"/>
  <c r="AZ167" i="3"/>
  <c r="AZ115" i="3"/>
  <c r="AW160" i="3"/>
  <c r="BC154" i="3"/>
  <c r="AX134" i="3"/>
  <c r="BD114" i="3"/>
  <c r="BC147" i="3"/>
  <c r="BC166" i="3"/>
  <c r="AW170" i="3"/>
  <c r="BA150" i="3"/>
  <c r="AX124" i="3"/>
  <c r="BD168" i="3"/>
  <c r="BD131" i="3"/>
  <c r="AX133" i="3"/>
  <c r="BC168" i="3"/>
  <c r="BC164" i="3"/>
  <c r="BC157" i="3"/>
  <c r="BD172" i="3"/>
  <c r="AZ116" i="3"/>
  <c r="AW159" i="3"/>
  <c r="AW132" i="3"/>
  <c r="BD155" i="3"/>
  <c r="BD154" i="3"/>
  <c r="BD163" i="3"/>
  <c r="AX162" i="3"/>
  <c r="BD133" i="3"/>
  <c r="BA113" i="3"/>
  <c r="AW115" i="3"/>
  <c r="BA127" i="3"/>
  <c r="BC134" i="3"/>
  <c r="AX170" i="3"/>
  <c r="AX158" i="3"/>
  <c r="AW118" i="3"/>
  <c r="BD152" i="3"/>
  <c r="BA123" i="3"/>
  <c r="AW149" i="3"/>
  <c r="AW117" i="3"/>
  <c r="BA130" i="3"/>
  <c r="AZ146" i="3"/>
  <c r="AX117" i="3"/>
  <c r="BC171" i="3"/>
  <c r="AZ153" i="3"/>
  <c r="AW123" i="3"/>
  <c r="AW128" i="3"/>
  <c r="AZ168" i="3"/>
  <c r="AX115" i="3"/>
  <c r="BA134" i="3"/>
  <c r="BD122" i="3"/>
  <c r="BD121" i="3"/>
  <c r="AX148" i="3"/>
  <c r="BA167" i="3"/>
  <c r="AW172" i="3"/>
  <c r="BD130" i="3"/>
  <c r="AX129" i="3"/>
  <c r="BD166" i="3"/>
  <c r="BA146" i="3"/>
  <c r="AW148" i="3"/>
  <c r="BA160" i="3"/>
  <c r="BC167" i="3"/>
  <c r="AZ171" i="3"/>
  <c r="AX137" i="3"/>
  <c r="AX125" i="3"/>
  <c r="AW151" i="3"/>
  <c r="BD119" i="3"/>
  <c r="BA156" i="3"/>
  <c r="AW116" i="3"/>
  <c r="AW150" i="3"/>
  <c r="BA163" i="3"/>
  <c r="AX136" i="3"/>
  <c r="K181" i="3"/>
  <c r="M188" i="3" s="1"/>
  <c r="K180" i="3"/>
  <c r="M187" i="3" s="1"/>
  <c r="K182" i="3"/>
  <c r="M189" i="3" s="1"/>
  <c r="N180" i="3"/>
  <c r="N187" i="3" s="1"/>
  <c r="I182" i="3"/>
  <c r="G189" i="3" s="1"/>
  <c r="I181" i="3"/>
  <c r="G188" i="3" s="1"/>
  <c r="I180" i="3"/>
  <c r="G187" i="3" s="1"/>
  <c r="H180" i="3"/>
  <c r="L187" i="3" s="1"/>
  <c r="L180" i="3"/>
  <c r="H187" i="3" s="1"/>
  <c r="F180" i="3"/>
  <c r="F187" i="3" s="1"/>
  <c r="AW124" i="4" l="1"/>
  <c r="AW157" i="4"/>
  <c r="BA91" i="4"/>
  <c r="BA124" i="4"/>
  <c r="AW91" i="4"/>
  <c r="BD157" i="4"/>
  <c r="BD124" i="4"/>
  <c r="BD91" i="4"/>
  <c r="N125" i="4"/>
  <c r="N158" i="4"/>
  <c r="N92" i="4"/>
  <c r="H158" i="4"/>
  <c r="H125" i="4"/>
  <c r="H92" i="4"/>
  <c r="AZ91" i="4"/>
  <c r="K158" i="4"/>
  <c r="K92" i="4"/>
  <c r="K125" i="4"/>
  <c r="I125" i="4"/>
  <c r="I158" i="4"/>
  <c r="I92" i="4"/>
  <c r="AZ124" i="4"/>
  <c r="L158" i="4"/>
  <c r="BA158" i="4" s="1"/>
  <c r="L125" i="4"/>
  <c r="BA125" i="4" s="1"/>
  <c r="L92" i="4"/>
  <c r="BA92" i="4" s="1"/>
  <c r="J125" i="4"/>
  <c r="J158" i="4"/>
  <c r="J92" i="4"/>
  <c r="F158" i="4"/>
  <c r="F92" i="4"/>
  <c r="F125" i="4"/>
  <c r="AZ157" i="4"/>
  <c r="BC91" i="4"/>
  <c r="M125" i="4"/>
  <c r="M158" i="4"/>
  <c r="M92" i="4"/>
  <c r="C30" i="4"/>
  <c r="J29" i="4"/>
  <c r="BC124" i="4"/>
  <c r="M28" i="4"/>
  <c r="L28" i="4"/>
  <c r="N28" i="4"/>
  <c r="BC157" i="4"/>
  <c r="G158" i="4"/>
  <c r="G125" i="4"/>
  <c r="G92" i="4"/>
  <c r="BA157" i="4"/>
  <c r="BD174" i="3"/>
  <c r="BC174" i="3"/>
  <c r="BA174" i="3"/>
  <c r="AZ174" i="3"/>
  <c r="AZ108" i="3"/>
  <c r="AX113" i="3"/>
  <c r="BC108" i="3"/>
  <c r="BA141" i="3"/>
  <c r="BD108" i="3"/>
  <c r="AZ141" i="3"/>
  <c r="AW146" i="3"/>
  <c r="AW174" i="3" s="1"/>
  <c r="BC141" i="3"/>
  <c r="AX146" i="3"/>
  <c r="AX174" i="3" s="1"/>
  <c r="BD141" i="3"/>
  <c r="BA108" i="3"/>
  <c r="F182" i="3"/>
  <c r="F189" i="3" s="1"/>
  <c r="L182" i="3"/>
  <c r="H189" i="3" s="1"/>
  <c r="H182" i="3"/>
  <c r="L189" i="3" s="1"/>
  <c r="L181" i="3"/>
  <c r="H188" i="3" s="1"/>
  <c r="H181" i="3"/>
  <c r="L188" i="3" s="1"/>
  <c r="N181" i="3"/>
  <c r="N188" i="3" s="1"/>
  <c r="F181" i="3"/>
  <c r="F188" i="3" s="1"/>
  <c r="J180" i="3"/>
  <c r="J187" i="3" s="1"/>
  <c r="M180" i="3"/>
  <c r="K187" i="3" s="1"/>
  <c r="G180" i="3"/>
  <c r="I187" i="3" s="1"/>
  <c r="AW108" i="3"/>
  <c r="AX125" i="4" l="1"/>
  <c r="BC92" i="4"/>
  <c r="BC158" i="4"/>
  <c r="BC125" i="4"/>
  <c r="AW125" i="4"/>
  <c r="AW92" i="4"/>
  <c r="J126" i="4"/>
  <c r="J159" i="4"/>
  <c r="J93" i="4"/>
  <c r="AW158" i="4"/>
  <c r="F93" i="4"/>
  <c r="F126" i="4"/>
  <c r="F159" i="4"/>
  <c r="M29" i="4"/>
  <c r="L29" i="4"/>
  <c r="N29" i="4"/>
  <c r="C31" i="4"/>
  <c r="J30" i="4"/>
  <c r="AZ92" i="4"/>
  <c r="BD92" i="4"/>
  <c r="I126" i="4"/>
  <c r="I159" i="4"/>
  <c r="I93" i="4"/>
  <c r="AX92" i="4"/>
  <c r="BD158" i="4"/>
  <c r="G159" i="4"/>
  <c r="G126" i="4"/>
  <c r="G93" i="4"/>
  <c r="M159" i="4"/>
  <c r="M126" i="4"/>
  <c r="M93" i="4"/>
  <c r="L159" i="4"/>
  <c r="L93" i="4"/>
  <c r="L126" i="4"/>
  <c r="H159" i="4"/>
  <c r="H93" i="4"/>
  <c r="H126" i="4"/>
  <c r="N126" i="4"/>
  <c r="N93" i="4"/>
  <c r="N159" i="4"/>
  <c r="K126" i="4"/>
  <c r="K159" i="4"/>
  <c r="K93" i="4"/>
  <c r="AZ158" i="4"/>
  <c r="AX158" i="4"/>
  <c r="AZ125" i="4"/>
  <c r="BD125" i="4"/>
  <c r="AW141" i="3"/>
  <c r="AX141" i="3"/>
  <c r="AX108" i="3"/>
  <c r="G182" i="3"/>
  <c r="I189" i="3" s="1"/>
  <c r="G181" i="3"/>
  <c r="I188" i="3" s="1"/>
  <c r="J182" i="3"/>
  <c r="J189" i="3" s="1"/>
  <c r="M181" i="3"/>
  <c r="K188" i="3" s="1"/>
  <c r="J181" i="3"/>
  <c r="J188" i="3" s="1"/>
  <c r="M182" i="3"/>
  <c r="K189" i="3" s="1"/>
  <c r="AZ159" i="4" l="1"/>
  <c r="AZ126" i="4"/>
  <c r="BC93" i="4"/>
  <c r="AW93" i="4"/>
  <c r="BC159" i="4"/>
  <c r="BC126" i="4"/>
  <c r="AW159" i="4"/>
  <c r="AZ93" i="4"/>
  <c r="BD126" i="4"/>
  <c r="BD159" i="4"/>
  <c r="N30" i="4"/>
  <c r="M30" i="4"/>
  <c r="L30" i="4"/>
  <c r="AW126" i="4"/>
  <c r="F94" i="4"/>
  <c r="F160" i="4"/>
  <c r="F127" i="4"/>
  <c r="BA159" i="4"/>
  <c r="BD93" i="4"/>
  <c r="L127" i="4"/>
  <c r="L160" i="4"/>
  <c r="L94" i="4"/>
  <c r="BA126" i="4"/>
  <c r="I160" i="4"/>
  <c r="I94" i="4"/>
  <c r="I127" i="4"/>
  <c r="BA93" i="4"/>
  <c r="C32" i="4"/>
  <c r="J31" i="4"/>
  <c r="J160" i="4"/>
  <c r="AW160" i="4" s="1"/>
  <c r="J94" i="4"/>
  <c r="AW94" i="4" s="1"/>
  <c r="J127" i="4"/>
  <c r="AW127" i="4" s="1"/>
  <c r="M160" i="4"/>
  <c r="M94" i="4"/>
  <c r="M127" i="4"/>
  <c r="AX93" i="4"/>
  <c r="G94" i="4"/>
  <c r="G160" i="4"/>
  <c r="G127" i="4"/>
  <c r="AX126" i="4"/>
  <c r="K127" i="4"/>
  <c r="BC127" i="4" s="1"/>
  <c r="K160" i="4"/>
  <c r="K94" i="4"/>
  <c r="AX159" i="4"/>
  <c r="N160" i="4"/>
  <c r="BD160" i="4" s="1"/>
  <c r="N127" i="4"/>
  <c r="N94" i="4"/>
  <c r="H160" i="4"/>
  <c r="H94" i="4"/>
  <c r="H127" i="4"/>
  <c r="BA94" i="4" l="1"/>
  <c r="BA160" i="4"/>
  <c r="AX160" i="4"/>
  <c r="BA127" i="4"/>
  <c r="AX127" i="4"/>
  <c r="AX94" i="4"/>
  <c r="BC94" i="4"/>
  <c r="BC160" i="4"/>
  <c r="N161" i="4"/>
  <c r="N128" i="4"/>
  <c r="N95" i="4"/>
  <c r="G95" i="4"/>
  <c r="G128" i="4"/>
  <c r="G161" i="4"/>
  <c r="J161" i="4"/>
  <c r="AW161" i="4" s="1"/>
  <c r="J128" i="4"/>
  <c r="AW128" i="4" s="1"/>
  <c r="J95" i="4"/>
  <c r="M128" i="4"/>
  <c r="M161" i="4"/>
  <c r="M95" i="4"/>
  <c r="C33" i="4"/>
  <c r="J32" i="4"/>
  <c r="H95" i="4"/>
  <c r="H161" i="4"/>
  <c r="H128" i="4"/>
  <c r="K128" i="4"/>
  <c r="BC128" i="4" s="1"/>
  <c r="K161" i="4"/>
  <c r="K95" i="4"/>
  <c r="M31" i="4"/>
  <c r="N31" i="4"/>
  <c r="L31" i="4"/>
  <c r="F128" i="4"/>
  <c r="F95" i="4"/>
  <c r="F161" i="4"/>
  <c r="AZ127" i="4"/>
  <c r="L128" i="4"/>
  <c r="L161" i="4"/>
  <c r="L95" i="4"/>
  <c r="AZ94" i="4"/>
  <c r="BD94" i="4"/>
  <c r="I161" i="4"/>
  <c r="I128" i="4"/>
  <c r="I95" i="4"/>
  <c r="AZ160" i="4"/>
  <c r="BD127" i="4"/>
  <c r="AX95" i="4" l="1"/>
  <c r="AZ128" i="4"/>
  <c r="AX128" i="4"/>
  <c r="AZ95" i="4"/>
  <c r="AX161" i="4"/>
  <c r="AZ161" i="4"/>
  <c r="AW95" i="4"/>
  <c r="K162" i="4"/>
  <c r="K129" i="4"/>
  <c r="K96" i="4"/>
  <c r="N129" i="4"/>
  <c r="BD129" i="4" s="1"/>
  <c r="N162" i="4"/>
  <c r="BD162" i="4" s="1"/>
  <c r="N96" i="4"/>
  <c r="BA128" i="4"/>
  <c r="N32" i="4"/>
  <c r="M32" i="4"/>
  <c r="L32" i="4"/>
  <c r="J162" i="4"/>
  <c r="J96" i="4"/>
  <c r="J129" i="4"/>
  <c r="I96" i="4"/>
  <c r="I129" i="4"/>
  <c r="I162" i="4"/>
  <c r="BD95" i="4"/>
  <c r="H96" i="4"/>
  <c r="H162" i="4"/>
  <c r="H129" i="4"/>
  <c r="M129" i="4"/>
  <c r="M162" i="4"/>
  <c r="M96" i="4"/>
  <c r="BA95" i="4"/>
  <c r="BA161" i="4"/>
  <c r="BD128" i="4"/>
  <c r="C34" i="4"/>
  <c r="J33" i="4"/>
  <c r="G162" i="4"/>
  <c r="G96" i="4"/>
  <c r="G129" i="4"/>
  <c r="L129" i="4"/>
  <c r="BA129" i="4" s="1"/>
  <c r="L96" i="4"/>
  <c r="L162" i="4"/>
  <c r="F162" i="4"/>
  <c r="F96" i="4"/>
  <c r="F129" i="4"/>
  <c r="BC95" i="4"/>
  <c r="BC161" i="4"/>
  <c r="BD161" i="4"/>
  <c r="BD96" i="4" l="1"/>
  <c r="BA96" i="4"/>
  <c r="AX162" i="4"/>
  <c r="AX96" i="4"/>
  <c r="AX129" i="4"/>
  <c r="BA162" i="4"/>
  <c r="J97" i="4"/>
  <c r="J130" i="4"/>
  <c r="J163" i="4"/>
  <c r="G130" i="4"/>
  <c r="G97" i="4"/>
  <c r="G163" i="4"/>
  <c r="M163" i="4"/>
  <c r="AX163" i="4" s="1"/>
  <c r="M130" i="4"/>
  <c r="AX130" i="4" s="1"/>
  <c r="M97" i="4"/>
  <c r="AX97" i="4" s="1"/>
  <c r="K163" i="4"/>
  <c r="K130" i="4"/>
  <c r="K97" i="4"/>
  <c r="N130" i="4"/>
  <c r="N163" i="4"/>
  <c r="N97" i="4"/>
  <c r="BD97" i="4" s="1"/>
  <c r="AZ129" i="4"/>
  <c r="AZ96" i="4"/>
  <c r="C35" i="4"/>
  <c r="J34" i="4"/>
  <c r="L163" i="4"/>
  <c r="L97" i="4"/>
  <c r="L130" i="4"/>
  <c r="H97" i="4"/>
  <c r="H163" i="4"/>
  <c r="H130" i="4"/>
  <c r="AZ162" i="4"/>
  <c r="F97" i="4"/>
  <c r="F163" i="4"/>
  <c r="F130" i="4"/>
  <c r="I97" i="4"/>
  <c r="I130" i="4"/>
  <c r="AZ130" i="4" s="1"/>
  <c r="I163" i="4"/>
  <c r="AZ163" i="4" s="1"/>
  <c r="AW129" i="4"/>
  <c r="M33" i="4"/>
  <c r="N33" i="4"/>
  <c r="L33" i="4"/>
  <c r="AW96" i="4"/>
  <c r="AW162" i="4"/>
  <c r="BC96" i="4"/>
  <c r="BC129" i="4"/>
  <c r="BC162" i="4"/>
  <c r="BC130" i="4" l="1"/>
  <c r="BC163" i="4"/>
  <c r="BD163" i="4"/>
  <c r="BD130" i="4"/>
  <c r="AZ97" i="4"/>
  <c r="BC97" i="4"/>
  <c r="J98" i="4"/>
  <c r="J131" i="4"/>
  <c r="J164" i="4"/>
  <c r="K98" i="4"/>
  <c r="K131" i="4"/>
  <c r="K164" i="4"/>
  <c r="M164" i="4"/>
  <c r="AX164" i="4" s="1"/>
  <c r="M98" i="4"/>
  <c r="AX98" i="4" s="1"/>
  <c r="M131" i="4"/>
  <c r="AX131" i="4" s="1"/>
  <c r="F98" i="4"/>
  <c r="F164" i="4"/>
  <c r="F131" i="4"/>
  <c r="I131" i="4"/>
  <c r="I98" i="4"/>
  <c r="I164" i="4"/>
  <c r="L164" i="4"/>
  <c r="L131" i="4"/>
  <c r="L98" i="4"/>
  <c r="N131" i="4"/>
  <c r="N98" i="4"/>
  <c r="N164" i="4"/>
  <c r="G131" i="4"/>
  <c r="G164" i="4"/>
  <c r="G98" i="4"/>
  <c r="BA130" i="4"/>
  <c r="BA97" i="4"/>
  <c r="BA163" i="4"/>
  <c r="N34" i="4"/>
  <c r="M34" i="4"/>
  <c r="L34" i="4"/>
  <c r="AW163" i="4"/>
  <c r="C36" i="4"/>
  <c r="J35" i="4"/>
  <c r="AW130" i="4"/>
  <c r="H131" i="4"/>
  <c r="H164" i="4"/>
  <c r="H98" i="4"/>
  <c r="AW97" i="4"/>
  <c r="BA164" i="4" l="1"/>
  <c r="BD98" i="4"/>
  <c r="AZ164" i="4"/>
  <c r="AZ98" i="4"/>
  <c r="AZ131" i="4"/>
  <c r="N165" i="4"/>
  <c r="N99" i="4"/>
  <c r="N132" i="4"/>
  <c r="F99" i="4"/>
  <c r="F132" i="4"/>
  <c r="F165" i="4"/>
  <c r="L99" i="4"/>
  <c r="L165" i="4"/>
  <c r="L132" i="4"/>
  <c r="I165" i="4"/>
  <c r="AZ165" i="4" s="1"/>
  <c r="I132" i="4"/>
  <c r="AZ132" i="4" s="1"/>
  <c r="I99" i="4"/>
  <c r="K99" i="4"/>
  <c r="K165" i="4"/>
  <c r="K132" i="4"/>
  <c r="N35" i="4"/>
  <c r="M35" i="4"/>
  <c r="L35" i="4"/>
  <c r="C37" i="4"/>
  <c r="J36" i="4"/>
  <c r="J165" i="4"/>
  <c r="J99" i="4"/>
  <c r="J132" i="4"/>
  <c r="M165" i="4"/>
  <c r="AX165" i="4" s="1"/>
  <c r="M99" i="4"/>
  <c r="M132" i="4"/>
  <c r="AX132" i="4" s="1"/>
  <c r="G99" i="4"/>
  <c r="G132" i="4"/>
  <c r="G165" i="4"/>
  <c r="BC164" i="4"/>
  <c r="BD164" i="4"/>
  <c r="BC131" i="4"/>
  <c r="BC98" i="4"/>
  <c r="BD131" i="4"/>
  <c r="AW164" i="4"/>
  <c r="BA98" i="4"/>
  <c r="AW131" i="4"/>
  <c r="H132" i="4"/>
  <c r="H165" i="4"/>
  <c r="H99" i="4"/>
  <c r="BA131" i="4"/>
  <c r="AW98" i="4"/>
  <c r="AZ99" i="4" l="1"/>
  <c r="BC99" i="4"/>
  <c r="AX99" i="4"/>
  <c r="N166" i="4"/>
  <c r="N133" i="4"/>
  <c r="N100" i="4"/>
  <c r="K100" i="4"/>
  <c r="K166" i="4"/>
  <c r="K133" i="4"/>
  <c r="BA132" i="4"/>
  <c r="BC165" i="4"/>
  <c r="H100" i="4"/>
  <c r="H133" i="4"/>
  <c r="H166" i="4"/>
  <c r="BA99" i="4"/>
  <c r="AW165" i="4"/>
  <c r="BC132" i="4"/>
  <c r="BA165" i="4"/>
  <c r="G100" i="4"/>
  <c r="G133" i="4"/>
  <c r="G166" i="4"/>
  <c r="AW132" i="4"/>
  <c r="J133" i="4"/>
  <c r="AW133" i="4" s="1"/>
  <c r="J100" i="4"/>
  <c r="AW100" i="4" s="1"/>
  <c r="J166" i="4"/>
  <c r="AW166" i="4" s="1"/>
  <c r="AW99" i="4"/>
  <c r="M100" i="4"/>
  <c r="AX100" i="4" s="1"/>
  <c r="M166" i="4"/>
  <c r="AX166" i="4" s="1"/>
  <c r="M133" i="4"/>
  <c r="AX133" i="4" s="1"/>
  <c r="N36" i="4"/>
  <c r="M36" i="4"/>
  <c r="L36" i="4"/>
  <c r="I100" i="4"/>
  <c r="I133" i="4"/>
  <c r="I166" i="4"/>
  <c r="C38" i="4"/>
  <c r="J37" i="4"/>
  <c r="BD132" i="4"/>
  <c r="F133" i="4"/>
  <c r="F166" i="4"/>
  <c r="F100" i="4"/>
  <c r="BD99" i="4"/>
  <c r="L100" i="4"/>
  <c r="L133" i="4"/>
  <c r="L166" i="4"/>
  <c r="BA166" i="4" s="1"/>
  <c r="BD165" i="4"/>
  <c r="BA100" i="4" l="1"/>
  <c r="BA133" i="4"/>
  <c r="F134" i="4"/>
  <c r="F167" i="4"/>
  <c r="F101" i="4"/>
  <c r="L101" i="4"/>
  <c r="L134" i="4"/>
  <c r="L167" i="4"/>
  <c r="N101" i="4"/>
  <c r="BD101" i="4" s="1"/>
  <c r="N134" i="4"/>
  <c r="BD134" i="4" s="1"/>
  <c r="N167" i="4"/>
  <c r="BD167" i="4" s="1"/>
  <c r="I101" i="4"/>
  <c r="AZ101" i="4" s="1"/>
  <c r="I167" i="4"/>
  <c r="I134" i="4"/>
  <c r="H101" i="4"/>
  <c r="H134" i="4"/>
  <c r="H167" i="4"/>
  <c r="BC133" i="4"/>
  <c r="K101" i="4"/>
  <c r="K167" i="4"/>
  <c r="BC167" i="4" s="1"/>
  <c r="K134" i="4"/>
  <c r="L37" i="4"/>
  <c r="N37" i="4"/>
  <c r="M37" i="4"/>
  <c r="BC166" i="4"/>
  <c r="C39" i="4"/>
  <c r="J38" i="4"/>
  <c r="BC100" i="4"/>
  <c r="M101" i="4"/>
  <c r="M134" i="4"/>
  <c r="M167" i="4"/>
  <c r="AZ166" i="4"/>
  <c r="BD100" i="4"/>
  <c r="G134" i="4"/>
  <c r="G167" i="4"/>
  <c r="G101" i="4"/>
  <c r="AZ133" i="4"/>
  <c r="BD133" i="4"/>
  <c r="J167" i="4"/>
  <c r="AW167" i="4" s="1"/>
  <c r="J101" i="4"/>
  <c r="AW101" i="4" s="1"/>
  <c r="J134" i="4"/>
  <c r="AW134" i="4" s="1"/>
  <c r="AZ100" i="4"/>
  <c r="BD166" i="4"/>
  <c r="BC134" i="4" l="1"/>
  <c r="BC101" i="4"/>
  <c r="BA167" i="4"/>
  <c r="BA134" i="4"/>
  <c r="H135" i="4"/>
  <c r="H102" i="4"/>
  <c r="H168" i="4"/>
  <c r="K168" i="4"/>
  <c r="BC168" i="4" s="1"/>
  <c r="K135" i="4"/>
  <c r="BC135" i="4" s="1"/>
  <c r="K102" i="4"/>
  <c r="BC102" i="4" s="1"/>
  <c r="I102" i="4"/>
  <c r="AZ102" i="4" s="1"/>
  <c r="I135" i="4"/>
  <c r="I168" i="4"/>
  <c r="N102" i="4"/>
  <c r="N168" i="4"/>
  <c r="N135" i="4"/>
  <c r="AX134" i="4"/>
  <c r="L102" i="4"/>
  <c r="L135" i="4"/>
  <c r="L168" i="4"/>
  <c r="BA101" i="4"/>
  <c r="AX101" i="4"/>
  <c r="G135" i="4"/>
  <c r="G102" i="4"/>
  <c r="G168" i="4"/>
  <c r="AX167" i="4"/>
  <c r="M38" i="4"/>
  <c r="L38" i="4"/>
  <c r="N38" i="4"/>
  <c r="AZ134" i="4"/>
  <c r="M102" i="4"/>
  <c r="M135" i="4"/>
  <c r="M168" i="4"/>
  <c r="F168" i="4"/>
  <c r="F135" i="4"/>
  <c r="F102" i="4"/>
  <c r="J39" i="4"/>
  <c r="C40" i="4"/>
  <c r="J40" i="4" s="1"/>
  <c r="AZ167" i="4"/>
  <c r="J102" i="4"/>
  <c r="J135" i="4"/>
  <c r="AW135" i="4" s="1"/>
  <c r="J168" i="4"/>
  <c r="AW168" i="4" s="1"/>
  <c r="BA168" i="4" l="1"/>
  <c r="BA135" i="4"/>
  <c r="AW102" i="4"/>
  <c r="BA102" i="4"/>
  <c r="N39" i="4"/>
  <c r="L39" i="4"/>
  <c r="M39" i="4"/>
  <c r="J103" i="4"/>
  <c r="J136" i="4"/>
  <c r="J169" i="4"/>
  <c r="BD168" i="4"/>
  <c r="G169" i="4"/>
  <c r="G136" i="4"/>
  <c r="G103" i="4"/>
  <c r="N40" i="4"/>
  <c r="L40" i="4"/>
  <c r="M40" i="4"/>
  <c r="J41" i="4"/>
  <c r="I136" i="4"/>
  <c r="I169" i="4"/>
  <c r="I103" i="4"/>
  <c r="L136" i="4"/>
  <c r="L169" i="4"/>
  <c r="BA169" i="4" s="1"/>
  <c r="L103" i="4"/>
  <c r="BA103" i="4" s="1"/>
  <c r="AX135" i="4"/>
  <c r="AX102" i="4"/>
  <c r="BD102" i="4"/>
  <c r="N103" i="4"/>
  <c r="BD103" i="4" s="1"/>
  <c r="N136" i="4"/>
  <c r="BD136" i="4" s="1"/>
  <c r="N169" i="4"/>
  <c r="BD169" i="4" s="1"/>
  <c r="F169" i="4"/>
  <c r="F103" i="4"/>
  <c r="F136" i="4"/>
  <c r="AX168" i="4"/>
  <c r="BD135" i="4"/>
  <c r="AZ168" i="4"/>
  <c r="K103" i="4"/>
  <c r="K136" i="4"/>
  <c r="K169" i="4"/>
  <c r="M103" i="4"/>
  <c r="AX103" i="4" s="1"/>
  <c r="M136" i="4"/>
  <c r="M169" i="4"/>
  <c r="AX169" i="4" s="1"/>
  <c r="AZ135" i="4"/>
  <c r="H136" i="4"/>
  <c r="H169" i="4"/>
  <c r="H103" i="4"/>
  <c r="AX136" i="4" l="1"/>
  <c r="BC103" i="4"/>
  <c r="BC169" i="4"/>
  <c r="AZ136" i="4"/>
  <c r="BC136" i="4"/>
  <c r="N41" i="4"/>
  <c r="F137" i="4"/>
  <c r="F170" i="4"/>
  <c r="F104" i="4"/>
  <c r="I137" i="4"/>
  <c r="AZ137" i="4" s="1"/>
  <c r="I170" i="4"/>
  <c r="AZ170" i="4" s="1"/>
  <c r="I104" i="4"/>
  <c r="AZ104" i="4" s="1"/>
  <c r="AW136" i="4"/>
  <c r="AW103" i="4"/>
  <c r="K104" i="4"/>
  <c r="K137" i="4"/>
  <c r="K170" i="4"/>
  <c r="BA136" i="4"/>
  <c r="H170" i="4"/>
  <c r="H137" i="4"/>
  <c r="H104" i="4"/>
  <c r="AZ103" i="4"/>
  <c r="N104" i="4"/>
  <c r="N170" i="4"/>
  <c r="N137" i="4"/>
  <c r="AZ169" i="4"/>
  <c r="L41" i="4"/>
  <c r="M170" i="4"/>
  <c r="AX170" i="4" s="1"/>
  <c r="M104" i="4"/>
  <c r="M137" i="4"/>
  <c r="AX137" i="4" s="1"/>
  <c r="AW169" i="4"/>
  <c r="G170" i="4"/>
  <c r="G137" i="4"/>
  <c r="G104" i="4"/>
  <c r="L104" i="4"/>
  <c r="L170" i="4"/>
  <c r="L137" i="4"/>
  <c r="M41" i="4"/>
  <c r="J137" i="4"/>
  <c r="J170" i="4"/>
  <c r="J104" i="4"/>
  <c r="BD137" i="4" l="1"/>
  <c r="BD170" i="4"/>
  <c r="BA137" i="4"/>
  <c r="BA170" i="4"/>
  <c r="BA104" i="4"/>
  <c r="BC104" i="4"/>
  <c r="BD104" i="4"/>
  <c r="AX104" i="4"/>
  <c r="K138" i="4"/>
  <c r="K105" i="4"/>
  <c r="K171" i="4"/>
  <c r="BC171" i="4" s="1"/>
  <c r="M106" i="4"/>
  <c r="M139" i="4"/>
  <c r="M172" i="4"/>
  <c r="M74" i="4"/>
  <c r="M105" i="4"/>
  <c r="M138" i="4"/>
  <c r="M171" i="4"/>
  <c r="J138" i="4"/>
  <c r="J105" i="4"/>
  <c r="J171" i="4"/>
  <c r="G138" i="4"/>
  <c r="G171" i="4"/>
  <c r="G105" i="4"/>
  <c r="H171" i="4"/>
  <c r="H138" i="4"/>
  <c r="H105" i="4"/>
  <c r="N105" i="4"/>
  <c r="N138" i="4"/>
  <c r="BD138" i="4" s="1"/>
  <c r="N171" i="4"/>
  <c r="BD171" i="4" s="1"/>
  <c r="AW104" i="4"/>
  <c r="I171" i="4"/>
  <c r="AZ171" i="4" s="1"/>
  <c r="I138" i="4"/>
  <c r="I105" i="4"/>
  <c r="AW170" i="4"/>
  <c r="L105" i="4"/>
  <c r="BA105" i="4" s="1"/>
  <c r="L138" i="4"/>
  <c r="BA138" i="4" s="1"/>
  <c r="L171" i="4"/>
  <c r="AW137" i="4"/>
  <c r="I172" i="4"/>
  <c r="I139" i="4"/>
  <c r="I106" i="4"/>
  <c r="I74" i="4"/>
  <c r="F138" i="4"/>
  <c r="F171" i="4"/>
  <c r="F105" i="4"/>
  <c r="F172" i="4"/>
  <c r="F174" i="4" s="1"/>
  <c r="F139" i="4"/>
  <c r="F106" i="4"/>
  <c r="F74" i="4"/>
  <c r="K139" i="4"/>
  <c r="K172" i="4"/>
  <c r="K106" i="4"/>
  <c r="K74" i="4"/>
  <c r="G139" i="4"/>
  <c r="G172" i="4"/>
  <c r="G174" i="4" s="1"/>
  <c r="G106" i="4"/>
  <c r="G74" i="4"/>
  <c r="L139" i="4"/>
  <c r="BA139" i="4" s="1"/>
  <c r="L172" i="4"/>
  <c r="L106" i="4"/>
  <c r="BA106" i="4" s="1"/>
  <c r="L74" i="4"/>
  <c r="BC170" i="4"/>
  <c r="N106" i="4"/>
  <c r="N172" i="4"/>
  <c r="N139" i="4"/>
  <c r="N74" i="4"/>
  <c r="J172" i="4"/>
  <c r="J139" i="4"/>
  <c r="J106" i="4"/>
  <c r="J74" i="4"/>
  <c r="BC137" i="4"/>
  <c r="H139" i="4"/>
  <c r="H172" i="4"/>
  <c r="H174" i="4" s="1"/>
  <c r="H106" i="4"/>
  <c r="H74" i="4"/>
  <c r="BC106" i="4" l="1"/>
  <c r="BC139" i="4"/>
  <c r="AZ105" i="4"/>
  <c r="AZ138" i="4"/>
  <c r="BD105" i="4"/>
  <c r="BA171" i="4"/>
  <c r="AW106" i="4"/>
  <c r="K108" i="4"/>
  <c r="K141" i="4"/>
  <c r="K183" i="4"/>
  <c r="M190" i="4" s="1"/>
  <c r="M197" i="4" s="1"/>
  <c r="K180" i="4"/>
  <c r="M187" i="4" s="1"/>
  <c r="M194" i="4" s="1"/>
  <c r="J108" i="4"/>
  <c r="J141" i="4"/>
  <c r="J183" i="4"/>
  <c r="J190" i="4" s="1"/>
  <c r="J197" i="4" s="1"/>
  <c r="J180" i="4"/>
  <c r="J187" i="4" s="1"/>
  <c r="J194" i="4" s="1"/>
  <c r="AW171" i="4"/>
  <c r="AW172" i="4"/>
  <c r="J174" i="4"/>
  <c r="AW139" i="4"/>
  <c r="F183" i="4"/>
  <c r="F190" i="4" s="1"/>
  <c r="F197" i="4" s="1"/>
  <c r="F108" i="4"/>
  <c r="F181" i="4" s="1"/>
  <c r="F188" i="4" s="1"/>
  <c r="F195" i="4" s="1"/>
  <c r="F180" i="4"/>
  <c r="F187" i="4" s="1"/>
  <c r="F194" i="4" s="1"/>
  <c r="F141" i="4"/>
  <c r="F182" i="4" s="1"/>
  <c r="F189" i="4" s="1"/>
  <c r="F196" i="4" s="1"/>
  <c r="AW138" i="4"/>
  <c r="L108" i="4"/>
  <c r="L141" i="4"/>
  <c r="L183" i="4"/>
  <c r="H190" i="4" s="1"/>
  <c r="H197" i="4" s="1"/>
  <c r="L180" i="4"/>
  <c r="H187" i="4" s="1"/>
  <c r="H194" i="4" s="1"/>
  <c r="AZ172" i="4"/>
  <c r="AZ174" i="4" s="1"/>
  <c r="I174" i="4"/>
  <c r="N180" i="4"/>
  <c r="N187" i="4" s="1"/>
  <c r="N194" i="4" s="1"/>
  <c r="N141" i="4"/>
  <c r="N108" i="4"/>
  <c r="N183" i="4"/>
  <c r="N190" i="4" s="1"/>
  <c r="N197" i="4" s="1"/>
  <c r="AX105" i="4"/>
  <c r="AW105" i="4"/>
  <c r="BD139" i="4"/>
  <c r="AX138" i="4"/>
  <c r="M180" i="4"/>
  <c r="K187" i="4" s="1"/>
  <c r="K194" i="4" s="1"/>
  <c r="M141" i="4"/>
  <c r="M183" i="4"/>
  <c r="K190" i="4" s="1"/>
  <c r="K197" i="4" s="1"/>
  <c r="M108" i="4"/>
  <c r="BC172" i="4"/>
  <c r="BC174" i="4" s="1"/>
  <c r="K174" i="4"/>
  <c r="AX171" i="4"/>
  <c r="BD172" i="4"/>
  <c r="BD174" i="4" s="1"/>
  <c r="N174" i="4"/>
  <c r="BD106" i="4"/>
  <c r="AX172" i="4"/>
  <c r="M174" i="4"/>
  <c r="AX139" i="4"/>
  <c r="H141" i="4"/>
  <c r="H182" i="4" s="1"/>
  <c r="L189" i="4" s="1"/>
  <c r="L196" i="4" s="1"/>
  <c r="H108" i="4"/>
  <c r="H181" i="4" s="1"/>
  <c r="L188" i="4" s="1"/>
  <c r="L195" i="4" s="1"/>
  <c r="H183" i="4"/>
  <c r="L190" i="4" s="1"/>
  <c r="L197" i="4" s="1"/>
  <c r="H180" i="4"/>
  <c r="L187" i="4" s="1"/>
  <c r="L194" i="4" s="1"/>
  <c r="BA172" i="4"/>
  <c r="BA174" i="4" s="1"/>
  <c r="L174" i="4"/>
  <c r="AX106" i="4"/>
  <c r="I141" i="4"/>
  <c r="I108" i="4"/>
  <c r="I183" i="4"/>
  <c r="G190" i="4" s="1"/>
  <c r="G197" i="4" s="1"/>
  <c r="I180" i="4"/>
  <c r="G187" i="4" s="1"/>
  <c r="G194" i="4" s="1"/>
  <c r="G183" i="4"/>
  <c r="I190" i="4" s="1"/>
  <c r="I197" i="4" s="1"/>
  <c r="G108" i="4"/>
  <c r="G181" i="4" s="1"/>
  <c r="I188" i="4" s="1"/>
  <c r="I195" i="4" s="1"/>
  <c r="G141" i="4"/>
  <c r="G182" i="4" s="1"/>
  <c r="I189" i="4" s="1"/>
  <c r="I196" i="4" s="1"/>
  <c r="G180" i="4"/>
  <c r="I187" i="4" s="1"/>
  <c r="I194" i="4" s="1"/>
  <c r="AZ106" i="4"/>
  <c r="BC105" i="4"/>
  <c r="AZ139" i="4"/>
  <c r="BC138" i="4"/>
  <c r="AX174" i="4" l="1"/>
  <c r="AW174" i="4"/>
  <c r="N181" i="4"/>
  <c r="N188" i="4" s="1"/>
  <c r="N195" i="4" s="1"/>
  <c r="BD108" i="4"/>
  <c r="J182" i="4"/>
  <c r="J189" i="4" s="1"/>
  <c r="J196" i="4" s="1"/>
  <c r="AW141" i="4"/>
  <c r="N182" i="4"/>
  <c r="N189" i="4" s="1"/>
  <c r="N196" i="4" s="1"/>
  <c r="BD141" i="4"/>
  <c r="I181" i="4"/>
  <c r="G188" i="4" s="1"/>
  <c r="G195" i="4" s="1"/>
  <c r="AZ108" i="4"/>
  <c r="AW108" i="4"/>
  <c r="J181" i="4"/>
  <c r="J188" i="4" s="1"/>
  <c r="J195" i="4" s="1"/>
  <c r="AZ141" i="4"/>
  <c r="I182" i="4"/>
  <c r="G189" i="4" s="1"/>
  <c r="G196" i="4" s="1"/>
  <c r="AX108" i="4"/>
  <c r="M181" i="4"/>
  <c r="K188" i="4" s="1"/>
  <c r="K195" i="4" s="1"/>
  <c r="BA141" i="4"/>
  <c r="L182" i="4"/>
  <c r="H189" i="4" s="1"/>
  <c r="H196" i="4" s="1"/>
  <c r="BA108" i="4"/>
  <c r="L181" i="4"/>
  <c r="H188" i="4" s="1"/>
  <c r="H195" i="4" s="1"/>
  <c r="K182" i="4"/>
  <c r="M189" i="4" s="1"/>
  <c r="M196" i="4" s="1"/>
  <c r="BC141" i="4"/>
  <c r="M182" i="4"/>
  <c r="K189" i="4" s="1"/>
  <c r="K196" i="4" s="1"/>
  <c r="AX141" i="4"/>
  <c r="BC108" i="4"/>
  <c r="K181" i="4"/>
  <c r="M188" i="4" s="1"/>
  <c r="M19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tc={0C28C2B5-F0B4-406B-98A7-AF694E25C894}</author>
    <author>tc={A40486DA-ED51-4733-83CB-62E97406468D}</author>
    <author>tc={EF6BB6CC-363A-4A52-A94D-C4A2160A30D2}</author>
    <author>tc={48706E16-1CAD-403B-9110-372AE5C68907}</author>
    <author>tc={41061E50-6EBF-4A97-9D8B-009C51CF90AD}</author>
  </authors>
  <commentList>
    <comment ref="B79" authorId="0" shapeId="0" xr:uid="{0C28C2B5-F0B4-406B-98A7-AF694E25C894}">
      <text>
        <t>[Threaded comment]
Your version of Excel allows you to read this threaded comment; however, any edits to it will get removed if the file is opened in a newer version of Excel. Learn more: https://go.microsoft.com/fwlink/?linkid=870924
Comment:
    Population on 1 January [tps00001]</t>
      </text>
    </comment>
    <comment ref="C79" authorId="1" shapeId="0" xr:uid="{A40486DA-ED51-4733-83CB-62E97406468D}">
      <text>
        <t>[Threaded comment]
Your version of Excel allows you to read this threaded comment; however, any edits to it will get removed if the file is opened in a newer version of Excel. Learn more: https://go.microsoft.com/fwlink/?linkid=870924
Comment:
    Demographic balances and indicators by type of projection [proj_23ndbi$defaultview]</t>
      </text>
    </comment>
    <comment ref="D79" authorId="2" shapeId="0" xr:uid="{EF6BB6CC-363A-4A52-A94D-C4A2160A30D2}">
      <text>
        <t>[Threaded comment]
Your version of Excel allows you to read this threaded comment; however, any edits to it will get removed if the file is opened in a newer version of Excel. Learn more: https://go.microsoft.com/fwlink/?linkid=870924
Comment:
    Demographic balances and indicators by type of projection [proj_23ndbi$defaultview]</t>
      </text>
    </comment>
    <comment ref="E79" authorId="3" shapeId="0" xr:uid="{48706E16-1CAD-403B-9110-372AE5C68907}">
      <text>
        <t>[Threaded comment]
Your version of Excel allows you to read this threaded comment; however, any edits to it will get removed if the file is opened in a newer version of Excel. Learn more: https://go.microsoft.com/fwlink/?linkid=870924
Comment:
    Demographic balances and indicators by type of projection [proj_23ndbi$defaultview]</t>
      </text>
    </comment>
    <comment ref="B112" authorId="4" shapeId="0" xr:uid="{41061E50-6EBF-4A97-9D8B-009C51CF90AD}">
      <text>
        <t>[Threaded comment]
Your version of Excel allows you to read this threaded comment; however, any edits to it will get removed if the file is opened in a newer version of Excel. Learn more: https://go.microsoft.com/fwlink/?linkid=870924
Comment:
    GDP and main components (output, expenditure and income) [nama_10_gdp$defaultview]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tc={DDC409C2-74FA-424D-AFCE-1FAD7EB3EFBE}</author>
    <author>tc={481991D8-9CD3-43DF-B6F4-E6D37E13C9FB}</author>
    <author>tc={8D8CB8DD-A8B2-4D04-8B46-E39D305A4E50}</author>
    <author>tc={1FAE1813-4C6C-490A-B0E4-311FED1E550A}</author>
    <author>tc={914E6E47-B364-4198-9FE9-3601DE0A6641}</author>
  </authors>
  <commentList>
    <comment ref="B79" authorId="0" shapeId="0" xr:uid="{DDC409C2-74FA-424D-AFCE-1FAD7EB3EFBE}">
      <text>
        <t>[Threaded comment]
Your version of Excel allows you to read this threaded comment; however, any edits to it will get removed if the file is opened in a newer version of Excel. Learn more: https://go.microsoft.com/fwlink/?linkid=870924
Comment:
    Population on 1 January [tps00001]</t>
      </text>
    </comment>
    <comment ref="C79" authorId="1" shapeId="0" xr:uid="{481991D8-9CD3-43DF-B6F4-E6D37E13C9FB}">
      <text>
        <t>[Threaded comment]
Your version of Excel allows you to read this threaded comment; however, any edits to it will get removed if the file is opened in a newer version of Excel. Learn more: https://go.microsoft.com/fwlink/?linkid=870924
Comment:
    Demographic balances and indicators by type of projection [proj_23ndbi$defaultview]</t>
      </text>
    </comment>
    <comment ref="D79" authorId="2" shapeId="0" xr:uid="{8D8CB8DD-A8B2-4D04-8B46-E39D305A4E50}">
      <text>
        <t>[Threaded comment]
Your version of Excel allows you to read this threaded comment; however, any edits to it will get removed if the file is opened in a newer version of Excel. Learn more: https://go.microsoft.com/fwlink/?linkid=870924
Comment:
    Demographic balances and indicators by type of projection [proj_23ndbi$defaultview]</t>
      </text>
    </comment>
    <comment ref="E79" authorId="3" shapeId="0" xr:uid="{1FAE1813-4C6C-490A-B0E4-311FED1E550A}">
      <text>
        <t>[Threaded comment]
Your version of Excel allows you to read this threaded comment; however, any edits to it will get removed if the file is opened in a newer version of Excel. Learn more: https://go.microsoft.com/fwlink/?linkid=870924
Comment:
    Demographic balances and indicators by type of projection [proj_23ndbi$defaultview]</t>
      </text>
    </comment>
    <comment ref="B112" authorId="4" shapeId="0" xr:uid="{914E6E47-B364-4198-9FE9-3601DE0A6641}">
      <text>
        <t>[Threaded comment]
Your version of Excel allows you to read this threaded comment; however, any edits to it will get removed if the file is opened in a newer version of Excel. Learn more: https://go.microsoft.com/fwlink/?linkid=870924
Comment:
    GDP and main components (output, expenditure and income) [nama_10_gdp$defaultview]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325872A-D032-4347-9D3A-AE8B7D544356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1D49380-C857-407E-9867-C32F2E061A0B}" name="WorksheetConnection_Calculations!$A$142:$B$169" type="102" refreshedVersion="6" minRefreshableVersion="5">
    <extLst>
      <ext xmlns:x15="http://schemas.microsoft.com/office/spreadsheetml/2010/11/main" uri="{DE250136-89BD-433C-8126-D09CA5730AF9}">
        <x15:connection id="Range">
          <x15:rangePr sourceName="_xlcn.WorksheetConnection_CalculationsA142B1691"/>
        </x15:connection>
      </ext>
    </extLst>
  </connection>
</connections>
</file>

<file path=xl/sharedStrings.xml><?xml version="1.0" encoding="utf-8"?>
<sst xmlns="http://schemas.openxmlformats.org/spreadsheetml/2006/main" count="787" uniqueCount="149">
  <si>
    <t>Greenhouse gas emissions by source sector (source: EEA) [env_air_gge]</t>
  </si>
  <si>
    <t>Extracted on</t>
  </si>
  <si>
    <t>Source of data</t>
  </si>
  <si>
    <t>European Environment Agency (EEA)</t>
  </si>
  <si>
    <t>UNIT</t>
  </si>
  <si>
    <t>Thousand tonnes</t>
  </si>
  <si>
    <t>AIRPOL</t>
  </si>
  <si>
    <t>Greenhouse gases (CO2, N2O in CO2 equivalent, CH4 in CO2 equivalent, HFC in CO2 equivalent, PFC in CO2 equivalent, SF6 in CO2 equivalent, NF3 in CO2 equivalent)</t>
  </si>
  <si>
    <t>SRC_CRF</t>
  </si>
  <si>
    <t>Total (excluding memo items)</t>
  </si>
  <si>
    <t>GEO/TIME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</si>
  <si>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</si>
  <si>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</si>
  <si>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</si>
  <si>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</si>
  <si>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</si>
  <si>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</si>
  <si>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</si>
  <si>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</si>
  <si>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</si>
  <si>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</si>
  <si>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</si>
  <si>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</si>
  <si>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</si>
  <si>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</si>
  <si>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</si>
  <si>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</si>
  <si>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</si>
  <si>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</si>
  <si>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</si>
  <si>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</si>
  <si>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</si>
  <si>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</si>
  <si>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</si>
  <si>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</si>
  <si>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</si>
  <si>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</si>
  <si>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</si>
  <si>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</si>
  <si>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</si>
  <si>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Belgium</t>
  </si>
  <si>
    <t>Bulgaria</t>
  </si>
  <si>
    <t>Czechia</t>
  </si>
  <si>
    <t>Denmark</t>
  </si>
  <si>
    <t>Germany (until 1990 former territory of the FRG)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</si>
  <si>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</si>
  <si>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</si>
  <si>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</si>
  <si>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</si>
  <si>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</si>
  <si>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</si>
  <si>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</si>
  <si>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</si>
  <si>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</si>
  <si>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</si>
  <si>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</si>
  <si>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</si>
  <si>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</si>
  <si>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</si>
  <si>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</si>
  <si>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</si>
  <si>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</si>
  <si>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</si>
  <si>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</si>
  <si>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</si>
  <si>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</si>
  <si>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</si>
  <si>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Special value:</t>
  </si>
  <si>
    <t>:</t>
  </si>
  <si>
    <t>not available</t>
  </si>
  <si>
    <t>Germany</t>
  </si>
  <si>
    <t>GEO/TIME/Population</t>
  </si>
  <si>
    <t>GEO/TIME/GDP</t>
  </si>
  <si>
    <t>European Union - 28 countries</t>
  </si>
  <si>
    <t>in mln</t>
  </si>
  <si>
    <t>Low</t>
  </si>
  <si>
    <t>Moderate</t>
  </si>
  <si>
    <t>High</t>
  </si>
  <si>
    <t>Total population 2030 (in mln)</t>
  </si>
  <si>
    <t>UTM low</t>
  </si>
  <si>
    <t>UTM moderate</t>
  </si>
  <si>
    <t>UTM high</t>
  </si>
  <si>
    <t>year</t>
  </si>
  <si>
    <t>European Union - 27 countries</t>
  </si>
  <si>
    <t>EU27</t>
  </si>
  <si>
    <t>Total population 2035 (in mln)</t>
  </si>
  <si>
    <t>Total population 2040 (in mln)</t>
  </si>
  <si>
    <t>Annual UTM per capita (period 2021-X)</t>
  </si>
  <si>
    <t>Annual UTM as share of GDP (2021)</t>
  </si>
  <si>
    <t>GDP in 2021, in million euros</t>
  </si>
  <si>
    <t xml:space="preserve">Annual UTM per member state (period 2021-2035) </t>
  </si>
  <si>
    <t>Annual UTM per member state (period 2021-2030)</t>
  </si>
  <si>
    <t>Annual UTM per member state (period 2021-2040)</t>
  </si>
  <si>
    <t xml:space="preserve">Annual UTM per member state per capita (period 2021-2035) </t>
  </si>
  <si>
    <t xml:space="preserve">Annual UTM per member state per capita (period 2021-2030) </t>
  </si>
  <si>
    <t xml:space="preserve">Annual UTM per member state per capita (period 2021-2040) </t>
  </si>
  <si>
    <t xml:space="preserve">Annual UTM per member state as share of GDP (period 2021-2035) </t>
  </si>
  <si>
    <t xml:space="preserve">Annual UTM per member state as share of GDP (period 2021-2030) </t>
  </si>
  <si>
    <t xml:space="preserve">Annual UTM per member state as share of GDP (period 2021-2040) </t>
  </si>
  <si>
    <t>Annual UTM per member state (period 2021-X) x1 mln</t>
  </si>
  <si>
    <t>Key results EU27</t>
  </si>
  <si>
    <t>Annual UTM as share of GDP (period 2021-X)</t>
  </si>
  <si>
    <t>Annual UTM (period 2021-X) (bln euro)</t>
  </si>
  <si>
    <t>Total UTM (bln euro) (period 2021-X)</t>
  </si>
  <si>
    <t>Additional reduction to be achieved between 2021-X</t>
  </si>
  <si>
    <t>Total UTM per MS to achieve emission reduction targets (x 1mln)</t>
  </si>
  <si>
    <t xml:space="preserve"> /ton GHG</t>
  </si>
  <si>
    <t>GHG-reduction</t>
  </si>
  <si>
    <t>GHG output and target per MS</t>
  </si>
  <si>
    <t>Historic GHG-emission</t>
  </si>
  <si>
    <t>GHG-reduction-target</t>
  </si>
  <si>
    <t>Current GHG-output</t>
  </si>
  <si>
    <t>https://www.pbl.nl/sites/default/files/downloads/pbl-2023-ot-model-update-sde-plus-plus-2023-4815.xlsx</t>
  </si>
  <si>
    <t>55% target, 2030</t>
  </si>
  <si>
    <t>90% target, 2040</t>
  </si>
  <si>
    <t>EU27-average</t>
  </si>
  <si>
    <t>EU27-total</t>
  </si>
  <si>
    <t>Renewable energie, 'afgetopt' average for 2023 (solar, wind, geothermal, biomass, aquathermal (excl. all  negative), etc)</t>
  </si>
  <si>
    <t>Other options (hydrogen, residual heat, heatpump, biofuels (excl. all negatives)), 'afgetopt' average 2023</t>
  </si>
  <si>
    <t>CCS / CCU 'afgetopt' average 2023 (excl. all negatives)</t>
  </si>
  <si>
    <t>Total population 2021 (in mln)</t>
  </si>
  <si>
    <t xml:space="preserve">Reduction to net 90% </t>
  </si>
  <si>
    <t xml:space="preserve">Source: SDE++ </t>
  </si>
  <si>
    <t>Range within each category:</t>
  </si>
  <si>
    <t xml:space="preserve">Reduction to net 75% </t>
  </si>
  <si>
    <t>75% target, 2035</t>
  </si>
  <si>
    <t xml:space="preserve">Reduction to net 58% </t>
  </si>
  <si>
    <t xml:space="preserve"> GHG-data year (latest 2021)</t>
  </si>
  <si>
    <t>GDP</t>
  </si>
  <si>
    <t>components 1, 2 and 3</t>
  </si>
  <si>
    <t>component 1</t>
  </si>
  <si>
    <t>component 2 and 3</t>
  </si>
  <si>
    <t>Key results EU27 (UTM, infra, stranded assets)</t>
  </si>
  <si>
    <t>UTM calc (2018 result)</t>
  </si>
  <si>
    <t>EU IA study 2018</t>
  </si>
  <si>
    <t>Key results EU27 (infra, stranded assets)</t>
  </si>
  <si>
    <t>Key results EU27 (UTM, infra and stranded assets)</t>
  </si>
  <si>
    <t>Additional cost (share)</t>
  </si>
  <si>
    <t xml:space="preserve">Annual cost per member state (period 2021-2035), 75% emission reduction </t>
  </si>
  <si>
    <t xml:space="preserve">Annual cost per member state (period 2021-2030), 58% emission reduction </t>
  </si>
  <si>
    <t xml:space="preserve">Annual cost per member state (period 2021-2040), 90% emission reduction </t>
  </si>
  <si>
    <t xml:space="preserve">Annual cost per member state per capita (period 2021-2035), 75% emission reduction </t>
  </si>
  <si>
    <t xml:space="preserve">Annual cost per member state per capita (period 2021-2030), 58% emission reduction </t>
  </si>
  <si>
    <t xml:space="preserve">Annual cost per member state per capita (period 2021-2040), 90% emission reduction </t>
  </si>
  <si>
    <t xml:space="preserve">Annual cost per member state as share of GDP (period 2021-2035), 75% emission reduction  </t>
  </si>
  <si>
    <t xml:space="preserve">Annual cost per member state as share of GDP (period 2021-2030), 58% emission reduction  </t>
  </si>
  <si>
    <t xml:space="preserve">Annual cost per member state as share of GDP (period 2021-2040), 90% emission reduction  </t>
  </si>
  <si>
    <t>share</t>
  </si>
  <si>
    <t>Unprofitable top margin (three brackets)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</si>
</sst>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164" formatCode="_-* #,##0.00\ _z_ł_-;\-* #,##0.00\ _z_ł_-;_-* &quot;-&quot;??\ _z_ł_-;_-@_-"/>
    <numFmt numFmtId="165" formatCode="_-* #,##0\ _z_ł_-;\-* #,##0\ _z_ł_-;_-* &quot;-&quot;??\ _z_ł_-;_-@_-"/>
    <numFmt numFmtId="166" formatCode="_ [$€-413]\ * #,##0_ ;_ [$€-413]\ * \-#,##0_ ;_ [$€-413]\ * &quot;-&quot;??_ ;_ @_ "/>
    <numFmt numFmtId="167" formatCode="&quot;€&quot;\ #,##0"/>
    <numFmt numFmtId="168" formatCode="0.0%"/>
    <numFmt numFmtId="169" formatCode="_ &quot;€&quot;\ * #,##0_ ;_ &quot;€&quot;\ * \-#,##0_ ;_ &quot;€&quot;\ * &quot;-&quot;??_ ;_ @_ "/>
  </numFmts>
  <fonts count="20" x14ac:knownFonts="1">
    <font>
      <sz val="11"/>
      <name val="Arial"/>
      <charset val="238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</font>
    <font>
      <b/>
      <i/>
      <sz val="10"/>
      <name val="Arial"/>
      <family val="2"/>
    </font>
    <font>
      <u/>
      <sz val="11"/>
      <name val="Arial"/>
      <family val="2"/>
    </font>
    <font>
      <sz val="11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CDE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E7F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wrapText="1"/>
    </xf>
    <xf numFmtId="166" fontId="0" fillId="3" borderId="0" xfId="0" applyNumberFormat="1" applyFill="1" applyAlignment="1">
      <alignment wrapText="1"/>
    </xf>
    <xf numFmtId="165" fontId="3" fillId="2" borderId="0" xfId="1" applyNumberFormat="1" applyFont="1" applyFill="1" applyBorder="1" applyAlignment="1">
      <alignment wrapText="1"/>
    </xf>
    <xf numFmtId="165" fontId="8" fillId="2" borderId="0" xfId="1" applyNumberFormat="1" applyFont="1" applyFill="1" applyBorder="1" applyAlignment="1"/>
    <xf numFmtId="9" fontId="0" fillId="3" borderId="0" xfId="2" applyFont="1" applyFill="1" applyAlignment="1">
      <alignment wrapText="1"/>
    </xf>
    <xf numFmtId="165" fontId="3" fillId="4" borderId="10" xfId="1" applyNumberFormat="1" applyFont="1" applyFill="1" applyBorder="1" applyAlignment="1"/>
    <xf numFmtId="165" fontId="3" fillId="5" borderId="10" xfId="1" applyNumberFormat="1" applyFont="1" applyFill="1" applyBorder="1" applyAlignment="1"/>
    <xf numFmtId="165" fontId="3" fillId="5" borderId="11" xfId="1" applyNumberFormat="1" applyFont="1" applyFill="1" applyBorder="1" applyAlignment="1"/>
    <xf numFmtId="165" fontId="10" fillId="5" borderId="12" xfId="1" applyNumberFormat="1" applyFont="1" applyFill="1" applyBorder="1" applyAlignment="1"/>
    <xf numFmtId="0" fontId="11" fillId="4" borderId="14" xfId="0" applyFont="1" applyFill="1" applyBorder="1"/>
    <xf numFmtId="165" fontId="8" fillId="6" borderId="0" xfId="1" applyNumberFormat="1" applyFont="1" applyFill="1" applyBorder="1" applyAlignment="1"/>
    <xf numFmtId="165" fontId="8" fillId="6" borderId="3" xfId="1" applyNumberFormat="1" applyFont="1" applyFill="1" applyBorder="1" applyAlignment="1"/>
    <xf numFmtId="165" fontId="0" fillId="7" borderId="2" xfId="1" applyNumberFormat="1" applyFont="1" applyFill="1" applyBorder="1"/>
    <xf numFmtId="0" fontId="0" fillId="7" borderId="0" xfId="0" applyFill="1"/>
    <xf numFmtId="165" fontId="1" fillId="7" borderId="0" xfId="0" applyNumberFormat="1" applyFont="1" applyFill="1"/>
    <xf numFmtId="165" fontId="1" fillId="7" borderId="3" xfId="0" applyNumberFormat="1" applyFont="1" applyFill="1" applyBorder="1"/>
    <xf numFmtId="165" fontId="0" fillId="7" borderId="7" xfId="1" applyNumberFormat="1" applyFont="1" applyFill="1" applyBorder="1"/>
    <xf numFmtId="0" fontId="0" fillId="7" borderId="8" xfId="0" applyFill="1" applyBorder="1"/>
    <xf numFmtId="165" fontId="1" fillId="7" borderId="8" xfId="0" applyNumberFormat="1" applyFont="1" applyFill="1" applyBorder="1"/>
    <xf numFmtId="165" fontId="1" fillId="7" borderId="9" xfId="0" applyNumberFormat="1" applyFont="1" applyFill="1" applyBorder="1"/>
    <xf numFmtId="165" fontId="4" fillId="7" borderId="4" xfId="1" applyNumberFormat="1" applyFont="1" applyFill="1" applyBorder="1"/>
    <xf numFmtId="0" fontId="0" fillId="7" borderId="5" xfId="0" applyFill="1" applyBorder="1"/>
    <xf numFmtId="165" fontId="4" fillId="7" borderId="5" xfId="0" applyNumberFormat="1" applyFont="1" applyFill="1" applyBorder="1"/>
    <xf numFmtId="165" fontId="4" fillId="7" borderId="6" xfId="0" applyNumberFormat="1" applyFont="1" applyFill="1" applyBorder="1"/>
    <xf numFmtId="165" fontId="0" fillId="7" borderId="0" xfId="1" applyNumberFormat="1" applyFont="1" applyFill="1" applyBorder="1"/>
    <xf numFmtId="165" fontId="0" fillId="7" borderId="3" xfId="1" applyNumberFormat="1" applyFont="1" applyFill="1" applyBorder="1"/>
    <xf numFmtId="165" fontId="0" fillId="7" borderId="8" xfId="1" applyNumberFormat="1" applyFont="1" applyFill="1" applyBorder="1"/>
    <xf numFmtId="165" fontId="0" fillId="7" borderId="9" xfId="1" applyNumberFormat="1" applyFont="1" applyFill="1" applyBorder="1"/>
    <xf numFmtId="165" fontId="8" fillId="6" borderId="2" xfId="1" applyNumberFormat="1" applyFont="1" applyFill="1" applyBorder="1" applyAlignment="1"/>
    <xf numFmtId="0" fontId="11" fillId="4" borderId="13" xfId="0" applyFont="1" applyFill="1" applyBorder="1" applyAlignment="1">
      <alignment vertical="center"/>
    </xf>
    <xf numFmtId="165" fontId="8" fillId="6" borderId="2" xfId="1" applyNumberFormat="1" applyFont="1" applyFill="1" applyBorder="1" applyAlignment="1">
      <alignment horizontal="center"/>
    </xf>
    <xf numFmtId="165" fontId="8" fillId="6" borderId="0" xfId="1" applyNumberFormat="1" applyFont="1" applyFill="1" applyBorder="1" applyAlignment="1">
      <alignment horizontal="center"/>
    </xf>
    <xf numFmtId="165" fontId="8" fillId="6" borderId="3" xfId="1" applyNumberFormat="1" applyFont="1" applyFill="1" applyBorder="1" applyAlignment="1">
      <alignment horizontal="center"/>
    </xf>
    <xf numFmtId="0" fontId="11" fillId="4" borderId="16" xfId="0" applyFont="1" applyFill="1" applyBorder="1" applyAlignment="1">
      <alignment vertical="center"/>
    </xf>
    <xf numFmtId="165" fontId="8" fillId="6" borderId="10" xfId="1" applyNumberFormat="1" applyFont="1" applyFill="1" applyBorder="1" applyAlignment="1">
      <alignment horizontal="center"/>
    </xf>
    <xf numFmtId="165" fontId="0" fillId="7" borderId="10" xfId="1" applyNumberFormat="1" applyFont="1" applyFill="1" applyBorder="1"/>
    <xf numFmtId="165" fontId="0" fillId="7" borderId="11" xfId="1" applyNumberFormat="1" applyFont="1" applyFill="1" applyBorder="1"/>
    <xf numFmtId="167" fontId="0" fillId="8" borderId="2" xfId="2" applyNumberFormat="1" applyFont="1" applyFill="1" applyBorder="1"/>
    <xf numFmtId="167" fontId="0" fillId="8" borderId="0" xfId="2" applyNumberFormat="1" applyFont="1" applyFill="1" applyBorder="1"/>
    <xf numFmtId="167" fontId="0" fillId="8" borderId="3" xfId="2" applyNumberFormat="1" applyFont="1" applyFill="1" applyBorder="1"/>
    <xf numFmtId="167" fontId="0" fillId="8" borderId="7" xfId="2" applyNumberFormat="1" applyFont="1" applyFill="1" applyBorder="1"/>
    <xf numFmtId="167" fontId="0" fillId="8" borderId="8" xfId="2" applyNumberFormat="1" applyFont="1" applyFill="1" applyBorder="1"/>
    <xf numFmtId="167" fontId="0" fillId="8" borderId="9" xfId="2" applyNumberFormat="1" applyFont="1" applyFill="1" applyBorder="1"/>
    <xf numFmtId="167" fontId="4" fillId="8" borderId="4" xfId="2" applyNumberFormat="1" applyFont="1" applyFill="1" applyBorder="1"/>
    <xf numFmtId="167" fontId="4" fillId="8" borderId="5" xfId="2" applyNumberFormat="1" applyFont="1" applyFill="1" applyBorder="1"/>
    <xf numFmtId="167" fontId="4" fillId="8" borderId="6" xfId="2" applyNumberFormat="1" applyFont="1" applyFill="1" applyBorder="1"/>
    <xf numFmtId="0" fontId="0" fillId="10" borderId="0" xfId="0" applyFill="1" applyAlignment="1">
      <alignment wrapText="1"/>
    </xf>
    <xf numFmtId="166" fontId="0" fillId="10" borderId="0" xfId="0" applyNumberFormat="1" applyFill="1" applyAlignment="1">
      <alignment wrapText="1"/>
    </xf>
    <xf numFmtId="0" fontId="1" fillId="10" borderId="0" xfId="0" applyFont="1" applyFill="1" applyAlignment="1">
      <alignment wrapText="1"/>
    </xf>
    <xf numFmtId="9" fontId="0" fillId="10" borderId="0" xfId="2" applyFont="1" applyFill="1" applyAlignment="1">
      <alignment wrapText="1"/>
    </xf>
    <xf numFmtId="0" fontId="4" fillId="10" borderId="0" xfId="0" applyFont="1" applyFill="1" applyAlignment="1">
      <alignment wrapText="1"/>
    </xf>
    <xf numFmtId="0" fontId="0" fillId="10" borderId="0" xfId="0" applyFill="1"/>
    <xf numFmtId="165" fontId="0" fillId="10" borderId="0" xfId="1" applyNumberFormat="1" applyFont="1" applyFill="1" applyAlignment="1">
      <alignment wrapText="1"/>
    </xf>
    <xf numFmtId="165" fontId="3" fillId="10" borderId="1" xfId="1" applyNumberFormat="1" applyFont="1" applyFill="1" applyBorder="1" applyAlignment="1">
      <alignment wrapText="1"/>
    </xf>
    <xf numFmtId="165" fontId="1" fillId="10" borderId="0" xfId="0" applyNumberFormat="1" applyFont="1" applyFill="1" applyAlignment="1">
      <alignment wrapText="1"/>
    </xf>
    <xf numFmtId="165" fontId="0" fillId="10" borderId="0" xfId="0" applyNumberFormat="1" applyFill="1" applyAlignment="1">
      <alignment wrapText="1"/>
    </xf>
    <xf numFmtId="165" fontId="6" fillId="10" borderId="1" xfId="1" applyNumberFormat="1" applyFont="1" applyFill="1" applyBorder="1" applyAlignment="1">
      <alignment wrapText="1"/>
    </xf>
    <xf numFmtId="165" fontId="8" fillId="10" borderId="0" xfId="1" applyNumberFormat="1" applyFont="1" applyFill="1" applyBorder="1" applyAlignment="1">
      <alignment wrapText="1"/>
    </xf>
    <xf numFmtId="164" fontId="8" fillId="10" borderId="0" xfId="1" applyFont="1" applyFill="1" applyBorder="1" applyAlignment="1">
      <alignment wrapText="1"/>
    </xf>
    <xf numFmtId="165" fontId="8" fillId="10" borderId="1" xfId="1" applyNumberFormat="1" applyFont="1" applyFill="1" applyBorder="1" applyAlignment="1">
      <alignment wrapText="1"/>
    </xf>
    <xf numFmtId="164" fontId="6" fillId="10" borderId="0" xfId="1" applyFont="1" applyFill="1" applyAlignment="1">
      <alignment wrapText="1"/>
    </xf>
    <xf numFmtId="10" fontId="0" fillId="10" borderId="0" xfId="2" applyNumberFormat="1" applyFont="1" applyFill="1" applyAlignment="1">
      <alignment wrapText="1"/>
    </xf>
    <xf numFmtId="10" fontId="8" fillId="10" borderId="0" xfId="2" applyNumberFormat="1" applyFont="1" applyFill="1" applyAlignment="1">
      <alignment wrapText="1"/>
    </xf>
    <xf numFmtId="165" fontId="4" fillId="10" borderId="0" xfId="0" applyNumberFormat="1" applyFont="1" applyFill="1" applyAlignment="1">
      <alignment wrapText="1"/>
    </xf>
    <xf numFmtId="0" fontId="3" fillId="10" borderId="0" xfId="0" applyFont="1" applyFill="1"/>
    <xf numFmtId="165" fontId="0" fillId="10" borderId="0" xfId="1" applyNumberFormat="1" applyFont="1" applyFill="1"/>
    <xf numFmtId="165" fontId="3" fillId="10" borderId="0" xfId="1" applyNumberFormat="1" applyFont="1" applyFill="1" applyBorder="1" applyAlignment="1"/>
    <xf numFmtId="167" fontId="0" fillId="8" borderId="0" xfId="2" applyNumberFormat="1" applyFont="1" applyFill="1"/>
    <xf numFmtId="165" fontId="4" fillId="7" borderId="12" xfId="1" applyNumberFormat="1" applyFont="1" applyFill="1" applyBorder="1"/>
    <xf numFmtId="165" fontId="4" fillId="7" borderId="5" xfId="1" applyNumberFormat="1" applyFont="1" applyFill="1" applyBorder="1"/>
    <xf numFmtId="165" fontId="4" fillId="7" borderId="6" xfId="1" applyNumberFormat="1" applyFont="1" applyFill="1" applyBorder="1"/>
    <xf numFmtId="165" fontId="3" fillId="10" borderId="17" xfId="1" applyNumberFormat="1" applyFont="1" applyFill="1" applyBorder="1" applyAlignment="1">
      <alignment wrapText="1"/>
    </xf>
    <xf numFmtId="165" fontId="14" fillId="6" borderId="2" xfId="1" applyNumberFormat="1" applyFont="1" applyFill="1" applyBorder="1"/>
    <xf numFmtId="165" fontId="14" fillId="6" borderId="3" xfId="1" applyNumberFormat="1" applyFont="1" applyFill="1" applyBorder="1"/>
    <xf numFmtId="165" fontId="14" fillId="6" borderId="0" xfId="1" applyNumberFormat="1" applyFont="1" applyFill="1" applyBorder="1"/>
    <xf numFmtId="0" fontId="12" fillId="0" borderId="16" xfId="0" applyFont="1" applyBorder="1" applyAlignment="1">
      <alignment wrapText="1"/>
    </xf>
    <xf numFmtId="165" fontId="15" fillId="5" borderId="10" xfId="1" applyNumberFormat="1" applyFont="1" applyFill="1" applyBorder="1"/>
    <xf numFmtId="165" fontId="15" fillId="5" borderId="11" xfId="1" applyNumberFormat="1" applyFont="1" applyFill="1" applyBorder="1"/>
    <xf numFmtId="165" fontId="15" fillId="4" borderId="10" xfId="1" applyNumberFormat="1" applyFont="1" applyFill="1" applyBorder="1"/>
    <xf numFmtId="169" fontId="0" fillId="12" borderId="2" xfId="3" applyNumberFormat="1" applyFont="1" applyFill="1" applyBorder="1"/>
    <xf numFmtId="169" fontId="0" fillId="12" borderId="0" xfId="3" applyNumberFormat="1" applyFont="1" applyFill="1" applyBorder="1"/>
    <xf numFmtId="169" fontId="0" fillId="12" borderId="3" xfId="3" applyNumberFormat="1" applyFont="1" applyFill="1" applyBorder="1"/>
    <xf numFmtId="169" fontId="0" fillId="12" borderId="7" xfId="3" applyNumberFormat="1" applyFont="1" applyFill="1" applyBorder="1"/>
    <xf numFmtId="169" fontId="0" fillId="12" borderId="8" xfId="3" applyNumberFormat="1" applyFont="1" applyFill="1" applyBorder="1"/>
    <xf numFmtId="169" fontId="0" fillId="12" borderId="9" xfId="3" applyNumberFormat="1" applyFont="1" applyFill="1" applyBorder="1"/>
    <xf numFmtId="165" fontId="15" fillId="5" borderId="12" xfId="1" applyNumberFormat="1" applyFont="1" applyFill="1" applyBorder="1"/>
    <xf numFmtId="168" fontId="0" fillId="10" borderId="0" xfId="2" applyNumberFormat="1" applyFont="1" applyFill="1" applyAlignment="1">
      <alignment wrapText="1"/>
    </xf>
    <xf numFmtId="169" fontId="1" fillId="10" borderId="0" xfId="3" applyNumberFormat="1" applyFont="1" applyFill="1" applyAlignment="1">
      <alignment wrapText="1"/>
    </xf>
    <xf numFmtId="169" fontId="0" fillId="10" borderId="0" xfId="3" applyNumberFormat="1" applyFont="1" applyFill="1" applyAlignment="1">
      <alignment wrapText="1"/>
    </xf>
    <xf numFmtId="165" fontId="3" fillId="5" borderId="2" xfId="1" applyNumberFormat="1" applyFont="1" applyFill="1" applyBorder="1" applyAlignment="1"/>
    <xf numFmtId="0" fontId="4" fillId="8" borderId="16" xfId="0" applyFont="1" applyFill="1" applyBorder="1" applyAlignment="1">
      <alignment wrapText="1"/>
    </xf>
    <xf numFmtId="165" fontId="3" fillId="4" borderId="2" xfId="1" applyNumberFormat="1" applyFont="1" applyFill="1" applyBorder="1" applyAlignment="1"/>
    <xf numFmtId="165" fontId="12" fillId="9" borderId="13" xfId="1" applyNumberFormat="1" applyFont="1" applyFill="1" applyBorder="1"/>
    <xf numFmtId="0" fontId="4" fillId="0" borderId="13" xfId="0" applyFont="1" applyBorder="1" applyAlignment="1">
      <alignment wrapText="1"/>
    </xf>
    <xf numFmtId="0" fontId="4" fillId="0" borderId="15" xfId="0" applyFont="1" applyBorder="1" applyAlignment="1">
      <alignment wrapText="1"/>
    </xf>
    <xf numFmtId="1" fontId="8" fillId="6" borderId="3" xfId="1" applyNumberFormat="1" applyFont="1" applyFill="1" applyBorder="1" applyAlignment="1">
      <alignment horizontal="center"/>
    </xf>
    <xf numFmtId="164" fontId="16" fillId="10" borderId="2" xfId="1" applyFont="1" applyFill="1" applyBorder="1" applyAlignment="1">
      <alignment wrapText="1"/>
    </xf>
    <xf numFmtId="164" fontId="16" fillId="10" borderId="3" xfId="1" applyFont="1" applyFill="1" applyBorder="1" applyAlignment="1">
      <alignment wrapText="1"/>
    </xf>
    <xf numFmtId="164" fontId="7" fillId="10" borderId="2" xfId="1" applyFont="1" applyFill="1" applyBorder="1" applyAlignment="1">
      <alignment wrapText="1"/>
    </xf>
    <xf numFmtId="164" fontId="7" fillId="10" borderId="3" xfId="1" applyFont="1" applyFill="1" applyBorder="1" applyAlignment="1">
      <alignment wrapText="1"/>
    </xf>
    <xf numFmtId="164" fontId="8" fillId="10" borderId="4" xfId="2" applyNumberFormat="1" applyFont="1" applyFill="1" applyBorder="1" applyAlignment="1">
      <alignment wrapText="1"/>
    </xf>
    <xf numFmtId="164" fontId="8" fillId="10" borderId="6" xfId="2" applyNumberFormat="1" applyFont="1" applyFill="1" applyBorder="1" applyAlignment="1">
      <alignment wrapText="1"/>
    </xf>
    <xf numFmtId="0" fontId="5" fillId="10" borderId="16" xfId="0" applyFont="1" applyFill="1" applyBorder="1" applyAlignment="1">
      <alignment wrapText="1"/>
    </xf>
    <xf numFmtId="165" fontId="16" fillId="10" borderId="10" xfId="1" applyNumberFormat="1" applyFont="1" applyFill="1" applyBorder="1" applyAlignment="1">
      <alignment wrapText="1"/>
    </xf>
    <xf numFmtId="165" fontId="16" fillId="10" borderId="11" xfId="1" applyNumberFormat="1" applyFont="1" applyFill="1" applyBorder="1" applyAlignment="1">
      <alignment wrapText="1"/>
    </xf>
    <xf numFmtId="165" fontId="7" fillId="10" borderId="10" xfId="1" applyNumberFormat="1" applyFont="1" applyFill="1" applyBorder="1" applyAlignment="1">
      <alignment wrapText="1"/>
    </xf>
    <xf numFmtId="165" fontId="8" fillId="10" borderId="12" xfId="2" applyNumberFormat="1" applyFont="1" applyFill="1" applyBorder="1" applyAlignment="1">
      <alignment wrapText="1"/>
    </xf>
    <xf numFmtId="169" fontId="0" fillId="13" borderId="2" xfId="3" applyNumberFormat="1" applyFont="1" applyFill="1" applyBorder="1"/>
    <xf numFmtId="169" fontId="0" fillId="13" borderId="0" xfId="3" applyNumberFormat="1" applyFont="1" applyFill="1" applyBorder="1"/>
    <xf numFmtId="169" fontId="0" fillId="13" borderId="3" xfId="3" applyNumberFormat="1" applyFont="1" applyFill="1" applyBorder="1"/>
    <xf numFmtId="169" fontId="0" fillId="13" borderId="4" xfId="3" applyNumberFormat="1" applyFont="1" applyFill="1" applyBorder="1"/>
    <xf numFmtId="169" fontId="0" fillId="13" borderId="5" xfId="3" applyNumberFormat="1" applyFont="1" applyFill="1" applyBorder="1"/>
    <xf numFmtId="169" fontId="0" fillId="13" borderId="6" xfId="3" applyNumberFormat="1" applyFont="1" applyFill="1" applyBorder="1"/>
    <xf numFmtId="169" fontId="12" fillId="13" borderId="16" xfId="3" applyNumberFormat="1" applyFont="1" applyFill="1" applyBorder="1"/>
    <xf numFmtId="165" fontId="0" fillId="10" borderId="0" xfId="1" applyNumberFormat="1" applyFont="1" applyFill="1" applyBorder="1"/>
    <xf numFmtId="165" fontId="15" fillId="5" borderId="2" xfId="1" applyNumberFormat="1" applyFont="1" applyFill="1" applyBorder="1"/>
    <xf numFmtId="165" fontId="15" fillId="12" borderId="13" xfId="1" applyNumberFormat="1" applyFont="1" applyFill="1" applyBorder="1"/>
    <xf numFmtId="165" fontId="8" fillId="14" borderId="0" xfId="1" applyNumberFormat="1" applyFont="1" applyFill="1" applyBorder="1" applyAlignment="1"/>
    <xf numFmtId="165" fontId="3" fillId="14" borderId="0" xfId="1" applyNumberFormat="1" applyFont="1" applyFill="1" applyBorder="1" applyAlignment="1"/>
    <xf numFmtId="165" fontId="14" fillId="14" borderId="2" xfId="1" applyNumberFormat="1" applyFont="1" applyFill="1" applyBorder="1"/>
    <xf numFmtId="165" fontId="14" fillId="14" borderId="0" xfId="1" applyNumberFormat="1" applyFont="1" applyFill="1"/>
    <xf numFmtId="165" fontId="15" fillId="14" borderId="2" xfId="1" applyNumberFormat="1" applyFont="1" applyFill="1" applyBorder="1"/>
    <xf numFmtId="165" fontId="15" fillId="14" borderId="0" xfId="1" applyNumberFormat="1" applyFont="1" applyFill="1"/>
    <xf numFmtId="165" fontId="15" fillId="10" borderId="13" xfId="1" applyNumberFormat="1" applyFont="1" applyFill="1" applyBorder="1"/>
    <xf numFmtId="165" fontId="15" fillId="10" borderId="14" xfId="1" applyNumberFormat="1" applyFont="1" applyFill="1" applyBorder="1"/>
    <xf numFmtId="9" fontId="15" fillId="10" borderId="2" xfId="2" applyFont="1" applyFill="1" applyBorder="1"/>
    <xf numFmtId="9" fontId="15" fillId="10" borderId="0" xfId="2" applyFont="1" applyFill="1" applyBorder="1"/>
    <xf numFmtId="169" fontId="12" fillId="12" borderId="16" xfId="3" applyNumberFormat="1" applyFont="1" applyFill="1" applyBorder="1"/>
    <xf numFmtId="165" fontId="15" fillId="12" borderId="0" xfId="1" applyNumberFormat="1" applyFont="1" applyFill="1" applyBorder="1"/>
    <xf numFmtId="165" fontId="15" fillId="10" borderId="0" xfId="1" applyNumberFormat="1" applyFont="1" applyFill="1" applyBorder="1"/>
    <xf numFmtId="0" fontId="4" fillId="0" borderId="14" xfId="0" applyFont="1" applyBorder="1" applyAlignment="1">
      <alignment wrapText="1"/>
    </xf>
    <xf numFmtId="1" fontId="8" fillId="6" borderId="0" xfId="1" applyNumberFormat="1" applyFont="1" applyFill="1" applyBorder="1" applyAlignment="1">
      <alignment horizontal="center"/>
    </xf>
    <xf numFmtId="164" fontId="16" fillId="10" borderId="0" xfId="1" applyFont="1" applyFill="1" applyBorder="1" applyAlignment="1">
      <alignment wrapText="1"/>
    </xf>
    <xf numFmtId="164" fontId="7" fillId="10" borderId="0" xfId="1" applyFont="1" applyFill="1" applyBorder="1" applyAlignment="1">
      <alignment wrapText="1"/>
    </xf>
    <xf numFmtId="164" fontId="8" fillId="10" borderId="5" xfId="2" applyNumberFormat="1" applyFont="1" applyFill="1" applyBorder="1" applyAlignment="1">
      <alignment wrapText="1"/>
    </xf>
    <xf numFmtId="169" fontId="1" fillId="12" borderId="2" xfId="3" applyNumberFormat="1" applyFont="1" applyFill="1" applyBorder="1"/>
    <xf numFmtId="169" fontId="1" fillId="12" borderId="0" xfId="3" applyNumberFormat="1" applyFont="1" applyFill="1" applyBorder="1"/>
    <xf numFmtId="169" fontId="1" fillId="12" borderId="3" xfId="3" applyNumberFormat="1" applyFont="1" applyFill="1" applyBorder="1"/>
    <xf numFmtId="164" fontId="16" fillId="10" borderId="7" xfId="1" applyFont="1" applyFill="1" applyBorder="1" applyAlignment="1">
      <alignment wrapText="1"/>
    </xf>
    <xf numFmtId="164" fontId="16" fillId="10" borderId="8" xfId="1" applyFont="1" applyFill="1" applyBorder="1" applyAlignment="1">
      <alignment wrapText="1"/>
    </xf>
    <xf numFmtId="164" fontId="16" fillId="10" borderId="9" xfId="1" applyFont="1" applyFill="1" applyBorder="1" applyAlignment="1">
      <alignment wrapText="1"/>
    </xf>
    <xf numFmtId="165" fontId="14" fillId="6" borderId="18" xfId="1" applyNumberFormat="1" applyFont="1" applyFill="1" applyBorder="1" applyAlignment="1">
      <alignment wrapText="1"/>
    </xf>
    <xf numFmtId="165" fontId="14" fillId="6" borderId="13" xfId="1" applyNumberFormat="1" applyFont="1" applyFill="1" applyBorder="1"/>
    <xf numFmtId="165" fontId="14" fillId="6" borderId="14" xfId="1" applyNumberFormat="1" applyFont="1" applyFill="1" applyBorder="1"/>
    <xf numFmtId="165" fontId="14" fillId="6" borderId="15" xfId="1" applyNumberFormat="1" applyFont="1" applyFill="1" applyBorder="1"/>
    <xf numFmtId="169" fontId="4" fillId="12" borderId="4" xfId="3" applyNumberFormat="1" applyFont="1" applyFill="1" applyBorder="1"/>
    <xf numFmtId="169" fontId="4" fillId="12" borderId="5" xfId="3" applyNumberFormat="1" applyFont="1" applyFill="1" applyBorder="1"/>
    <xf numFmtId="169" fontId="4" fillId="12" borderId="6" xfId="3" applyNumberFormat="1" applyFont="1" applyFill="1" applyBorder="1"/>
    <xf numFmtId="169" fontId="1" fillId="12" borderId="7" xfId="3" applyNumberFormat="1" applyFont="1" applyFill="1" applyBorder="1"/>
    <xf numFmtId="169" fontId="1" fillId="12" borderId="8" xfId="3" applyNumberFormat="1" applyFont="1" applyFill="1" applyBorder="1"/>
    <xf numFmtId="169" fontId="1" fillId="12" borderId="9" xfId="3" applyNumberFormat="1" applyFont="1" applyFill="1" applyBorder="1"/>
    <xf numFmtId="14" fontId="3" fillId="10" borderId="0" xfId="1" applyNumberFormat="1" applyFont="1" applyFill="1" applyBorder="1" applyAlignment="1"/>
    <xf numFmtId="165" fontId="17" fillId="5" borderId="12" xfId="1" applyNumberFormat="1" applyFont="1" applyFill="1" applyBorder="1" applyAlignment="1"/>
    <xf numFmtId="168" fontId="0" fillId="11" borderId="2" xfId="2" applyNumberFormat="1" applyFont="1" applyFill="1" applyBorder="1"/>
    <xf numFmtId="168" fontId="0" fillId="11" borderId="0" xfId="2" applyNumberFormat="1" applyFont="1" applyFill="1" applyBorder="1"/>
    <xf numFmtId="168" fontId="0" fillId="11" borderId="3" xfId="2" applyNumberFormat="1" applyFont="1" applyFill="1" applyBorder="1"/>
    <xf numFmtId="168" fontId="0" fillId="11" borderId="7" xfId="2" applyNumberFormat="1" applyFont="1" applyFill="1" applyBorder="1"/>
    <xf numFmtId="168" fontId="0" fillId="11" borderId="8" xfId="2" applyNumberFormat="1" applyFont="1" applyFill="1" applyBorder="1"/>
    <xf numFmtId="168" fontId="0" fillId="11" borderId="9" xfId="2" applyNumberFormat="1" applyFont="1" applyFill="1" applyBorder="1"/>
    <xf numFmtId="168" fontId="12" fillId="11" borderId="2" xfId="2" applyNumberFormat="1" applyFont="1" applyFill="1" applyBorder="1"/>
    <xf numFmtId="168" fontId="12" fillId="11" borderId="0" xfId="2" applyNumberFormat="1" applyFont="1" applyFill="1" applyBorder="1"/>
    <xf numFmtId="168" fontId="12" fillId="11" borderId="3" xfId="2" applyNumberFormat="1" applyFont="1" applyFill="1" applyBorder="1"/>
    <xf numFmtId="168" fontId="12" fillId="11" borderId="4" xfId="2" applyNumberFormat="1" applyFont="1" applyFill="1" applyBorder="1"/>
    <xf numFmtId="168" fontId="12" fillId="11" borderId="5" xfId="2" applyNumberFormat="1" applyFont="1" applyFill="1" applyBorder="1"/>
    <xf numFmtId="168" fontId="12" fillId="11" borderId="6" xfId="2" applyNumberFormat="1" applyFont="1" applyFill="1" applyBorder="1"/>
    <xf numFmtId="168" fontId="0" fillId="13" borderId="2" xfId="2" applyNumberFormat="1" applyFont="1" applyFill="1" applyBorder="1"/>
    <xf numFmtId="168" fontId="0" fillId="13" borderId="0" xfId="2" applyNumberFormat="1" applyFont="1" applyFill="1" applyBorder="1"/>
    <xf numFmtId="168" fontId="0" fillId="13" borderId="3" xfId="2" applyNumberFormat="1" applyFont="1" applyFill="1" applyBorder="1"/>
    <xf numFmtId="0" fontId="4" fillId="7" borderId="13" xfId="0" applyFont="1" applyFill="1" applyBorder="1" applyAlignment="1">
      <alignment wrapText="1"/>
    </xf>
    <xf numFmtId="0" fontId="4" fillId="10" borderId="13" xfId="0" applyFont="1" applyFill="1" applyBorder="1" applyAlignment="1">
      <alignment wrapText="1"/>
    </xf>
    <xf numFmtId="0" fontId="18" fillId="10" borderId="14" xfId="0" applyFont="1" applyFill="1" applyBorder="1"/>
    <xf numFmtId="0" fontId="0" fillId="10" borderId="14" xfId="0" applyFill="1" applyBorder="1" applyAlignment="1">
      <alignment wrapText="1"/>
    </xf>
    <xf numFmtId="0" fontId="1" fillId="10" borderId="2" xfId="0" applyFont="1" applyFill="1" applyBorder="1" applyAlignment="1">
      <alignment wrapText="1"/>
    </xf>
    <xf numFmtId="0" fontId="1" fillId="10" borderId="0" xfId="0" applyFont="1" applyFill="1"/>
    <xf numFmtId="0" fontId="0" fillId="10" borderId="3" xfId="0" applyFill="1" applyBorder="1" applyAlignment="1">
      <alignment wrapText="1"/>
    </xf>
    <xf numFmtId="0" fontId="1" fillId="10" borderId="4" xfId="0" applyFont="1" applyFill="1" applyBorder="1" applyAlignment="1">
      <alignment wrapText="1"/>
    </xf>
    <xf numFmtId="0" fontId="1" fillId="10" borderId="5" xfId="0" applyFont="1" applyFill="1" applyBorder="1"/>
    <xf numFmtId="0" fontId="0" fillId="10" borderId="5" xfId="0" applyFill="1" applyBorder="1" applyAlignment="1">
      <alignment wrapText="1"/>
    </xf>
    <xf numFmtId="0" fontId="0" fillId="10" borderId="6" xfId="0" applyFill="1" applyBorder="1" applyAlignment="1">
      <alignment wrapText="1"/>
    </xf>
    <xf numFmtId="0" fontId="0" fillId="3" borderId="13" xfId="0" applyFill="1" applyBorder="1" applyAlignment="1">
      <alignment wrapText="1"/>
    </xf>
    <xf numFmtId="165" fontId="0" fillId="7" borderId="16" xfId="1" applyNumberFormat="1" applyFont="1" applyFill="1" applyBorder="1"/>
    <xf numFmtId="0" fontId="0" fillId="3" borderId="2" xfId="0" applyFill="1" applyBorder="1" applyAlignment="1">
      <alignment wrapText="1"/>
    </xf>
    <xf numFmtId="0" fontId="0" fillId="3" borderId="4" xfId="0" applyFill="1" applyBorder="1" applyAlignment="1">
      <alignment wrapText="1"/>
    </xf>
    <xf numFmtId="165" fontId="0" fillId="7" borderId="12" xfId="1" applyNumberFormat="1" applyFont="1" applyFill="1" applyBorder="1"/>
    <xf numFmtId="167" fontId="0" fillId="9" borderId="0" xfId="1" applyNumberFormat="1" applyFont="1" applyFill="1" applyBorder="1"/>
    <xf numFmtId="167" fontId="0" fillId="9" borderId="3" xfId="1" applyNumberFormat="1" applyFont="1" applyFill="1" applyBorder="1"/>
    <xf numFmtId="167" fontId="0" fillId="9" borderId="2" xfId="1" applyNumberFormat="1" applyFont="1" applyFill="1" applyBorder="1"/>
    <xf numFmtId="167" fontId="0" fillId="9" borderId="8" xfId="1" applyNumberFormat="1" applyFont="1" applyFill="1" applyBorder="1"/>
    <xf numFmtId="167" fontId="0" fillId="9" borderId="9" xfId="1" applyNumberFormat="1" applyFont="1" applyFill="1" applyBorder="1"/>
    <xf numFmtId="167" fontId="0" fillId="9" borderId="7" xfId="1" applyNumberFormat="1" applyFont="1" applyFill="1" applyBorder="1"/>
    <xf numFmtId="167" fontId="12" fillId="9" borderId="5" xfId="1" applyNumberFormat="1" applyFont="1" applyFill="1" applyBorder="1"/>
    <xf numFmtId="167" fontId="12" fillId="9" borderId="6" xfId="1" applyNumberFormat="1" applyFont="1" applyFill="1" applyBorder="1"/>
    <xf numFmtId="167" fontId="12" fillId="9" borderId="4" xfId="1" applyNumberFormat="1" applyFont="1" applyFill="1" applyBorder="1"/>
    <xf numFmtId="165" fontId="1" fillId="3" borderId="0" xfId="1" applyNumberFormat="1" applyFont="1" applyFill="1" applyAlignment="1">
      <alignment wrapText="1"/>
    </xf>
    <xf numFmtId="165" fontId="8" fillId="6" borderId="2" xfId="1" applyNumberFormat="1" applyFont="1" applyFill="1" applyBorder="1" applyAlignment="1">
      <alignment horizontal="center" vertical="center"/>
    </xf>
    <xf numFmtId="0" fontId="19" fillId="10" borderId="0" xfId="0" applyFont="1" applyFill="1" applyAlignment="1">
      <alignment wrapText="1"/>
    </xf>
    <xf numFmtId="0" fontId="0" fillId="10" borderId="13" xfId="0" applyFill="1" applyBorder="1" applyAlignment="1">
      <alignment wrapText="1"/>
    </xf>
    <xf numFmtId="10" fontId="0" fillId="10" borderId="14" xfId="0" applyNumberFormat="1" applyFill="1" applyBorder="1" applyAlignment="1">
      <alignment wrapText="1"/>
    </xf>
    <xf numFmtId="0" fontId="0" fillId="10" borderId="15" xfId="0" applyFill="1" applyBorder="1" applyAlignment="1">
      <alignment wrapText="1"/>
    </xf>
    <xf numFmtId="0" fontId="0" fillId="10" borderId="2" xfId="0" applyFill="1" applyBorder="1" applyAlignment="1">
      <alignment wrapText="1"/>
    </xf>
    <xf numFmtId="10" fontId="0" fillId="10" borderId="0" xfId="2" applyNumberFormat="1" applyFont="1" applyFill="1" applyBorder="1" applyAlignment="1">
      <alignment wrapText="1"/>
    </xf>
    <xf numFmtId="0" fontId="0" fillId="10" borderId="4" xfId="0" applyFill="1" applyBorder="1" applyAlignment="1">
      <alignment wrapText="1"/>
    </xf>
    <xf numFmtId="10" fontId="0" fillId="10" borderId="5" xfId="0" applyNumberFormat="1" applyFill="1" applyBorder="1" applyAlignment="1">
      <alignment wrapText="1"/>
    </xf>
    <xf numFmtId="10" fontId="0" fillId="13" borderId="2" xfId="2" applyNumberFormat="1" applyFont="1" applyFill="1" applyBorder="1"/>
    <xf numFmtId="10" fontId="0" fillId="13" borderId="0" xfId="2" applyNumberFormat="1" applyFont="1" applyFill="1" applyBorder="1"/>
    <xf numFmtId="10" fontId="0" fillId="13" borderId="3" xfId="2" applyNumberFormat="1" applyFont="1" applyFill="1" applyBorder="1"/>
    <xf numFmtId="0" fontId="13" fillId="4" borderId="13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4" fillId="10" borderId="0" xfId="0" applyFont="1" applyFill="1" applyAlignment="1">
      <alignment horizontal="center" wrapText="1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4" fillId="10" borderId="14" xfId="0" applyFont="1" applyFill="1" applyBorder="1" applyAlignment="1">
      <alignment horizontal="left" wrapText="1"/>
    </xf>
    <xf numFmtId="0" fontId="4" fillId="10" borderId="15" xfId="0" applyFont="1" applyFill="1" applyBorder="1" applyAlignment="1">
      <alignment horizontal="left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00"/>
      <color rgb="FF0404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alcChain" Target="calcChain.xml"/><Relationship Id="rId5" Type="http://schemas.openxmlformats.org/officeDocument/2006/relationships/theme" Target="theme/theme1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cost'!$AW$78:$AX$78</c:f>
          <c:strCache>
            <c:ptCount val="2"/>
            <c:pt idx="0">
              <c:v>Annual cost per member state per capita (period 2021-2035), 75% emission reduction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'Total cost'!$AX$80:$AX$108</c:f>
                <c:numCache>
                  <c:formatCode>General</c:formatCode>
                  <c:ptCount val="29"/>
                  <c:pt idx="0">
                    <c:v>596.70285481225301</c:v>
                  </c:pt>
                  <c:pt idx="1">
                    <c:v>345.01907685885851</c:v>
                  </c:pt>
                  <c:pt idx="2">
                    <c:v>707.01057024339434</c:v>
                  </c:pt>
                  <c:pt idx="3">
                    <c:v>421.88692918853565</c:v>
                  </c:pt>
                  <c:pt idx="4">
                    <c:v>497.00102660242624</c:v>
                  </c:pt>
                  <c:pt idx="5">
                    <c:v>449.11686410218749</c:v>
                  </c:pt>
                  <c:pt idx="6">
                    <c:v>965.1966463203994</c:v>
                  </c:pt>
                  <c:pt idx="7">
                    <c:v>430.93319074590102</c:v>
                  </c:pt>
                  <c:pt idx="8">
                    <c:v>352.00018385999101</c:v>
                  </c:pt>
                  <c:pt idx="9">
                    <c:v>366.95933199580111</c:v>
                  </c:pt>
                  <c:pt idx="10">
                    <c:v>306.28093211783937</c:v>
                  </c:pt>
                  <c:pt idx="11">
                    <c:v>418.00438749202647</c:v>
                  </c:pt>
                  <c:pt idx="12">
                    <c:v>723.97602587706911</c:v>
                  </c:pt>
                  <c:pt idx="13">
                    <c:v>516.83666129009839</c:v>
                  </c:pt>
                  <c:pt idx="14">
                    <c:v>122.00029555892257</c:v>
                  </c:pt>
                  <c:pt idx="15">
                    <c:v>744.37861168995823</c:v>
                  </c:pt>
                  <c:pt idx="16">
                    <c:v>336.79052690447145</c:v>
                  </c:pt>
                  <c:pt idx="17">
                    <c:v>240.1312974444877</c:v>
                  </c:pt>
                  <c:pt idx="18">
                    <c:v>601.96078177140271</c:v>
                  </c:pt>
                  <c:pt idx="19">
                    <c:v>522.34936335037446</c:v>
                  </c:pt>
                  <c:pt idx="20">
                    <c:v>682.15549916862847</c:v>
                  </c:pt>
                  <c:pt idx="21">
                    <c:v>313.27710991445292</c:v>
                  </c:pt>
                  <c:pt idx="22">
                    <c:v>46.195092605907249</c:v>
                  </c:pt>
                  <c:pt idx="23">
                    <c:v>420.91766782171453</c:v>
                  </c:pt>
                  <c:pt idx="24">
                    <c:v>305.39173427575963</c:v>
                  </c:pt>
                  <c:pt idx="25">
                    <c:v>627.96245156397731</c:v>
                  </c:pt>
                  <c:pt idx="26">
                    <c:v>0</c:v>
                  </c:pt>
                  <c:pt idx="27">
                    <c:v>0</c:v>
                  </c:pt>
                  <c:pt idx="28">
                    <c:v>436.92766379896932</c:v>
                  </c:pt>
                </c:numCache>
              </c:numRef>
            </c:plus>
            <c:minus>
              <c:numRef>
                <c:f>'Total cost'!$AW$80:$AW$108</c:f>
                <c:numCache>
                  <c:formatCode>General</c:formatCode>
                  <c:ptCount val="29"/>
                  <c:pt idx="0">
                    <c:v>484.28057781864038</c:v>
                  </c:pt>
                  <c:pt idx="1">
                    <c:v>280.01548266805895</c:v>
                  </c:pt>
                  <c:pt idx="2">
                    <c:v>573.8056801975365</c:v>
                  </c:pt>
                  <c:pt idx="3">
                    <c:v>342.40098600808676</c:v>
                  </c:pt>
                  <c:pt idx="4">
                    <c:v>403.36315202515709</c:v>
                  </c:pt>
                  <c:pt idx="5">
                    <c:v>364.50064332931186</c:v>
                  </c:pt>
                  <c:pt idx="6">
                    <c:v>783.34800281075832</c:v>
                  </c:pt>
                  <c:pt idx="7">
                    <c:v>349.74287944594857</c:v>
                  </c:pt>
                  <c:pt idx="8">
                    <c:v>285.68130863999278</c:v>
                  </c:pt>
                  <c:pt idx="9">
                    <c:v>297.82206654731647</c:v>
                  </c:pt>
                  <c:pt idx="10">
                    <c:v>248.57582896520279</c:v>
                  </c:pt>
                  <c:pt idx="11">
                    <c:v>339.24993767468811</c:v>
                  </c:pt>
                  <c:pt idx="12">
                    <c:v>587.57474563936057</c:v>
                  </c:pt>
                  <c:pt idx="13">
                    <c:v>419.46163814848592</c:v>
                  </c:pt>
                  <c:pt idx="14">
                    <c:v>99.014732627531458</c:v>
                  </c:pt>
                  <c:pt idx="15">
                    <c:v>604.13336600924117</c:v>
                  </c:pt>
                  <c:pt idx="16">
                    <c:v>273.3372392268173</c:v>
                  </c:pt>
                  <c:pt idx="17">
                    <c:v>194.88916894045406</c:v>
                  </c:pt>
                  <c:pt idx="18">
                    <c:v>488.5478808579503</c:v>
                  </c:pt>
                  <c:pt idx="19">
                    <c:v>423.9357151829123</c:v>
                  </c:pt>
                  <c:pt idx="20">
                    <c:v>553.6334486006258</c:v>
                  </c:pt>
                  <c:pt idx="21">
                    <c:v>254.25388630738155</c:v>
                  </c:pt>
                  <c:pt idx="22">
                    <c:v>37.491669361316099</c:v>
                  </c:pt>
                  <c:pt idx="23">
                    <c:v>341.61433910168137</c:v>
                  </c:pt>
                  <c:pt idx="24">
                    <c:v>247.85416115134132</c:v>
                  </c:pt>
                  <c:pt idx="25">
                    <c:v>509.65068532728685</c:v>
                  </c:pt>
                  <c:pt idx="26">
                    <c:v>0</c:v>
                  </c:pt>
                  <c:pt idx="27">
                    <c:v>0</c:v>
                  </c:pt>
                  <c:pt idx="28">
                    <c:v>354.60795902524978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'Total cost'!$A$80:$A$108</c:f>
              <c:strCache>
                <c:ptCount val="29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8">
                  <c:v> EU27-average </c:v>
                </c:pt>
              </c:strCache>
            </c:strRef>
          </c:cat>
          <c:val>
            <c:numRef>
              <c:f>'Total cost'!$J$80:$J$108</c:f>
              <c:numCache>
                <c:formatCode>"€"\ #,##0</c:formatCode>
                <c:ptCount val="29"/>
                <c:pt idx="0">
                  <c:v>1340.4194564623078</c:v>
                </c:pt>
                <c:pt idx="1">
                  <c:v>775.04285381337752</c:v>
                </c:pt>
                <c:pt idx="2">
                  <c:v>1588.2121505467535</c:v>
                </c:pt>
                <c:pt idx="3">
                  <c:v>947.71701484381185</c:v>
                </c:pt>
                <c:pt idx="4">
                  <c:v>1116.451581498203</c:v>
                </c:pt>
                <c:pt idx="5">
                  <c:v>1008.8857092150593</c:v>
                </c:pt>
                <c:pt idx="6">
                  <c:v>2168.1953649226352</c:v>
                </c:pt>
                <c:pt idx="7">
                  <c:v>968.03832703789351</c:v>
                </c:pt>
                <c:pt idx="8">
                  <c:v>790.7250506999801</c:v>
                </c:pt>
                <c:pt idx="9">
                  <c:v>824.32893419346544</c:v>
                </c:pt>
                <c:pt idx="10">
                  <c:v>688.02238374297212</c:v>
                </c:pt>
                <c:pt idx="11">
                  <c:v>938.99536320672598</c:v>
                </c:pt>
                <c:pt idx="12">
                  <c:v>1626.3229566803723</c:v>
                </c:pt>
                <c:pt idx="13">
                  <c:v>1161.0098913038448</c:v>
                </c:pt>
                <c:pt idx="14">
                  <c:v>274.05863495120303</c:v>
                </c:pt>
                <c:pt idx="15">
                  <c:v>1672.1548523470069</c:v>
                </c:pt>
                <c:pt idx="16">
                  <c:v>756.55843000279799</c:v>
                </c:pt>
                <c:pt idx="17">
                  <c:v>539.42537831732795</c:v>
                </c:pt>
                <c:pt idx="18">
                  <c:v>1352.2307416603981</c:v>
                </c:pt>
                <c:pt idx="19">
                  <c:v>1173.3934973812759</c:v>
                </c:pt>
                <c:pt idx="20">
                  <c:v>1532.3782952338756</c:v>
                </c:pt>
                <c:pt idx="21">
                  <c:v>703.73843531507441</c:v>
                </c:pt>
                <c:pt idx="22">
                  <c:v>103.771584839357</c:v>
                </c:pt>
                <c:pt idx="23">
                  <c:v>945.53968858501116</c:v>
                </c:pt>
                <c:pt idx="24">
                  <c:v>686.0249103296054</c:v>
                </c:pt>
                <c:pt idx="25">
                  <c:v>1410.6402897451685</c:v>
                </c:pt>
                <c:pt idx="26">
                  <c:v>0</c:v>
                </c:pt>
                <c:pt idx="27">
                  <c:v>0</c:v>
                </c:pt>
                <c:pt idx="28">
                  <c:v>981.50417230203118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0-46D3-AB9A-0FAC1FB6E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4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Annual transition cost, per capita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'UTM cost'!$AW$78:$AX$78</c:f>
          <c:strCache>
            <c:ptCount val="2"/>
            <c:pt idx="0">
              <c:v>Annual UTM per member state per capita (period 2021-2035)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cost'!$AX$80:$AX$108</c:f>
                <c:numCache>
                  <c:formatCode>General</c:formatCode>
                  <c:ptCount val="29"/>
                  <c:pt idx="0">
                    <c:v>435.49231107652668</c:v>
                  </c:pt>
                  <c:pt idx="1">
                    <c:v>251.80565826860311</c:v>
                  </c:pt>
                  <c:pt idx="2">
                    <c:v>515.99831424923514</c:v>
                  </c:pt>
                  <c:pt idx="3">
                    <c:v>307.90620879986034</c:v>
                  </c:pt>
                  <c:pt idx="4">
                    <c:v>362.72681442189105</c:v>
                  </c:pt>
                  <c:pt idx="5">
                    <c:v>327.77946261518025</c:v>
                  </c:pt>
                  <c:pt idx="6">
                    <c:v>704.43054656012714</c:v>
                  </c:pt>
                  <c:pt idx="7">
                    <c:v>314.50845197742899</c:v>
                  </c:pt>
                  <c:pt idx="8">
                    <c:v>256.90068738950833</c:v>
                  </c:pt>
                  <c:pt idx="9">
                    <c:v>267.81833918363259</c:v>
                  </c:pt>
                  <c:pt idx="10">
                    <c:v>223.53335481969208</c:v>
                  </c:pt>
                  <c:pt idx="11">
                    <c:v>305.07260905649105</c:v>
                  </c:pt>
                  <c:pt idx="12">
                    <c:v>528.38023168567861</c:v>
                  </c:pt>
                  <c:pt idx="13">
                    <c:v>377.20347784345699</c:v>
                  </c:pt>
                  <c:pt idx="14">
                    <c:v>89.039611988602672</c:v>
                  </c:pt>
                  <c:pt idx="15">
                    <c:v>543.27067368027565</c:v>
                  </c:pt>
                  <c:pt idx="16">
                    <c:v>245.80020646366393</c:v>
                  </c:pt>
                  <c:pt idx="17">
                    <c:v>175.25529305337164</c:v>
                  </c:pt>
                  <c:pt idx="18">
                    <c:v>439.32970978250773</c:v>
                  </c:pt>
                  <c:pt idx="19">
                    <c:v>381.22681934609011</c:v>
                  </c:pt>
                  <c:pt idx="20">
                    <c:v>497.85830996230015</c:v>
                  </c:pt>
                  <c:pt idx="21">
                    <c:v>228.63938307609817</c:v>
                  </c:pt>
                  <c:pt idx="22">
                    <c:v>33.71461603895051</c:v>
                  </c:pt>
                  <c:pt idx="23">
                    <c:v>307.19881169379698</c:v>
                  </c:pt>
                  <c:pt idx="24">
                    <c:v>222.88439056532593</c:v>
                  </c:pt>
                  <c:pt idx="25">
                    <c:v>458.30653749247404</c:v>
                  </c:pt>
                  <c:pt idx="26">
                    <c:v>0</c:v>
                  </c:pt>
                  <c:pt idx="27">
                    <c:v>0</c:v>
                  </c:pt>
                  <c:pt idx="28">
                    <c:v>318.88340494189538</c:v>
                  </c:pt>
                </c:numCache>
              </c:numRef>
            </c:plus>
            <c:minus>
              <c:numRef>
                <c:f>'UTM cost'!$AW$80:$AW$108</c:f>
                <c:numCache>
                  <c:formatCode>General</c:formatCode>
                  <c:ptCount val="29"/>
                  <c:pt idx="0">
                    <c:v>353.44303507660163</c:v>
                  </c:pt>
                  <c:pt idx="1">
                    <c:v>204.36401250785178</c:v>
                  </c:pt>
                  <c:pt idx="2">
                    <c:v>418.78124055010358</c:v>
                  </c:pt>
                  <c:pt idx="3">
                    <c:v>249.89489409843736</c:v>
                  </c:pt>
                  <c:pt idx="4">
                    <c:v>294.38697982066537</c:v>
                  </c:pt>
                  <c:pt idx="5">
                    <c:v>266.02391168768241</c:v>
                  </c:pt>
                  <c:pt idx="6">
                    <c:v>571.71174793285695</c:v>
                  </c:pt>
                  <c:pt idx="7">
                    <c:v>255.2532363874783</c:v>
                  </c:pt>
                  <c:pt idx="8">
                    <c:v>208.49910860597788</c:v>
                  </c:pt>
                  <c:pt idx="9">
                    <c:v>217.35981151135371</c:v>
                  </c:pt>
                  <c:pt idx="10">
                    <c:v>181.41837492612706</c:v>
                  </c:pt>
                  <c:pt idx="11">
                    <c:v>247.595160973384</c:v>
                  </c:pt>
                  <c:pt idx="12">
                    <c:v>428.83033296229007</c:v>
                  </c:pt>
                  <c:pt idx="13">
                    <c:v>306.1361559309214</c:v>
                  </c:pt>
                  <c:pt idx="14">
                    <c:v>72.264032918286276</c:v>
                  </c:pt>
                  <c:pt idx="15">
                    <c:v>440.91532936370186</c:v>
                  </c:pt>
                  <c:pt idx="16">
                    <c:v>199.49002263717637</c:v>
                  </c:pt>
                  <c:pt idx="17">
                    <c:v>142.23617986940306</c:v>
                  </c:pt>
                  <c:pt idx="18">
                    <c:v>356.55744562058612</c:v>
                  </c:pt>
                  <c:pt idx="19">
                    <c:v>309.40147657073965</c:v>
                  </c:pt>
                  <c:pt idx="20">
                    <c:v>404.05891823027207</c:v>
                  </c:pt>
                  <c:pt idx="21">
                    <c:v>185.56239785886208</c:v>
                  </c:pt>
                  <c:pt idx="22">
                    <c:v>27.362586930162735</c:v>
                  </c:pt>
                  <c:pt idx="23">
                    <c:v>249.32077470800903</c:v>
                  </c:pt>
                  <c:pt idx="24">
                    <c:v>180.89167929939498</c:v>
                  </c:pt>
                  <c:pt idx="25">
                    <c:v>371.95892897939973</c:v>
                  </c:pt>
                  <c:pt idx="26">
                    <c:v>0</c:v>
                  </c:pt>
                  <c:pt idx="27">
                    <c:v>0</c:v>
                  </c:pt>
                  <c:pt idx="28">
                    <c:v>258.80392285139311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cost'!$A$80:$A$108</c:f>
              <c:strCache>
                <c:ptCount val="29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8">
                  <c:v> EU27-average </c:v>
                </c:pt>
              </c:strCache>
            </c:strRef>
          </c:cat>
          <c:val>
            <c:numRef>
              <c:f>'UTM cost'!$J$80:$J$108</c:f>
              <c:numCache>
                <c:formatCode>"€"\ #,##0</c:formatCode>
                <c:ptCount val="29"/>
                <c:pt idx="0">
                  <c:v>978.27982922987917</c:v>
                </c:pt>
                <c:pt idx="1">
                  <c:v>565.65039176280402</c:v>
                </c:pt>
                <c:pt idx="2">
                  <c:v>1159.1266479511798</c:v>
                </c:pt>
                <c:pt idx="3">
                  <c:v>691.67336759388934</c:v>
                </c:pt>
                <c:pt idx="4">
                  <c:v>814.82110486077022</c:v>
                </c:pt>
                <c:pt idx="5">
                  <c:v>736.31618413554941</c:v>
                </c:pt>
                <c:pt idx="6">
                  <c:v>1582.4164451713002</c:v>
                </c:pt>
                <c:pt idx="7">
                  <c:v>706.50449357248488</c:v>
                </c:pt>
                <c:pt idx="8">
                  <c:v>577.09574703440308</c:v>
                </c:pt>
                <c:pt idx="9">
                  <c:v>601.62090686178283</c:v>
                </c:pt>
                <c:pt idx="10">
                  <c:v>502.14014488481581</c:v>
                </c:pt>
                <c:pt idx="11">
                  <c:v>685.30803483704506</c:v>
                </c:pt>
                <c:pt idx="12">
                  <c:v>1186.941100163481</c:v>
                </c:pt>
                <c:pt idx="13">
                  <c:v>847.34114588022908</c:v>
                </c:pt>
                <c:pt idx="14">
                  <c:v>200.01651968454232</c:v>
                </c:pt>
                <c:pt idx="15">
                  <c:v>1220.3906437745318</c:v>
                </c:pt>
                <c:pt idx="16">
                  <c:v>552.15988408504188</c:v>
                </c:pt>
                <c:pt idx="17">
                  <c:v>393.68942642424071</c:v>
                </c:pt>
                <c:pt idx="18">
                  <c:v>986.90007269983653</c:v>
                </c:pt>
                <c:pt idx="19">
                  <c:v>856.37908693686893</c:v>
                </c:pt>
                <c:pt idx="20">
                  <c:v>1118.377362958789</c:v>
                </c:pt>
                <c:pt idx="21">
                  <c:v>513.61020835935062</c:v>
                </c:pt>
                <c:pt idx="22">
                  <c:v>75.735731681700415</c:v>
                </c:pt>
                <c:pt idx="23">
                  <c:v>690.08428713823923</c:v>
                </c:pt>
                <c:pt idx="24">
                  <c:v>500.68232663225399</c:v>
                </c:pt>
                <c:pt idx="25">
                  <c:v>1029.5291784251237</c:v>
                </c:pt>
                <c:pt idx="26">
                  <c:v>0</c:v>
                </c:pt>
                <c:pt idx="27">
                  <c:v>0</c:v>
                </c:pt>
                <c:pt idx="28">
                  <c:v>716.33228646367775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6-4194-8184-48BD6A3F7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3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Annual transition cost, per capita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'UTM cost'!$AZ$78:$BA$78</c:f>
          <c:strCache>
            <c:ptCount val="2"/>
            <c:pt idx="0">
              <c:v>Annual UTM per member state per capita (period 2021-2030)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cost'!$BA$80:$BA$108</c:f>
                <c:numCache>
                  <c:formatCode>General</c:formatCode>
                  <c:ptCount val="29"/>
                  <c:pt idx="0">
                    <c:v>296.36981052131966</c:v>
                  </c:pt>
                  <c:pt idx="1">
                    <c:v>103.58181624513057</c:v>
                  </c:pt>
                  <c:pt idx="2">
                    <c:v>301.87140884554424</c:v>
                  </c:pt>
                  <c:pt idx="3">
                    <c:v>154.67893907633635</c:v>
                  </c:pt>
                  <c:pt idx="4">
                    <c:v>183.30076044551282</c:v>
                  </c:pt>
                  <c:pt idx="5">
                    <c:v>6.8662401127095478</c:v>
                  </c:pt>
                  <c:pt idx="6">
                    <c:v>576.64105097344418</c:v>
                  </c:pt>
                  <c:pt idx="7">
                    <c:v>195.11196896245929</c:v>
                  </c:pt>
                  <c:pt idx="8">
                    <c:v>196.61476218873048</c:v>
                  </c:pt>
                  <c:pt idx="9">
                    <c:v>179.68060605959323</c:v>
                  </c:pt>
                  <c:pt idx="10">
                    <c:v>144.33545956879055</c:v>
                  </c:pt>
                  <c:pt idx="11">
                    <c:v>201.79247293932627</c:v>
                  </c:pt>
                  <c:pt idx="12">
                    <c:v>461.47787032886276</c:v>
                  </c:pt>
                  <c:pt idx="13">
                    <c:v>279.43277532040179</c:v>
                  </c:pt>
                  <c:pt idx="14">
                    <c:v>0</c:v>
                  </c:pt>
                  <c:pt idx="15">
                    <c:v>345.03181180234867</c:v>
                  </c:pt>
                  <c:pt idx="16">
                    <c:v>132.84808589678948</c:v>
                  </c:pt>
                  <c:pt idx="17">
                    <c:v>127.37351723325725</c:v>
                  </c:pt>
                  <c:pt idx="18">
                    <c:v>292.11191806732847</c:v>
                  </c:pt>
                  <c:pt idx="19">
                    <c:v>297.01271557274958</c:v>
                  </c:pt>
                  <c:pt idx="20">
                    <c:v>352.75046252467678</c:v>
                  </c:pt>
                  <c:pt idx="21">
                    <c:v>151.06859977836604</c:v>
                  </c:pt>
                  <c:pt idx="22">
                    <c:v>0</c:v>
                  </c:pt>
                  <c:pt idx="23">
                    <c:v>226.9029095391129</c:v>
                  </c:pt>
                  <c:pt idx="24">
                    <c:v>82.534712781820389</c:v>
                  </c:pt>
                  <c:pt idx="25">
                    <c:v>361.58201764756473</c:v>
                  </c:pt>
                  <c:pt idx="26">
                    <c:v>0</c:v>
                  </c:pt>
                  <c:pt idx="27">
                    <c:v>0</c:v>
                  </c:pt>
                  <c:pt idx="28">
                    <c:v>202.98086661844798</c:v>
                  </c:pt>
                </c:numCache>
              </c:numRef>
            </c:plus>
            <c:minus>
              <c:numRef>
                <c:f>'UTM cost'!$AZ$80:$AZ$108</c:f>
                <c:numCache>
                  <c:formatCode>General</c:formatCode>
                  <c:ptCount val="29"/>
                  <c:pt idx="0">
                    <c:v>240.53202013324494</c:v>
                  </c:pt>
                  <c:pt idx="1">
                    <c:v>84.066401590250933</c:v>
                  </c:pt>
                  <c:pt idx="2">
                    <c:v>244.99708543986196</c:v>
                  </c:pt>
                  <c:pt idx="3">
                    <c:v>125.53653026485279</c:v>
                  </c:pt>
                  <c:pt idx="4">
                    <c:v>148.76583456447423</c:v>
                  </c:pt>
                  <c:pt idx="5">
                    <c:v>5.5726006711845546</c:v>
                  </c:pt>
                  <c:pt idx="6">
                    <c:v>467.99853412337461</c:v>
                  </c:pt>
                  <c:pt idx="7">
                    <c:v>158.35174292605382</c:v>
                  </c:pt>
                  <c:pt idx="8">
                    <c:v>159.5714011966507</c:v>
                  </c:pt>
                  <c:pt idx="9">
                    <c:v>145.82773825126412</c:v>
                  </c:pt>
                  <c:pt idx="10">
                    <c:v>117.14182225872847</c:v>
                  </c:pt>
                  <c:pt idx="11">
                    <c:v>163.77360122611992</c:v>
                  </c:pt>
                  <c:pt idx="12">
                    <c:v>374.53276432487428</c:v>
                  </c:pt>
                  <c:pt idx="13">
                    <c:v>226.78602054989136</c:v>
                  </c:pt>
                  <c:pt idx="14">
                    <c:v>0</c:v>
                  </c:pt>
                  <c:pt idx="15">
                    <c:v>280.02581827436995</c:v>
                  </c:pt>
                  <c:pt idx="16">
                    <c:v>107.81873638000297</c:v>
                  </c:pt>
                  <c:pt idx="17">
                    <c:v>103.37560818931019</c:v>
                  </c:pt>
                  <c:pt idx="18">
                    <c:v>237.07633930102008</c:v>
                  </c:pt>
                  <c:pt idx="19">
                    <c:v>241.05379814599951</c:v>
                  </c:pt>
                  <c:pt idx="20">
                    <c:v>286.29023045481017</c:v>
                  </c:pt>
                  <c:pt idx="21">
                    <c:v>122.60639982012307</c:v>
                  </c:pt>
                  <c:pt idx="22">
                    <c:v>0</c:v>
                  </c:pt>
                  <c:pt idx="23">
                    <c:v>184.15308600275836</c:v>
                  </c:pt>
                  <c:pt idx="24">
                    <c:v>66.984694431622373</c:v>
                  </c:pt>
                  <c:pt idx="25">
                    <c:v>293.45786939512516</c:v>
                  </c:pt>
                  <c:pt idx="26">
                    <c:v>0</c:v>
                  </c:pt>
                  <c:pt idx="27">
                    <c:v>0</c:v>
                  </c:pt>
                  <c:pt idx="28">
                    <c:v>164.73809464685633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cost'!$A$80:$A$108</c:f>
              <c:strCache>
                <c:ptCount val="29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8">
                  <c:v> EU27-average </c:v>
                </c:pt>
              </c:strCache>
            </c:strRef>
          </c:cat>
          <c:val>
            <c:numRef>
              <c:f>'UTM cost'!$I$80:$I$108</c:f>
              <c:numCache>
                <c:formatCode>"€"\ #,##0</c:formatCode>
                <c:ptCount val="29"/>
                <c:pt idx="0">
                  <c:v>665.75827001166022</c:v>
                </c:pt>
                <c:pt idx="1">
                  <c:v>232.68379011587311</c:v>
                </c:pt>
                <c:pt idx="2">
                  <c:v>678.11693291390361</c:v>
                </c:pt>
                <c:pt idx="3">
                  <c:v>347.46718198307462</c:v>
                </c:pt>
                <c:pt idx="4">
                  <c:v>411.76257781238411</c:v>
                </c:pt>
                <c:pt idx="5">
                  <c:v>15.424162572028681</c:v>
                </c:pt>
                <c:pt idx="6">
                  <c:v>1295.3530855200549</c:v>
                </c:pt>
                <c:pt idx="7">
                  <c:v>438.29500274175621</c:v>
                </c:pt>
                <c:pt idx="8">
                  <c:v>441.67084259787265</c:v>
                </c:pt>
                <c:pt idx="9">
                  <c:v>403.63034694546326</c:v>
                </c:pt>
                <c:pt idx="10">
                  <c:v>324.23182946612354</c:v>
                </c:pt>
                <c:pt idx="11">
                  <c:v>453.3019319651533</c:v>
                </c:pt>
                <c:pt idx="12">
                  <c:v>1036.6531869706341</c:v>
                </c:pt>
                <c:pt idx="13">
                  <c:v>627.71130687916354</c:v>
                </c:pt>
                <c:pt idx="14">
                  <c:v>0</c:v>
                </c:pt>
                <c:pt idx="15">
                  <c:v>775.07146129513114</c:v>
                </c:pt>
                <c:pt idx="16">
                  <c:v>298.42685962322258</c:v>
                </c:pt>
                <c:pt idx="17">
                  <c:v>286.12891552398361</c:v>
                </c:pt>
                <c:pt idx="18">
                  <c:v>656.19343913675232</c:v>
                </c:pt>
                <c:pt idx="19">
                  <c:v>667.2024770112489</c:v>
                </c:pt>
                <c:pt idx="20">
                  <c:v>792.41045929456368</c:v>
                </c:pt>
                <c:pt idx="21">
                  <c:v>339.35699950212643</c:v>
                </c:pt>
                <c:pt idx="22">
                  <c:v>0</c:v>
                </c:pt>
                <c:pt idx="23">
                  <c:v>509.70943447192053</c:v>
                </c:pt>
                <c:pt idx="24">
                  <c:v>185.40406494466899</c:v>
                </c:pt>
                <c:pt idx="25">
                  <c:v>812.24945993293522</c:v>
                </c:pt>
                <c:pt idx="26">
                  <c:v>0</c:v>
                </c:pt>
                <c:pt idx="27">
                  <c:v>0</c:v>
                </c:pt>
                <c:pt idx="28">
                  <c:v>455.97151196897721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4-404A-96CB-6C9537F0F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3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Annual transition cost, per capita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'UTM cost'!$BC$78:$BD$78</c:f>
          <c:strCache>
            <c:ptCount val="2"/>
            <c:pt idx="0">
              <c:v>Annual UTM per member state per capita (period 2021-2040)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cost'!$BD$80:$BD$108</c:f>
                <c:numCache>
                  <c:formatCode>General</c:formatCode>
                  <c:ptCount val="29"/>
                  <c:pt idx="0">
                    <c:v>556.28557487520084</c:v>
                  </c:pt>
                  <c:pt idx="1">
                    <c:v>386.13479211510571</c:v>
                  </c:pt>
                  <c:pt idx="2">
                    <c:v>703.81264045297371</c:v>
                  </c:pt>
                  <c:pt idx="3">
                    <c:v>442.64934647170185</c:v>
                  </c:pt>
                  <c:pt idx="4">
                    <c:v>521.07848784823295</c:v>
                  </c:pt>
                  <c:pt idx="5">
                    <c:v>611.38042300779853</c:v>
                  </c:pt>
                  <c:pt idx="6">
                    <c:v>812.18224160737191</c:v>
                  </c:pt>
                  <c:pt idx="7">
                    <c:v>422.89883688551708</c:v>
                  </c:pt>
                  <c:pt idx="8">
                    <c:v>309.4592377343871</c:v>
                  </c:pt>
                  <c:pt idx="9">
                    <c:v>345.06897715941159</c:v>
                  </c:pt>
                  <c:pt idx="10">
                    <c:v>295.5310239125896</c:v>
                  </c:pt>
                  <c:pt idx="11">
                    <c:v>396.48182473544171</c:v>
                  </c:pt>
                  <c:pt idx="12">
                    <c:v>587.37736960013035</c:v>
                  </c:pt>
                  <c:pt idx="13">
                    <c:v>466.53237567593919</c:v>
                  </c:pt>
                  <c:pt idx="14">
                    <c:v>257.3780187525324</c:v>
                  </c:pt>
                  <c:pt idx="15">
                    <c:v>707.41212186968414</c:v>
                  </c:pt>
                  <c:pt idx="16">
                    <c:v>346.30679533597799</c:v>
                  </c:pt>
                  <c:pt idx="17">
                    <c:v>214.94982243736234</c:v>
                  </c:pt>
                  <c:pt idx="18">
                    <c:v>568.52248243602412</c:v>
                  </c:pt>
                  <c:pt idx="19">
                    <c:v>454.69252940461752</c:v>
                  </c:pt>
                  <c:pt idx="20">
                    <c:v>627.79574348252595</c:v>
                  </c:pt>
                  <c:pt idx="21">
                    <c:v>298.17191924282452</c:v>
                  </c:pt>
                  <c:pt idx="22">
                    <c:v>163.97251294386814</c:v>
                  </c:pt>
                  <c:pt idx="23">
                    <c:v>378.14626976404611</c:v>
                  </c:pt>
                  <c:pt idx="24">
                    <c:v>348.33018449146209</c:v>
                  </c:pt>
                  <c:pt idx="25">
                    <c:v>544.76899494196482</c:v>
                  </c:pt>
                  <c:pt idx="26">
                    <c:v>22.569378232054241</c:v>
                  </c:pt>
                  <c:pt idx="27">
                    <c:v>0</c:v>
                  </c:pt>
                  <c:pt idx="28">
                    <c:v>426.30387692339411</c:v>
                  </c:pt>
                </c:numCache>
              </c:numRef>
            </c:plus>
            <c:minus>
              <c:numRef>
                <c:f>'UTM cost'!$BC$80:$BC$108</c:f>
                <c:numCache>
                  <c:formatCode>General</c:formatCode>
                  <c:ptCount val="29"/>
                  <c:pt idx="0">
                    <c:v>451.47814772480046</c:v>
                  </c:pt>
                  <c:pt idx="1">
                    <c:v>313.38475881805675</c:v>
                  </c:pt>
                  <c:pt idx="2">
                    <c:v>571.21025891835552</c:v>
                  </c:pt>
                  <c:pt idx="3">
                    <c:v>359.25164351326521</c:v>
                  </c:pt>
                  <c:pt idx="4">
                    <c:v>422.90427999276903</c:v>
                  </c:pt>
                  <c:pt idx="5">
                    <c:v>496.19280707879318</c:v>
                  </c:pt>
                  <c:pt idx="6">
                    <c:v>659.16239898569279</c:v>
                  </c:pt>
                  <c:pt idx="7">
                    <c:v>343.22224442882555</c:v>
                  </c:pt>
                  <c:pt idx="8">
                    <c:v>251.15532337863317</c:v>
                  </c:pt>
                  <c:pt idx="9">
                    <c:v>280.05598146271063</c:v>
                  </c:pt>
                  <c:pt idx="10">
                    <c:v>239.85126578413076</c:v>
                  </c:pt>
                  <c:pt idx="11">
                    <c:v>321.78235050992407</c:v>
                  </c:pt>
                  <c:pt idx="12">
                    <c:v>476.71206808126487</c:v>
                  </c:pt>
                  <c:pt idx="13">
                    <c:v>378.63497156308074</c:v>
                  </c:pt>
                  <c:pt idx="14">
                    <c:v>208.88650797306991</c:v>
                  </c:pt>
                  <c:pt idx="15">
                    <c:v>574.13157716959859</c:v>
                  </c:pt>
                  <c:pt idx="16">
                    <c:v>281.06058751905431</c:v>
                  </c:pt>
                  <c:pt idx="17">
                    <c:v>174.45202980423619</c:v>
                  </c:pt>
                  <c:pt idx="18">
                    <c:v>461.40955096257073</c:v>
                  </c:pt>
                  <c:pt idx="19">
                    <c:v>369.02582096606659</c:v>
                  </c:pt>
                  <c:pt idx="20">
                    <c:v>509.51538601480388</c:v>
                  </c:pt>
                  <c:pt idx="21">
                    <c:v>241.99460112461134</c:v>
                  </c:pt>
                  <c:pt idx="22">
                    <c:v>133.07914093995103</c:v>
                  </c:pt>
                  <c:pt idx="23">
                    <c:v>306.9013203882115</c:v>
                  </c:pt>
                  <c:pt idx="24">
                    <c:v>282.70275842785333</c:v>
                  </c:pt>
                  <c:pt idx="25">
                    <c:v>442.13135821376852</c:v>
                  </c:pt>
                  <c:pt idx="26">
                    <c:v>18.317176536159963</c:v>
                  </c:pt>
                  <c:pt idx="27">
                    <c:v>0</c:v>
                  </c:pt>
                  <c:pt idx="28">
                    <c:v>345.98575518420375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cost'!$A$80:$A$108</c:f>
              <c:strCache>
                <c:ptCount val="29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8">
                  <c:v> EU27-average </c:v>
                </c:pt>
              </c:strCache>
            </c:strRef>
          </c:cat>
          <c:val>
            <c:numRef>
              <c:f>'UTM cost'!$K$80:$K$108</c:f>
              <c:numCache>
                <c:formatCode>"€"\ #,##0</c:formatCode>
                <c:ptCount val="29"/>
                <c:pt idx="0">
                  <c:v>1249.6270160240017</c:v>
                </c:pt>
                <c:pt idx="1">
                  <c:v>867.40424315712175</c:v>
                </c:pt>
                <c:pt idx="2">
                  <c:v>1581.0283952204488</c:v>
                </c:pt>
                <c:pt idx="3">
                  <c:v>994.35722758135898</c:v>
                </c:pt>
                <c:pt idx="4">
                  <c:v>1170.5386321228427</c:v>
                </c:pt>
                <c:pt idx="5">
                  <c:v>1373.3908053073737</c:v>
                </c:pt>
                <c:pt idx="6">
                  <c:v>1824.4673543353997</c:v>
                </c:pt>
                <c:pt idx="7">
                  <c:v>949.99014082978488</c:v>
                </c:pt>
                <c:pt idx="8">
                  <c:v>695.16205578014524</c:v>
                </c:pt>
                <c:pt idx="9">
                  <c:v>775.1549486914314</c:v>
                </c:pt>
                <c:pt idx="10">
                  <c:v>663.87403922393344</c:v>
                </c:pt>
                <c:pt idx="11">
                  <c:v>890.6475773042539</c:v>
                </c:pt>
                <c:pt idx="12">
                  <c:v>1319.4709027249298</c:v>
                </c:pt>
                <c:pt idx="13">
                  <c:v>1048.0075105763844</c:v>
                </c:pt>
                <c:pt idx="14">
                  <c:v>578.16801313974702</c:v>
                </c:pt>
                <c:pt idx="15">
                  <c:v>1589.1141868087102</c:v>
                </c:pt>
                <c:pt idx="16">
                  <c:v>777.93555474023992</c:v>
                </c:pt>
                <c:pt idx="17">
                  <c:v>482.85829677958208</c:v>
                </c:pt>
                <c:pt idx="18">
                  <c:v>1277.1157214142577</c:v>
                </c:pt>
                <c:pt idx="19">
                  <c:v>1021.4107544596484</c:v>
                </c:pt>
                <c:pt idx="20">
                  <c:v>1410.2658005766891</c:v>
                </c:pt>
                <c:pt idx="21">
                  <c:v>669.80648525562049</c:v>
                </c:pt>
                <c:pt idx="22">
                  <c:v>368.34405081593576</c:v>
                </c:pt>
                <c:pt idx="23">
                  <c:v>849.45901178879967</c:v>
                </c:pt>
                <c:pt idx="24">
                  <c:v>782.48084921995121</c:v>
                </c:pt>
                <c:pt idx="25">
                  <c:v>1223.7564379131095</c:v>
                </c:pt>
                <c:pt idx="26">
                  <c:v>50.699327912585609</c:v>
                </c:pt>
                <c:pt idx="27">
                  <c:v>0</c:v>
                </c:pt>
                <c:pt idx="28">
                  <c:v>957.63914381342158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5-4A15-BD2D-0550608F9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Annual transition cost, per capita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'UTM cost'!$AW$111:$AX$111</c:f>
          <c:strCache>
            <c:ptCount val="2"/>
            <c:pt idx="0">
              <c:v>Annual UTM per member state as share of GDP (period 2021-2035)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cost'!$AX$113:$AX$141</c:f>
                <c:numCache>
                  <c:formatCode>General</c:formatCode>
                  <c:ptCount val="29"/>
                  <c:pt idx="0">
                    <c:v>1.0174869214158808E-2</c:v>
                  </c:pt>
                  <c:pt idx="1">
                    <c:v>2.3476498414722186E-2</c:v>
                  </c:pt>
                  <c:pt idx="2">
                    <c:v>2.2983119943588558E-2</c:v>
                  </c:pt>
                  <c:pt idx="3">
                    <c:v>5.3653154054811372E-3</c:v>
                  </c:pt>
                  <c:pt idx="4">
                    <c:v>8.4414118757688422E-3</c:v>
                  </c:pt>
                  <c:pt idx="5">
                    <c:v>1.4062831579453948E-2</c:v>
                  </c:pt>
                  <c:pt idx="6">
                    <c:v>8.5894464644733354E-3</c:v>
                  </c:pt>
                  <c:pt idx="7">
                    <c:v>1.770732833095686E-2</c:v>
                  </c:pt>
                  <c:pt idx="8">
                    <c:v>1.021049500527697E-2</c:v>
                  </c:pt>
                  <c:pt idx="9">
                    <c:v>7.3685631892660593E-3</c:v>
                  </c:pt>
                  <c:pt idx="10">
                    <c:v>1.4587953745695416E-2</c:v>
                  </c:pt>
                  <c:pt idx="11">
                    <c:v>9.8679508992399675E-3</c:v>
                  </c:pt>
                  <c:pt idx="12">
                    <c:v>1.9746895910556991E-2</c:v>
                  </c:pt>
                  <c:pt idx="13">
                    <c:v>2.0099240529672636E-2</c:v>
                  </c:pt>
                  <c:pt idx="14">
                    <c:v>4.2706548201869362E-3</c:v>
                  </c:pt>
                  <c:pt idx="15">
                    <c:v>5.3423129065558912E-3</c:v>
                  </c:pt>
                  <c:pt idx="16">
                    <c:v>1.5288750874396691E-2</c:v>
                  </c:pt>
                  <c:pt idx="17">
                    <c:v>6.6761716451093998E-3</c:v>
                  </c:pt>
                  <c:pt idx="18">
                    <c:v>9.0935368894780252E-3</c:v>
                  </c:pt>
                  <c:pt idx="19">
                    <c:v>8.5850762039613865E-3</c:v>
                  </c:pt>
                  <c:pt idx="20">
                    <c:v>3.2113590074544257E-2</c:v>
                  </c:pt>
                  <c:pt idx="21">
                    <c:v>1.0804281063645442E-2</c:v>
                  </c:pt>
                  <c:pt idx="22">
                    <c:v>2.5735046643099863E-3</c:v>
                  </c:pt>
                  <c:pt idx="23">
                    <c:v>1.2406489389580475E-2</c:v>
                  </c:pt>
                  <c:pt idx="24">
                    <c:v>1.2036578992516134E-2</c:v>
                  </c:pt>
                  <c:pt idx="25">
                    <c:v>1.0169169336808496E-2</c:v>
                  </c:pt>
                  <c:pt idx="26">
                    <c:v>0</c:v>
                  </c:pt>
                  <c:pt idx="27">
                    <c:v>0</c:v>
                  </c:pt>
                  <c:pt idx="28">
                    <c:v>9.7907408101660411E-3</c:v>
                  </c:pt>
                </c:numCache>
              </c:numRef>
            </c:plus>
            <c:minus>
              <c:numRef>
                <c:f>'UTM cost'!$AW$113:$AW$141</c:f>
                <c:numCache>
                  <c:formatCode>General</c:formatCode>
                  <c:ptCount val="29"/>
                  <c:pt idx="0">
                    <c:v>8.2578648694622281E-3</c:v>
                  </c:pt>
                  <c:pt idx="1">
                    <c:v>1.9053390017745545E-2</c:v>
                  </c:pt>
                  <c:pt idx="2">
                    <c:v>1.8652966910738526E-2</c:v>
                  </c:pt>
                  <c:pt idx="3">
                    <c:v>4.3544588798107749E-3</c:v>
                  </c:pt>
                  <c:pt idx="4">
                    <c:v>6.851000942652976E-3</c:v>
                  </c:pt>
                  <c:pt idx="5">
                    <c:v>1.1413312586223495E-2</c:v>
                  </c:pt>
                  <c:pt idx="6">
                    <c:v>6.9711449566740077E-3</c:v>
                  </c:pt>
                  <c:pt idx="7">
                    <c:v>1.4371165022225848E-2</c:v>
                  </c:pt>
                  <c:pt idx="8">
                    <c:v>8.2867785550074027E-3</c:v>
                  </c:pt>
                  <c:pt idx="9">
                    <c:v>5.9802831680999848E-3</c:v>
                  </c:pt>
                  <c:pt idx="10">
                    <c:v>1.1839498692158598E-2</c:v>
                  </c:pt>
                  <c:pt idx="11">
                    <c:v>8.0087717443106943E-3</c:v>
                  </c:pt>
                  <c:pt idx="12">
                    <c:v>1.6026466246249139E-2</c:v>
                  </c:pt>
                  <c:pt idx="13">
                    <c:v>1.6312427096545911E-2</c:v>
                  </c:pt>
                  <c:pt idx="14">
                    <c:v>3.466038694644475E-3</c:v>
                  </c:pt>
                  <c:pt idx="15">
                    <c:v>4.3357901850308665E-3</c:v>
                  </c:pt>
                  <c:pt idx="16">
                    <c:v>1.2408261579220502E-2</c:v>
                  </c:pt>
                  <c:pt idx="17">
                    <c:v>5.418342204726468E-3</c:v>
                  </c:pt>
                  <c:pt idx="18">
                    <c:v>7.3802618233444785E-3</c:v>
                  </c:pt>
                  <c:pt idx="19">
                    <c:v>6.9675980785773618E-3</c:v>
                  </c:pt>
                  <c:pt idx="20">
                    <c:v>2.6063203538760515E-2</c:v>
                  </c:pt>
                  <c:pt idx="21">
                    <c:v>8.7686918777412134E-3</c:v>
                  </c:pt>
                  <c:pt idx="22">
                    <c:v>2.0886414666863675E-3</c:v>
                  </c:pt>
                  <c:pt idx="23">
                    <c:v>1.0069034866905895E-2</c:v>
                  </c:pt>
                  <c:pt idx="24">
                    <c:v>9.7688177330565763E-3</c:v>
                  </c:pt>
                  <c:pt idx="25">
                    <c:v>8.2532388820474832E-3</c:v>
                  </c:pt>
                  <c:pt idx="26">
                    <c:v>0</c:v>
                  </c:pt>
                  <c:pt idx="27">
                    <c:v>0</c:v>
                  </c:pt>
                  <c:pt idx="28">
                    <c:v>7.9461084836130146E-3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cost'!$A$80:$A$108</c:f>
              <c:strCache>
                <c:ptCount val="29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8">
                  <c:v> EU27-average </c:v>
                </c:pt>
              </c:strCache>
            </c:strRef>
          </c:cat>
          <c:val>
            <c:numRef>
              <c:f>'UTM cost'!$J$113:$J$141</c:f>
              <c:numCache>
                <c:formatCode>0.0%</c:formatCode>
                <c:ptCount val="29"/>
                <c:pt idx="0">
                  <c:v>2.285659026369009E-2</c:v>
                </c:pt>
                <c:pt idx="1">
                  <c:v>5.2737061656259979E-2</c:v>
                </c:pt>
                <c:pt idx="2">
                  <c:v>5.1628747699365575E-2</c:v>
                </c:pt>
                <c:pt idx="3">
                  <c:v>1.2052520113761973E-2</c:v>
                </c:pt>
                <c:pt idx="4">
                  <c:v>1.8962591894843055E-2</c:v>
                </c:pt>
                <c:pt idx="5">
                  <c:v>3.1590418765440026E-2</c:v>
                </c:pt>
                <c:pt idx="6">
                  <c:v>1.9295133362222699E-2</c:v>
                </c:pt>
                <c:pt idx="7">
                  <c:v>3.9777331757946545E-2</c:v>
                </c:pt>
                <c:pt idx="8">
                  <c:v>2.2936619214752634E-2</c:v>
                </c:pt>
                <c:pt idx="9">
                  <c:v>1.6552569483133887E-2</c:v>
                </c:pt>
                <c:pt idx="10">
                  <c:v>3.2770041022938977E-2</c:v>
                </c:pt>
                <c:pt idx="11">
                  <c:v>2.2167136078002816E-2</c:v>
                </c:pt>
                <c:pt idx="12">
                  <c:v>4.4358969074439578E-2</c:v>
                </c:pt>
                <c:pt idx="13">
                  <c:v>4.5150467856511008E-2</c:v>
                </c:pt>
                <c:pt idx="14">
                  <c:v>9.5934999583909518E-3</c:v>
                </c:pt>
                <c:pt idx="15">
                  <c:v>1.2000847833567575E-2</c:v>
                </c:pt>
                <c:pt idx="16">
                  <c:v>3.4344295442485316E-2</c:v>
                </c:pt>
                <c:pt idx="17">
                  <c:v>1.4997197173796476E-2</c:v>
                </c:pt>
                <c:pt idx="18">
                  <c:v>2.0427510403899896E-2</c:v>
                </c:pt>
                <c:pt idx="19">
                  <c:v>1.9285316110348054E-2</c:v>
                </c:pt>
                <c:pt idx="20">
                  <c:v>7.2139224080497902E-2</c:v>
                </c:pt>
                <c:pt idx="21">
                  <c:v>2.4270486447319446E-2</c:v>
                </c:pt>
                <c:pt idx="22">
                  <c:v>5.7810612024354804E-3</c:v>
                </c:pt>
                <c:pt idx="23">
                  <c:v>2.7869650078043099E-2</c:v>
                </c:pt>
                <c:pt idx="24">
                  <c:v>2.7038691939710164E-2</c:v>
                </c:pt>
                <c:pt idx="25">
                  <c:v>2.2843786191381422E-2</c:v>
                </c:pt>
                <c:pt idx="26">
                  <c:v>0</c:v>
                </c:pt>
                <c:pt idx="27">
                  <c:v>0</c:v>
                </c:pt>
                <c:pt idx="28">
                  <c:v>2.1993693124286031E-2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4-4D97-8C97-C32735259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0.1400000000000000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Annual transition cost, as share of GDP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0.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  <c:majorUnit val="2.0000000000000004E-2"/>
        <c:minorUnit val="4.000000000000001E-3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'UTM cost'!$AZ$111:$BA$111</c:f>
          <c:strCache>
            <c:ptCount val="2"/>
            <c:pt idx="0">
              <c:v>Annual UTM per member state as share of GDP (period 2021-2030)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cost'!$BA$113:$BA$141</c:f>
                <c:numCache>
                  <c:formatCode>General</c:formatCode>
                  <c:ptCount val="29"/>
                  <c:pt idx="0">
                    <c:v>6.8745772028249597E-3</c:v>
                  </c:pt>
                  <c:pt idx="1">
                    <c:v>9.8324609168858393E-3</c:v>
                  </c:pt>
                  <c:pt idx="2">
                    <c:v>1.3523194066724163E-2</c:v>
                  </c:pt>
                  <c:pt idx="3">
                    <c:v>2.683448001919748E-3</c:v>
                  </c:pt>
                  <c:pt idx="4">
                    <c:v>4.2675157080263714E-3</c:v>
                  </c:pt>
                  <c:pt idx="5">
                    <c:v>2.961454586287624E-4</c:v>
                  </c:pt>
                  <c:pt idx="6">
                    <c:v>6.9233977990170691E-3</c:v>
                  </c:pt>
                  <c:pt idx="7">
                    <c:v>1.1132202805062684E-2</c:v>
                  </c:pt>
                  <c:pt idx="8">
                    <c:v>7.774705213656332E-3</c:v>
                  </c:pt>
                  <c:pt idx="9">
                    <c:v>4.9206212637453537E-3</c:v>
                  </c:pt>
                  <c:pt idx="10">
                    <c:v>9.5427921532937297E-3</c:v>
                  </c:pt>
                  <c:pt idx="11">
                    <c:v>6.5337615704385166E-3</c:v>
                  </c:pt>
                  <c:pt idx="12">
                    <c:v>1.7158993717806763E-2</c:v>
                  </c:pt>
                  <c:pt idx="13">
                    <c:v>1.5289947212651693E-2</c:v>
                  </c:pt>
                  <c:pt idx="14">
                    <c:v>0</c:v>
                  </c:pt>
                  <c:pt idx="15">
                    <c:v>3.2785005161627316E-3</c:v>
                  </c:pt>
                  <c:pt idx="16">
                    <c:v>8.3082331945340156E-3</c:v>
                  </c:pt>
                  <c:pt idx="17">
                    <c:v>4.6677372454651291E-3</c:v>
                  </c:pt>
                  <c:pt idx="18">
                    <c:v>6.0089379087902781E-3</c:v>
                  </c:pt>
                  <c:pt idx="19">
                    <c:v>6.6503507440256564E-3</c:v>
                  </c:pt>
                  <c:pt idx="20">
                    <c:v>2.3030002123242452E-2</c:v>
                  </c:pt>
                  <c:pt idx="21">
                    <c:v>7.1835673722953422E-3</c:v>
                  </c:pt>
                  <c:pt idx="22">
                    <c:v>0</c:v>
                  </c:pt>
                  <c:pt idx="23">
                    <c:v>9.1748114302547049E-3</c:v>
                  </c:pt>
                  <c:pt idx="24">
                    <c:v>4.490770825000474E-3</c:v>
                  </c:pt>
                  <c:pt idx="25">
                    <c:v>8.0446281727860718E-3</c:v>
                  </c:pt>
                  <c:pt idx="26">
                    <c:v>0</c:v>
                  </c:pt>
                  <c:pt idx="27">
                    <c:v>0</c:v>
                  </c:pt>
                  <c:pt idx="28">
                    <c:v>6.2370754221915872E-3</c:v>
                  </c:pt>
                </c:numCache>
              </c:numRef>
            </c:plus>
            <c:minus>
              <c:numRef>
                <c:f>'UTM cost'!$AZ$113:$AZ$141</c:f>
                <c:numCache>
                  <c:formatCode>General</c:formatCode>
                  <c:ptCount val="29"/>
                  <c:pt idx="0">
                    <c:v>5.5793670051912693E-3</c:v>
                  </c:pt>
                  <c:pt idx="1">
                    <c:v>7.9799682803711226E-3</c:v>
                  </c:pt>
                  <c:pt idx="2">
                    <c:v>1.0975345909225411E-2</c:v>
                  </c:pt>
                  <c:pt idx="3">
                    <c:v>2.1778708421377664E-3</c:v>
                  </c:pt>
                  <c:pt idx="4">
                    <c:v>3.4634910094127058E-3</c:v>
                  </c:pt>
                  <c:pt idx="5">
                    <c:v>2.4034993743783601E-4</c:v>
                  </c:pt>
                  <c:pt idx="6">
                    <c:v>5.6189895180428391E-3</c:v>
                  </c:pt>
                  <c:pt idx="7">
                    <c:v>9.0348312620798614E-3</c:v>
                  </c:pt>
                  <c:pt idx="8">
                    <c:v>6.3099056806486167E-3</c:v>
                  </c:pt>
                  <c:pt idx="9">
                    <c:v>3.9935476923150691E-3</c:v>
                  </c:pt>
                  <c:pt idx="10">
                    <c:v>7.7448747910789616E-3</c:v>
                  </c:pt>
                  <c:pt idx="11">
                    <c:v>5.3027630136892375E-3</c:v>
                  </c:pt>
                  <c:pt idx="12">
                    <c:v>1.3926139828944622E-2</c:v>
                  </c:pt>
                  <c:pt idx="13">
                    <c:v>1.2409232520412962E-2</c:v>
                  </c:pt>
                  <c:pt idx="14">
                    <c:v>0</c:v>
                  </c:pt>
                  <c:pt idx="15">
                    <c:v>2.6608120131175811E-3</c:v>
                  </c:pt>
                  <c:pt idx="16">
                    <c:v>6.7429138970131215E-3</c:v>
                  </c:pt>
                  <c:pt idx="17">
                    <c:v>3.7883084890731446E-3</c:v>
                  </c:pt>
                  <c:pt idx="18">
                    <c:v>4.8768191723515247E-3</c:v>
                  </c:pt>
                  <c:pt idx="19">
                    <c:v>5.3973861110932844E-3</c:v>
                  </c:pt>
                  <c:pt idx="20">
                    <c:v>1.869101621596489E-2</c:v>
                  </c:pt>
                  <c:pt idx="21">
                    <c:v>5.8301416354860722E-3</c:v>
                  </c:pt>
                  <c:pt idx="22">
                    <c:v>0</c:v>
                  </c:pt>
                  <c:pt idx="23">
                    <c:v>7.446223769482084E-3</c:v>
                  </c:pt>
                  <c:pt idx="24">
                    <c:v>3.6446835681163293E-3</c:v>
                  </c:pt>
                  <c:pt idx="25">
                    <c:v>6.5289735895075439E-3</c:v>
                  </c:pt>
                  <c:pt idx="26">
                    <c:v>0</c:v>
                  </c:pt>
                  <c:pt idx="27">
                    <c:v>0</c:v>
                  </c:pt>
                  <c:pt idx="28">
                    <c:v>5.0619742556917233E-3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cost'!$A$80:$A$108</c:f>
              <c:strCache>
                <c:ptCount val="29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8">
                  <c:v> EU27-average </c:v>
                </c:pt>
              </c:strCache>
            </c:strRef>
          </c:cat>
          <c:val>
            <c:numRef>
              <c:f>'UTM cost'!$I$113:$I$141</c:f>
              <c:numCache>
                <c:formatCode>0.0%</c:formatCode>
                <c:ptCount val="29"/>
                <c:pt idx="0">
                  <c:v>1.5442890817940121E-2</c:v>
                </c:pt>
                <c:pt idx="1">
                  <c:v>2.2087412204598637E-2</c:v>
                </c:pt>
                <c:pt idx="2">
                  <c:v>3.0378189570177475E-2</c:v>
                </c:pt>
                <c:pt idx="3">
                  <c:v>6.0280353666313175E-3</c:v>
                </c:pt>
                <c:pt idx="4">
                  <c:v>9.5864483296244571E-3</c:v>
                </c:pt>
                <c:pt idx="5">
                  <c:v>6.6525429112258188E-4</c:v>
                </c:pt>
                <c:pt idx="6">
                  <c:v>1.5552560273154287E-2</c:v>
                </c:pt>
                <c:pt idx="7">
                  <c:v>2.5007122243256762E-2</c:v>
                </c:pt>
                <c:pt idx="8">
                  <c:v>1.7464917508938138E-2</c:v>
                </c:pt>
                <c:pt idx="9">
                  <c:v>1.1053569505514926E-2</c:v>
                </c:pt>
                <c:pt idx="10">
                  <c:v>2.143670701102213E-2</c:v>
                </c:pt>
                <c:pt idx="11">
                  <c:v>1.467729048431842E-2</c:v>
                </c:pt>
                <c:pt idx="12">
                  <c:v>3.8545565597971725E-2</c:v>
                </c:pt>
                <c:pt idx="13">
                  <c:v>3.4346982869000169E-2</c:v>
                </c:pt>
                <c:pt idx="14">
                  <c:v>0</c:v>
                </c:pt>
                <c:pt idx="15">
                  <c:v>7.3647475363075908E-3</c:v>
                </c:pt>
                <c:pt idx="16">
                  <c:v>1.8663422393518453E-2</c:v>
                </c:pt>
                <c:pt idx="17">
                  <c:v>1.0485496710827458E-2</c:v>
                </c:pt>
                <c:pt idx="18">
                  <c:v>1.3498338780615834E-2</c:v>
                </c:pt>
                <c:pt idx="19">
                  <c:v>1.4939193700347492E-2</c:v>
                </c:pt>
                <c:pt idx="20">
                  <c:v>5.1734062740617079E-2</c:v>
                </c:pt>
                <c:pt idx="21">
                  <c:v>1.613699916964895E-2</c:v>
                </c:pt>
                <c:pt idx="22">
                  <c:v>0</c:v>
                </c:pt>
                <c:pt idx="23">
                  <c:v>2.0610083647673624E-2</c:v>
                </c:pt>
                <c:pt idx="24">
                  <c:v>1.0087963447464836E-2</c:v>
                </c:pt>
                <c:pt idx="25">
                  <c:v>1.8071266185244083E-2</c:v>
                </c:pt>
                <c:pt idx="26">
                  <c:v>0</c:v>
                </c:pt>
                <c:pt idx="27">
                  <c:v>0</c:v>
                </c:pt>
                <c:pt idx="28">
                  <c:v>1.4010821600575299E-2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8-4CA2-B6DF-A3B006FEE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0.1400000000000000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Annual transition cost, as share of GDP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'UTM cost'!$BC$111:$BD$111</c:f>
          <c:strCache>
            <c:ptCount val="2"/>
            <c:pt idx="0">
              <c:v>Annual UTM per member state as share of GDP (period 2021-2040)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cost'!$BD$113:$BD$141</c:f>
                <c:numCache>
                  <c:formatCode>General</c:formatCode>
                  <c:ptCount val="29"/>
                  <c:pt idx="0">
                    <c:v>1.3086891577100444E-2</c:v>
                  </c:pt>
                  <c:pt idx="1">
                    <c:v>3.5515355030460119E-2</c:v>
                  </c:pt>
                  <c:pt idx="2">
                    <c:v>3.1330113364351223E-2</c:v>
                  </c:pt>
                  <c:pt idx="3">
                    <c:v>7.7316689968588356E-3</c:v>
                  </c:pt>
                  <c:pt idx="4">
                    <c:v>1.2124261435541617E-2</c:v>
                  </c:pt>
                  <c:pt idx="5">
                    <c:v>2.6209907568417352E-2</c:v>
                  </c:pt>
                  <c:pt idx="6">
                    <c:v>1.00594894045818E-2</c:v>
                  </c:pt>
                  <c:pt idx="7">
                    <c:v>2.3508909677334058E-2</c:v>
                  </c:pt>
                  <c:pt idx="8">
                    <c:v>1.235972129200108E-2</c:v>
                  </c:pt>
                  <c:pt idx="9">
                    <c:v>9.5285119470784399E-3</c:v>
                  </c:pt>
                  <c:pt idx="10">
                    <c:v>1.9039566915461596E-2</c:v>
                  </c:pt>
                  <c:pt idx="11">
                    <c:v>1.2809882659947116E-2</c:v>
                  </c:pt>
                  <c:pt idx="12">
                    <c:v>2.2030339021807163E-2</c:v>
                  </c:pt>
                  <c:pt idx="13">
                    <c:v>2.4342734632926424E-2</c:v>
                  </c:pt>
                  <c:pt idx="14">
                    <c:v>1.2117897379692301E-2</c:v>
                  </c:pt>
                  <c:pt idx="15">
                    <c:v>7.1633238392557301E-3</c:v>
                  </c:pt>
                  <c:pt idx="16">
                    <c:v>2.1448031180157881E-2</c:v>
                  </c:pt>
                  <c:pt idx="17">
                    <c:v>8.4483196447955218E-3</c:v>
                  </c:pt>
                  <c:pt idx="18">
                    <c:v>1.1815241872437789E-2</c:v>
                  </c:pt>
                  <c:pt idx="19">
                    <c:v>1.0292186903904686E-2</c:v>
                  </c:pt>
                  <c:pt idx="20">
                    <c:v>4.0128520619810537E-2</c:v>
                  </c:pt>
                  <c:pt idx="21">
                    <c:v>1.3999028438366104E-2</c:v>
                  </c:pt>
                  <c:pt idx="22">
                    <c:v>1.2363274999968955E-2</c:v>
                  </c:pt>
                  <c:pt idx="23">
                    <c:v>1.5257969941926741E-2</c:v>
                  </c:pt>
                  <c:pt idx="24">
                    <c:v>1.8694645022677009E-2</c:v>
                  </c:pt>
                  <c:pt idx="25">
                    <c:v>1.2043764481534172E-2</c:v>
                  </c:pt>
                  <c:pt idx="26">
                    <c:v>4.583020542447858E-4</c:v>
                  </c:pt>
                  <c:pt idx="27">
                    <c:v>0</c:v>
                  </c:pt>
                  <c:pt idx="28">
                    <c:v>1.3083081460045592E-2</c:v>
                  </c:pt>
                </c:numCache>
              </c:numRef>
            </c:plus>
            <c:minus>
              <c:numRef>
                <c:f>'UTM cost'!$BC$113:$BC$141</c:f>
                <c:numCache>
                  <c:formatCode>General</c:formatCode>
                  <c:ptCount val="29"/>
                  <c:pt idx="0">
                    <c:v>1.0621245337936597E-2</c:v>
                  </c:pt>
                  <c:pt idx="1">
                    <c:v>2.8824056256605321E-2</c:v>
                  </c:pt>
                  <c:pt idx="2">
                    <c:v>2.5427338382661882E-2</c:v>
                  </c:pt>
                  <c:pt idx="3">
                    <c:v>6.2749777365810871E-3</c:v>
                  </c:pt>
                  <c:pt idx="4">
                    <c:v>9.8399802955120332E-3</c:v>
                  </c:pt>
                  <c:pt idx="5">
                    <c:v>2.1271809041034359E-2</c:v>
                  </c:pt>
                  <c:pt idx="6">
                    <c:v>8.164223284877984E-3</c:v>
                  </c:pt>
                  <c:pt idx="7">
                    <c:v>1.9079694810589951E-2</c:v>
                  </c:pt>
                  <c:pt idx="8">
                    <c:v>1.0031078150029862E-2</c:v>
                  </c:pt>
                  <c:pt idx="9">
                    <c:v>7.7332850584984365E-3</c:v>
                  </c:pt>
                  <c:pt idx="10">
                    <c:v>1.5452402134287689E-2</c:v>
                  </c:pt>
                  <c:pt idx="11">
                    <c:v>1.039642650662375E-2</c:v>
                  </c:pt>
                  <c:pt idx="12">
                    <c:v>1.7879695437988417E-2</c:v>
                  </c:pt>
                  <c:pt idx="13">
                    <c:v>1.9756422310780869E-2</c:v>
                  </c:pt>
                  <c:pt idx="14">
                    <c:v>9.8348152646778111E-3</c:v>
                  </c:pt>
                  <c:pt idx="15">
                    <c:v>5.8137121014249452E-3</c:v>
                  </c:pt>
                  <c:pt idx="16">
                    <c:v>1.7407097769403489E-2</c:v>
                  </c:pt>
                  <c:pt idx="17">
                    <c:v>6.8566072479499893E-3</c:v>
                  </c:pt>
                  <c:pt idx="18">
                    <c:v>9.5891818095147352E-3</c:v>
                  </c:pt>
                  <c:pt idx="19">
                    <c:v>8.353079226357427E-3</c:v>
                  </c:pt>
                  <c:pt idx="20">
                    <c:v>3.2568074705933182E-2</c:v>
                  </c:pt>
                  <c:pt idx="21">
                    <c:v>1.1361530326789892E-2</c:v>
                  </c:pt>
                  <c:pt idx="22">
                    <c:v>1.0033962318815388E-2</c:v>
                  </c:pt>
                  <c:pt idx="23">
                    <c:v>1.238327995286809E-2</c:v>
                  </c:pt>
                  <c:pt idx="24">
                    <c:v>1.5172465525650911E-2</c:v>
                  </c:pt>
                  <c:pt idx="25">
                    <c:v>9.7746494342886049E-3</c:v>
                  </c:pt>
                  <c:pt idx="26">
                    <c:v>3.7195529040156509E-4</c:v>
                  </c:pt>
                  <c:pt idx="27">
                    <c:v>0</c:v>
                  </c:pt>
                  <c:pt idx="28">
                    <c:v>1.0618153069022498E-2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cost'!$A$80:$A$108</c:f>
              <c:strCache>
                <c:ptCount val="29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8">
                  <c:v> EU27-average </c:v>
                </c:pt>
              </c:strCache>
            </c:strRef>
          </c:cat>
          <c:val>
            <c:numRef>
              <c:f>'UTM cost'!$K$113:$K$141</c:f>
              <c:numCache>
                <c:formatCode>0.0%</c:formatCode>
                <c:ptCount val="29"/>
                <c:pt idx="0">
                  <c:v>2.9398089774645936E-2</c:v>
                </c:pt>
                <c:pt idx="1">
                  <c:v>7.9780869995961165E-2</c:v>
                </c:pt>
                <c:pt idx="2">
                  <c:v>7.0379240166296264E-2</c:v>
                </c:pt>
                <c:pt idx="3">
                  <c:v>1.7368241949465499E-2</c:v>
                </c:pt>
                <c:pt idx="4">
                  <c:v>2.7235659746506522E-2</c:v>
                </c:pt>
                <c:pt idx="5">
                  <c:v>5.8877328595720112E-2</c:v>
                </c:pt>
                <c:pt idx="6">
                  <c:v>2.2597403734930129E-2</c:v>
                </c:pt>
                <c:pt idx="7">
                  <c:v>5.2809869565025758E-2</c:v>
                </c:pt>
                <c:pt idx="8">
                  <c:v>2.7764591308118369E-2</c:v>
                </c:pt>
                <c:pt idx="9">
                  <c:v>2.1404628286915323E-2</c:v>
                </c:pt>
                <c:pt idx="10">
                  <c:v>4.2770041621689132E-2</c:v>
                </c:pt>
                <c:pt idx="11">
                  <c:v>2.8775823366547878E-2</c:v>
                </c:pt>
                <c:pt idx="12">
                  <c:v>4.9488442730146506E-2</c:v>
                </c:pt>
                <c:pt idx="13">
                  <c:v>5.4682954610197038E-2</c:v>
                </c:pt>
                <c:pt idx="14">
                  <c:v>2.7221363679018944E-2</c:v>
                </c:pt>
                <c:pt idx="15">
                  <c:v>1.6091524566444037E-2</c:v>
                </c:pt>
                <c:pt idx="16">
                  <c:v>4.8180359897456088E-2</c:v>
                </c:pt>
                <c:pt idx="17">
                  <c:v>1.8978109347004436E-2</c:v>
                </c:pt>
                <c:pt idx="18">
                  <c:v>2.6541485365621131E-2</c:v>
                </c:pt>
                <c:pt idx="19">
                  <c:v>2.3120130001525015E-2</c:v>
                </c:pt>
                <c:pt idx="20">
                  <c:v>9.0143778203922192E-2</c:v>
                </c:pt>
                <c:pt idx="21">
                  <c:v>3.1447092868793429E-2</c:v>
                </c:pt>
                <c:pt idx="22">
                  <c:v>2.7772574275292589E-2</c:v>
                </c:pt>
                <c:pt idx="23">
                  <c:v>3.42751498695456E-2</c:v>
                </c:pt>
                <c:pt idx="24">
                  <c:v>4.1995217079926636E-2</c:v>
                </c:pt>
                <c:pt idx="25">
                  <c:v>2.7054833255620254E-2</c:v>
                </c:pt>
                <c:pt idx="26">
                  <c:v>1.0295191073614754E-3</c:v>
                </c:pt>
                <c:pt idx="27">
                  <c:v>0</c:v>
                </c:pt>
                <c:pt idx="28">
                  <c:v>2.9389530816044441E-2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E-4DAC-B638-478FA1C7A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Annual transition cost, as share of GDP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'UTM cost'!$AW$144:$AX$144</c:f>
          <c:strCache>
            <c:ptCount val="2"/>
            <c:pt idx="0">
              <c:v>Annual UTM per member state (period 2021-2035)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cost'!$AX$146:$AX$174</c:f>
                <c:numCache>
                  <c:formatCode>General</c:formatCode>
                  <c:ptCount val="28"/>
                  <c:pt idx="0">
                    <c:v>5168.1172499999975</c:v>
                  </c:pt>
                  <c:pt idx="1">
                    <c:v>1668.2423249999997</c:v>
                  </c:pt>
                  <c:pt idx="2">
                    <c:v>5475.7168350000029</c:v>
                  </c:pt>
                  <c:pt idx="3">
                    <c:v>1840.0976924999995</c:v>
                  </c:pt>
                  <c:pt idx="4">
                    <c:v>30536.385389999996</c:v>
                  </c:pt>
                  <c:pt idx="5">
                    <c:v>438.32439750000003</c:v>
                  </c:pt>
                  <c:pt idx="6">
                    <c:v>3728.418450000001</c:v>
                  </c:pt>
                  <c:pt idx="7">
                    <c:v>3213.8871750000017</c:v>
                  </c:pt>
                  <c:pt idx="8">
                    <c:v>12480.185939999988</c:v>
                  </c:pt>
                  <c:pt idx="9">
                    <c:v>18437.014590000013</c:v>
                  </c:pt>
                  <c:pt idx="10">
                    <c:v>852.74029500000029</c:v>
                  </c:pt>
                  <c:pt idx="11">
                    <c:v>17982.806047500002</c:v>
                  </c:pt>
                  <c:pt idx="12">
                    <c:v>492.24272250000035</c:v>
                  </c:pt>
                  <c:pt idx="13">
                    <c:v>670.28756249999992</c:v>
                  </c:pt>
                  <c:pt idx="14">
                    <c:v>241.19846999999982</c:v>
                  </c:pt>
                  <c:pt idx="15">
                    <c:v>386.57457000000011</c:v>
                  </c:pt>
                  <c:pt idx="16">
                    <c:v>2353.9065375</c:v>
                  </c:pt>
                  <c:pt idx="17">
                    <c:v>102.0960225</c:v>
                  </c:pt>
                  <c:pt idx="18">
                    <c:v>7916.7150000000038</c:v>
                  </c:pt>
                  <c:pt idx="19">
                    <c:v>3479.028299999999</c:v>
                  </c:pt>
                  <c:pt idx="20">
                    <c:v>18509.714542500013</c:v>
                  </c:pt>
                  <c:pt idx="21">
                    <c:v>2334.299497500002</c:v>
                  </c:pt>
                  <c:pt idx="22">
                    <c:v>621.78780749999942</c:v>
                  </c:pt>
                  <c:pt idx="23">
                    <c:v>648.59637750000002</c:v>
                  </c:pt>
                  <c:pt idx="24">
                    <c:v>1206.7356524999996</c:v>
                  </c:pt>
                  <c:pt idx="25">
                    <c:v>2551.6784774999987</c:v>
                  </c:pt>
                  <c:pt idx="26">
                    <c:v>0</c:v>
                  </c:pt>
                  <c:pt idx="27">
                    <c:v>5308.7702936111127</c:v>
                  </c:pt>
                </c:numCache>
              </c:numRef>
            </c:plus>
            <c:minus>
              <c:numRef>
                <c:f>'UTM cost'!$AW$146:$AW$174</c:f>
                <c:numCache>
                  <c:formatCode>General</c:formatCode>
                  <c:ptCount val="28"/>
                  <c:pt idx="0">
                    <c:v>4194.4140000000016</c:v>
                  </c:pt>
                  <c:pt idx="1">
                    <c:v>1353.9358000000007</c:v>
                  </c:pt>
                  <c:pt idx="2">
                    <c:v>4444.0600399999985</c:v>
                  </c:pt>
                  <c:pt idx="3">
                    <c:v>1493.4126199999992</c:v>
                  </c:pt>
                  <c:pt idx="4">
                    <c:v>24783.153360000004</c:v>
                  </c:pt>
                  <c:pt idx="5">
                    <c:v>355.7415400000001</c:v>
                  </c:pt>
                  <c:pt idx="6">
                    <c:v>3025.9627999999993</c:v>
                  </c:pt>
                  <c:pt idx="7">
                    <c:v>2608.3722000000007</c:v>
                  </c:pt>
                  <c:pt idx="8">
                    <c:v>10128.846559999998</c:v>
                  </c:pt>
                  <c:pt idx="9">
                    <c:v>14963.374159999996</c:v>
                  </c:pt>
                  <c:pt idx="10">
                    <c:v>692.07907999999998</c:v>
                  </c:pt>
                  <c:pt idx="11">
                    <c:v>14594.741140000002</c:v>
                  </c:pt>
                  <c:pt idx="12">
                    <c:v>399.50134000000003</c:v>
                  </c:pt>
                  <c:pt idx="13">
                    <c:v>544.00149999999985</c:v>
                  </c:pt>
                  <c:pt idx="14">
                    <c:v>195.75528000000008</c:v>
                  </c:pt>
                  <c:pt idx="15">
                    <c:v>313.74167999999997</c:v>
                  </c:pt>
                  <c:pt idx="16">
                    <c:v>1910.4168999999997</c:v>
                  </c:pt>
                  <c:pt idx="17">
                    <c:v>82.860539999999986</c:v>
                  </c:pt>
                  <c:pt idx="18">
                    <c:v>6425.16</c:v>
                  </c:pt>
                  <c:pt idx="19">
                    <c:v>2823.5591999999997</c:v>
                  </c:pt>
                  <c:pt idx="20">
                    <c:v>15022.377019999985</c:v>
                  </c:pt>
                  <c:pt idx="21">
                    <c:v>1894.5039399999982</c:v>
                  </c:pt>
                  <c:pt idx="22">
                    <c:v>504.63937999999996</c:v>
                  </c:pt>
                  <c:pt idx="23">
                    <c:v>526.39705999999978</c:v>
                  </c:pt>
                  <c:pt idx="24">
                    <c:v>979.37966000000006</c:v>
                  </c:pt>
                  <c:pt idx="25">
                    <c:v>2070.9274600000008</c:v>
                  </c:pt>
                  <c:pt idx="26">
                    <c:v>0</c:v>
                  </c:pt>
                  <c:pt idx="27">
                    <c:v>4308.5671948148147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cost'!$A$113:$A$141</c:f>
              <c:strCache>
                <c:ptCount val="29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8">
                  <c:v> EU27-average </c:v>
                </c:pt>
              </c:strCache>
            </c:strRef>
          </c:cat>
          <c:val>
            <c:numRef>
              <c:f>('UTM cost'!$J$146:$J$172,'UTM cost'!$J$174)</c:f>
              <c:numCache>
                <c:formatCode>_ "€"\ * #,##0_ ;_ "€"\ * \-#,##0_ ;_ "€"\ * "-"??_ ;_ @_ </c:formatCode>
                <c:ptCount val="28"/>
                <c:pt idx="0">
                  <c:v>11609.538750000002</c:v>
                </c:pt>
                <c:pt idx="1">
                  <c:v>3747.5008750000002</c:v>
                </c:pt>
                <c:pt idx="2">
                  <c:v>12300.523324999998</c:v>
                </c:pt>
                <c:pt idx="3">
                  <c:v>4133.5527874999998</c:v>
                </c:pt>
                <c:pt idx="4">
                  <c:v>68596.228050000005</c:v>
                </c:pt>
                <c:pt idx="5">
                  <c:v>984.64176250000014</c:v>
                </c:pt>
                <c:pt idx="6">
                  <c:v>8375.4327499999981</c:v>
                </c:pt>
                <c:pt idx="7">
                  <c:v>7219.6016250000011</c:v>
                </c:pt>
                <c:pt idx="8">
                  <c:v>28035.200299999997</c:v>
                </c:pt>
                <c:pt idx="9">
                  <c:v>41416.482049999991</c:v>
                </c:pt>
                <c:pt idx="10">
                  <c:v>1915.5760250000001</c:v>
                </c:pt>
                <c:pt idx="11">
                  <c:v>40396.158512500006</c:v>
                </c:pt>
                <c:pt idx="12">
                  <c:v>1105.7626375</c:v>
                </c:pt>
                <c:pt idx="13">
                  <c:v>1505.7184374999999</c:v>
                </c:pt>
                <c:pt idx="14">
                  <c:v>541.82264999999995</c:v>
                </c:pt>
                <c:pt idx="15">
                  <c:v>868.39214999999979</c:v>
                </c:pt>
                <c:pt idx="16">
                  <c:v>5287.7610624999988</c:v>
                </c:pt>
                <c:pt idx="17">
                  <c:v>229.3461375</c:v>
                </c:pt>
                <c:pt idx="18">
                  <c:v>17783.924999999999</c:v>
                </c:pt>
                <c:pt idx="19">
                  <c:v>7815.2084999999997</c:v>
                </c:pt>
                <c:pt idx="20">
                  <c:v>41579.793537499987</c:v>
                </c:pt>
                <c:pt idx="21">
                  <c:v>5243.7162624999983</c:v>
                </c:pt>
                <c:pt idx="22">
                  <c:v>1396.7697124999995</c:v>
                </c:pt>
                <c:pt idx="23">
                  <c:v>1456.9918624999996</c:v>
                </c:pt>
                <c:pt idx="24">
                  <c:v>2710.7829875000002</c:v>
                </c:pt>
                <c:pt idx="25">
                  <c:v>5732.0313625000008</c:v>
                </c:pt>
                <c:pt idx="26">
                  <c:v>0</c:v>
                </c:pt>
                <c:pt idx="27">
                  <c:v>11925.498485648144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4-4FDB-B70B-F102BF591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16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Annual transition cost [bln €]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  <c:minorUnit val="1000"/>
        <c:dispUnits>
          <c:builtInUnit val="thousands"/>
        </c:dispUnits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'UTM cost'!$AZ$144:$BA$144</c:f>
          <c:strCache>
            <c:ptCount val="2"/>
            <c:pt idx="0">
              <c:v>Annual UTM per member state (period 2021-2030)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cost'!$BA$146:$BA$174</c:f>
                <c:numCache>
                  <c:formatCode>General</c:formatCode>
                  <c:ptCount val="28"/>
                  <c:pt idx="0">
                    <c:v>3491.8012488000004</c:v>
                  </c:pt>
                  <c:pt idx="1">
                    <c:v>698.69565599999964</c:v>
                  </c:pt>
                  <c:pt idx="2">
                    <c:v>3221.8942247999994</c:v>
                  </c:pt>
                  <c:pt idx="3">
                    <c:v>920.31988860000001</c:v>
                  </c:pt>
                  <c:pt idx="4">
                    <c:v>15437.524697999994</c:v>
                  </c:pt>
                  <c:pt idx="5">
                    <c:v>9.2305577999998967</c:v>
                  </c:pt>
                  <c:pt idx="6">
                    <c:v>3005.2372055999995</c:v>
                  </c:pt>
                  <c:pt idx="7">
                    <c:v>2020.4992619999994</c:v>
                  </c:pt>
                  <c:pt idx="8">
                    <c:v>9502.9444355999985</c:v>
                  </c:pt>
                  <c:pt idx="9">
                    <c:v>12311.975035199997</c:v>
                  </c:pt>
                  <c:pt idx="10">
                    <c:v>557.82486960000028</c:v>
                  </c:pt>
                  <c:pt idx="11">
                    <c:v>11906.764462199993</c:v>
                  </c:pt>
                  <c:pt idx="12">
                    <c:v>427.73253179999983</c:v>
                  </c:pt>
                  <c:pt idx="13">
                    <c:v>509.90292060000002</c:v>
                  </c:pt>
                  <c:pt idx="14">
                    <c:v>0</c:v>
                  </c:pt>
                  <c:pt idx="15">
                    <c:v>237.23524799999984</c:v>
                  </c:pt>
                  <c:pt idx="16">
                    <c:v>1279.1629997999994</c:v>
                  </c:pt>
                  <c:pt idx="17">
                    <c:v>71.381838600000037</c:v>
                  </c:pt>
                  <c:pt idx="18">
                    <c:v>5231.3032272000019</c:v>
                  </c:pt>
                  <c:pt idx="19">
                    <c:v>2694.9974459999994</c:v>
                  </c:pt>
                  <c:pt idx="20">
                    <c:v>13274.092501800002</c:v>
                  </c:pt>
                  <c:pt idx="21">
                    <c:v>1552.0327182000001</c:v>
                  </c:pt>
                  <c:pt idx="22">
                    <c:v>0</c:v>
                  </c:pt>
                  <c:pt idx="23">
                    <c:v>479.64813179999965</c:v>
                  </c:pt>
                  <c:pt idx="24">
                    <c:v>450.22537260000001</c:v>
                  </c:pt>
                  <c:pt idx="25">
                    <c:v>2018.5822349999999</c:v>
                  </c:pt>
                  <c:pt idx="26">
                    <c:v>0</c:v>
                  </c:pt>
                  <c:pt idx="27">
                    <c:v>3381.8892116888883</c:v>
                  </c:pt>
                </c:numCache>
              </c:numRef>
            </c:plus>
            <c:minus>
              <c:numRef>
                <c:f>'UTM cost'!$AZ$146:$AZ$174</c:f>
                <c:numCache>
                  <c:formatCode>General</c:formatCode>
                  <c:ptCount val="28"/>
                  <c:pt idx="0">
                    <c:v>2833.9256511999993</c:v>
                  </c:pt>
                  <c:pt idx="1">
                    <c:v>567.05734399999994</c:v>
                  </c:pt>
                  <c:pt idx="2">
                    <c:v>2614.8706751999998</c:v>
                  </c:pt>
                  <c:pt idx="3">
                    <c:v>746.92628639999998</c:v>
                  </c:pt>
                  <c:pt idx="4">
                    <c:v>12529.005551999995</c:v>
                  </c:pt>
                  <c:pt idx="5">
                    <c:v>7.4914671999999101</c:v>
                  </c:pt>
                  <c:pt idx="6">
                    <c:v>2439.0330943999998</c:v>
                  </c:pt>
                  <c:pt idx="7">
                    <c:v>1639.825488</c:v>
                  </c:pt>
                  <c:pt idx="8">
                    <c:v>7712.5346143999977</c:v>
                  </c:pt>
                  <c:pt idx="9">
                    <c:v>9992.3275647999944</c:v>
                  </c:pt>
                  <c:pt idx="10">
                    <c:v>452.72743039999978</c:v>
                  </c:pt>
                  <c:pt idx="11">
                    <c:v>9663.4610128000058</c:v>
                  </c:pt>
                  <c:pt idx="12">
                    <c:v>347.14524319999987</c:v>
                  </c:pt>
                  <c:pt idx="13">
                    <c:v>413.83425439999996</c:v>
                  </c:pt>
                  <c:pt idx="14">
                    <c:v>0</c:v>
                  </c:pt>
                  <c:pt idx="15">
                    <c:v>192.53875199999993</c:v>
                  </c:pt>
                  <c:pt idx="16">
                    <c:v>1038.1612751999999</c:v>
                  </c:pt>
                  <c:pt idx="17">
                    <c:v>57.933086399999979</c:v>
                  </c:pt>
                  <c:pt idx="18">
                    <c:v>4245.6953727999971</c:v>
                  </c:pt>
                  <c:pt idx="19">
                    <c:v>2187.244303999998</c:v>
                  </c:pt>
                  <c:pt idx="20">
                    <c:v>10773.176523200003</c:v>
                  </c:pt>
                  <c:pt idx="21">
                    <c:v>1259.6207567999995</c:v>
                  </c:pt>
                  <c:pt idx="22">
                    <c:v>0</c:v>
                  </c:pt>
                  <c:pt idx="23">
                    <c:v>389.27964320000001</c:v>
                  </c:pt>
                  <c:pt idx="24">
                    <c:v>365.40030240000033</c:v>
                  </c:pt>
                  <c:pt idx="25">
                    <c:v>1638.2696400000013</c:v>
                  </c:pt>
                  <c:pt idx="26">
                    <c:v>0</c:v>
                  </c:pt>
                  <c:pt idx="27">
                    <c:v>2744.7216790518519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cost'!$A$146:$A$174</c:f>
              <c:strCache>
                <c:ptCount val="28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7">
                  <c:v> EU27-average </c:v>
                </c:pt>
              </c:strCache>
            </c:strRef>
          </c:cat>
          <c:val>
            <c:numRef>
              <c:f>'UTM cost'!$I$146:$I$174</c:f>
              <c:numCache>
                <c:formatCode>_ "€"\ * #,##0_ ;_ "€"\ * \-#,##0_ ;_ "€"\ * "-"??_ ;_ @_ </c:formatCode>
                <c:ptCount val="28"/>
                <c:pt idx="0">
                  <c:v>7843.9013559999985</c:v>
                </c:pt>
                <c:pt idx="1">
                  <c:v>1569.5337199999997</c:v>
                </c:pt>
                <c:pt idx="2">
                  <c:v>7237.5884759999981</c:v>
                </c:pt>
                <c:pt idx="3">
                  <c:v>2067.3852569999999</c:v>
                </c:pt>
                <c:pt idx="4">
                  <c:v>34678.497509999994</c:v>
                </c:pt>
                <c:pt idx="5">
                  <c:v>20.735310999999754</c:v>
                </c:pt>
                <c:pt idx="6">
                  <c:v>6750.8951719999995</c:v>
                </c:pt>
                <c:pt idx="7">
                  <c:v>4538.8026899999995</c:v>
                </c:pt>
                <c:pt idx="8">
                  <c:v>21347.194021999996</c:v>
                </c:pt>
                <c:pt idx="9">
                  <c:v>27657.335223999995</c:v>
                </c:pt>
                <c:pt idx="10">
                  <c:v>1253.0848519999997</c:v>
                </c:pt>
                <c:pt idx="11">
                  <c:v>26747.079589000008</c:v>
                </c:pt>
                <c:pt idx="12">
                  <c:v>960.84844099999987</c:v>
                </c:pt>
                <c:pt idx="13">
                  <c:v>1145.4340969999998</c:v>
                </c:pt>
                <c:pt idx="14">
                  <c:v>0</c:v>
                </c:pt>
                <c:pt idx="15">
                  <c:v>532.91975999999988</c:v>
                </c:pt>
                <c:pt idx="16">
                  <c:v>2873.4821009999991</c:v>
                </c:pt>
                <c:pt idx="17">
                  <c:v>160.35050699999999</c:v>
                </c:pt>
                <c:pt idx="18">
                  <c:v>11751.478263999998</c:v>
                </c:pt>
                <c:pt idx="19">
                  <c:v>6053.9797699999981</c:v>
                </c:pt>
                <c:pt idx="20">
                  <c:v>29818.613590999998</c:v>
                </c:pt>
                <c:pt idx="21">
                  <c:v>3486.4503089999989</c:v>
                </c:pt>
                <c:pt idx="22">
                  <c:v>0</c:v>
                </c:pt>
                <c:pt idx="23">
                  <c:v>1077.4704409999999</c:v>
                </c:pt>
                <c:pt idx="24">
                  <c:v>1011.3758370000004</c:v>
                </c:pt>
                <c:pt idx="25">
                  <c:v>4534.496325000001</c:v>
                </c:pt>
                <c:pt idx="26">
                  <c:v>0</c:v>
                </c:pt>
                <c:pt idx="27">
                  <c:v>7596.9975045185192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D-4E56-86B7-B8B723ED5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16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Annual transition cost [bln €]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'UTM cost'!$BC$144:$BD$144</c:f>
          <c:strCache>
            <c:ptCount val="2"/>
            <c:pt idx="0">
              <c:v>Annual UTM per member state (period 2021-2040)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cost'!$BD$146:$BD$174</c:f>
                <c:numCache>
                  <c:formatCode>General</c:formatCode>
                  <c:ptCount val="28"/>
                  <c:pt idx="0">
                    <c:v>6647.2196039999981</c:v>
                  </c:pt>
                  <c:pt idx="1">
                    <c:v>2523.7246799999994</c:v>
                  </c:pt>
                  <c:pt idx="2">
                    <c:v>7464.3838439999963</c:v>
                  </c:pt>
                  <c:pt idx="3">
                    <c:v>2651.6663430000008</c:v>
                  </c:pt>
                  <c:pt idx="4">
                    <c:v>43858.909530000019</c:v>
                  </c:pt>
                  <c:pt idx="5">
                    <c:v>816.93660900000032</c:v>
                  </c:pt>
                  <c:pt idx="6">
                    <c:v>4366.5195480000002</c:v>
                  </c:pt>
                  <c:pt idx="7">
                    <c:v>4266.8765100000019</c:v>
                  </c:pt>
                  <c:pt idx="8">
                    <c:v>15107.163738000003</c:v>
                  </c:pt>
                  <c:pt idx="9">
                    <c:v>23841.46125600001</c:v>
                  </c:pt>
                  <c:pt idx="10">
                    <c:v>1112.9597879999992</c:v>
                  </c:pt>
                  <c:pt idx="11">
                    <c:v>23344.019210999999</c:v>
                  </c:pt>
                  <c:pt idx="12">
                    <c:v>549.16347900000028</c:v>
                  </c:pt>
                  <c:pt idx="13">
                    <c:v>811.80342300000007</c:v>
                  </c:pt>
                  <c:pt idx="14">
                    <c:v>684.39581999999973</c:v>
                  </c:pt>
                  <c:pt idx="15">
                    <c:v>518.34456</c:v>
                  </c:pt>
                  <c:pt idx="16">
                    <c:v>3302.2096590000019</c:v>
                  </c:pt>
                  <c:pt idx="17">
                    <c:v>129.19677300000001</c:v>
                  </c:pt>
                  <c:pt idx="18">
                    <c:v>10286.195975999995</c:v>
                  </c:pt>
                  <c:pt idx="19">
                    <c:v>4170.8202299999994</c:v>
                  </c:pt>
                  <c:pt idx="20">
                    <c:v>23129.381049000003</c:v>
                  </c:pt>
                  <c:pt idx="21">
                    <c:v>3024.5348910000002</c:v>
                  </c:pt>
                  <c:pt idx="22">
                    <c:v>2987.1069449999995</c:v>
                  </c:pt>
                  <c:pt idx="23">
                    <c:v>797.66835900000001</c:v>
                  </c:pt>
                  <c:pt idx="24">
                    <c:v>1874.2447229999998</c:v>
                  </c:pt>
                  <c:pt idx="25">
                    <c:v>3022.0575149999995</c:v>
                  </c:pt>
                  <c:pt idx="26">
                    <c:v>247.81950299999994</c:v>
                  </c:pt>
                  <c:pt idx="27">
                    <c:v>7093.9549468888908</c:v>
                  </c:pt>
                </c:numCache>
              </c:numRef>
            </c:plus>
            <c:minus>
              <c:numRef>
                <c:f>'UTM cost'!$BC$146:$BC$174</c:f>
                <c:numCache>
                  <c:formatCode>General</c:formatCode>
                  <c:ptCount val="28"/>
                  <c:pt idx="0">
                    <c:v>5394.8448960000005</c:v>
                  </c:pt>
                  <c:pt idx="1">
                    <c:v>2048.2403199999994</c:v>
                  </c:pt>
                  <c:pt idx="2">
                    <c:v>6058.0506560000013</c:v>
                  </c:pt>
                  <c:pt idx="3">
                    <c:v>2152.0770320000015</c:v>
                  </c:pt>
                  <c:pt idx="4">
                    <c:v>35595.636720000002</c:v>
                  </c:pt>
                  <c:pt idx="5">
                    <c:v>663.02101600000015</c:v>
                  </c:pt>
                  <c:pt idx="6">
                    <c:v>3543.8419520000007</c:v>
                  </c:pt>
                  <c:pt idx="7">
                    <c:v>3462.9722400000001</c:v>
                  </c:pt>
                  <c:pt idx="8">
                    <c:v>12260.886512000001</c:v>
                  </c:pt>
                  <c:pt idx="9">
                    <c:v>19349.59174399999</c:v>
                  </c:pt>
                  <c:pt idx="10">
                    <c:v>903.27171200000021</c:v>
                  </c:pt>
                  <c:pt idx="11">
                    <c:v>18945.870664000002</c:v>
                  </c:pt>
                  <c:pt idx="12">
                    <c:v>445.69789600000001</c:v>
                  </c:pt>
                  <c:pt idx="13">
                    <c:v>658.85495200000014</c:v>
                  </c:pt>
                  <c:pt idx="14">
                    <c:v>555.45168000000001</c:v>
                  </c:pt>
                  <c:pt idx="15">
                    <c:v>420.6854400000002</c:v>
                  </c:pt>
                  <c:pt idx="16">
                    <c:v>2680.0542159999995</c:v>
                  </c:pt>
                  <c:pt idx="17">
                    <c:v>104.85535200000001</c:v>
                  </c:pt>
                  <c:pt idx="18">
                    <c:v>8348.2170240000032</c:v>
                  </c:pt>
                  <c:pt idx="19">
                    <c:v>3385.0135200000013</c:v>
                  </c:pt>
                  <c:pt idx="20">
                    <c:v>18771.671576000001</c:v>
                  </c:pt>
                  <c:pt idx="21">
                    <c:v>2454.6949840000016</c:v>
                  </c:pt>
                  <c:pt idx="22">
                    <c:v>2424.3186800000003</c:v>
                  </c:pt>
                  <c:pt idx="23">
                    <c:v>647.38301600000023</c:v>
                  </c:pt>
                  <c:pt idx="24">
                    <c:v>1521.1261519999998</c:v>
                  </c:pt>
                  <c:pt idx="25">
                    <c:v>2452.6843600000002</c:v>
                  </c:pt>
                  <c:pt idx="26">
                    <c:v>201.12887199999994</c:v>
                  </c:pt>
                  <c:pt idx="27">
                    <c:v>5757.4127105185198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cost'!$A$146:$A$174</c:f>
              <c:strCache>
                <c:ptCount val="28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7">
                  <c:v> EU27-average </c:v>
                </c:pt>
              </c:strCache>
            </c:strRef>
          </c:cat>
          <c:val>
            <c:numRef>
              <c:f>'UTM cost'!$K$146:$K$174</c:f>
              <c:numCache>
                <c:formatCode>_ "€"\ * #,##0_ ;_ "€"\ * \-#,##0_ ;_ "€"\ * "-"??_ ;_ @_ </c:formatCode>
                <c:ptCount val="28"/>
                <c:pt idx="0">
                  <c:v>14932.15998</c:v>
                </c:pt>
                <c:pt idx="1">
                  <c:v>5669.2366000000002</c:v>
                </c:pt>
                <c:pt idx="2">
                  <c:v>16767.818780000001</c:v>
                </c:pt>
                <c:pt idx="3">
                  <c:v>5956.6417850000016</c:v>
                </c:pt>
                <c:pt idx="4">
                  <c:v>98523.637350000019</c:v>
                </c:pt>
                <c:pt idx="5">
                  <c:v>1835.1474550000003</c:v>
                </c:pt>
                <c:pt idx="6">
                  <c:v>9808.8482600000007</c:v>
                </c:pt>
                <c:pt idx="7">
                  <c:v>9585.0124500000002</c:v>
                </c:pt>
                <c:pt idx="8">
                  <c:v>33936.382310000001</c:v>
                </c:pt>
                <c:pt idx="9">
                  <c:v>53556.905719999995</c:v>
                </c:pt>
                <c:pt idx="10">
                  <c:v>2500.1270600000003</c:v>
                </c:pt>
                <c:pt idx="11">
                  <c:v>52439.463445000009</c:v>
                </c:pt>
                <c:pt idx="12">
                  <c:v>1233.628105</c:v>
                </c:pt>
                <c:pt idx="13">
                  <c:v>1823.616385</c:v>
                </c:pt>
                <c:pt idx="14">
                  <c:v>1537.4108999999999</c:v>
                </c:pt>
                <c:pt idx="15">
                  <c:v>1164.3972000000001</c:v>
                </c:pt>
                <c:pt idx="16">
                  <c:v>7418.0072049999999</c:v>
                </c:pt>
                <c:pt idx="17">
                  <c:v>290.22463500000003</c:v>
                </c:pt>
                <c:pt idx="18">
                  <c:v>23106.672120000003</c:v>
                </c:pt>
                <c:pt idx="19">
                  <c:v>9369.2338500000005</c:v>
                </c:pt>
                <c:pt idx="20">
                  <c:v>51957.305254999999</c:v>
                </c:pt>
                <c:pt idx="21">
                  <c:v>6794.2450450000006</c:v>
                </c:pt>
                <c:pt idx="22">
                  <c:v>6710.1677749999999</c:v>
                </c:pt>
                <c:pt idx="23">
                  <c:v>1791.8637050000004</c:v>
                </c:pt>
                <c:pt idx="24">
                  <c:v>4210.2598850000004</c:v>
                </c:pt>
                <c:pt idx="25">
                  <c:v>6788.6799250000013</c:v>
                </c:pt>
                <c:pt idx="26">
                  <c:v>556.69598500000006</c:v>
                </c:pt>
                <c:pt idx="27">
                  <c:v>15935.695895185187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8-4DC1-82D7-2702A6230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Annual transition cost [bln €]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  <c:majorUnit val="20000"/>
        <c:dispUnits>
          <c:builtInUnit val="thousands"/>
        </c:dispUnits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cost'!$AZ$78:$BA$78</c:f>
          <c:strCache>
            <c:ptCount val="2"/>
            <c:pt idx="0">
              <c:v>Annual cost per member state per capita (period 2021-2030), 58% emission reduction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'Total cost'!$BA$80:$BA$108</c:f>
                <c:numCache>
                  <c:formatCode>General</c:formatCode>
                  <c:ptCount val="29"/>
                  <c:pt idx="0">
                    <c:v>406.07998699467726</c:v>
                  </c:pt>
                  <c:pt idx="1">
                    <c:v>141.92573298784714</c:v>
                  </c:pt>
                  <c:pt idx="2">
                    <c:v>413.61816698683401</c:v>
                  </c:pt>
                  <c:pt idx="3">
                    <c:v>211.93798875122178</c:v>
                  </c:pt>
                  <c:pt idx="4">
                    <c:v>251.15503595624762</c:v>
                  </c:pt>
                  <c:pt idx="5">
                    <c:v>9.4079848779700512</c:v>
                  </c:pt>
                  <c:pt idx="6">
                    <c:v>790.10203525115276</c:v>
                  </c:pt>
                  <c:pt idx="7">
                    <c:v>267.33851764257804</c:v>
                  </c:pt>
                  <c:pt idx="8">
                    <c:v>269.3976148654242</c:v>
                  </c:pt>
                  <c:pt idx="9">
                    <c:v>246.19477281957018</c:v>
                  </c:pt>
                  <c:pt idx="10">
                    <c:v>197.76555999906384</c:v>
                  </c:pt>
                  <c:pt idx="11">
                    <c:v>276.49201058193012</c:v>
                  </c:pt>
                  <c:pt idx="12">
                    <c:v>632.30774838989691</c:v>
                  </c:pt>
                  <c:pt idx="13">
                    <c:v>382.87320010225073</c:v>
                  </c:pt>
                  <c:pt idx="14">
                    <c:v>0</c:v>
                  </c:pt>
                  <c:pt idx="15">
                    <c:v>472.75568791231058</c:v>
                  </c:pt>
                  <c:pt idx="16">
                    <c:v>182.02579034059647</c:v>
                  </c:pt>
                  <c:pt idx="17">
                    <c:v>174.52464584892869</c:v>
                  </c:pt>
                  <c:pt idx="18">
                    <c:v>400.24590791185824</c:v>
                  </c:pt>
                  <c:pt idx="19">
                    <c:v>406.96088263807724</c:v>
                  </c:pt>
                  <c:pt idx="20">
                    <c:v>483.3316287594098</c:v>
                  </c:pt>
                  <c:pt idx="21">
                    <c:v>206.9911740517511</c:v>
                  </c:pt>
                  <c:pt idx="22">
                    <c:v>0</c:v>
                  </c:pt>
                  <c:pt idx="23">
                    <c:v>310.89782860346099</c:v>
                  </c:pt>
                  <c:pt idx="24">
                    <c:v>113.08741276345367</c:v>
                  </c:pt>
                  <c:pt idx="25">
                    <c:v>495.4324489581229</c:v>
                  </c:pt>
                  <c:pt idx="26">
                    <c:v>0</c:v>
                  </c:pt>
                  <c:pt idx="27">
                    <c:v>0</c:v>
                  </c:pt>
                  <c:pt idx="28">
                    <c:v>278.12032383324777</c:v>
                  </c:pt>
                </c:numCache>
              </c:numRef>
            </c:plus>
            <c:minus>
              <c:numRef>
                <c:f>'Total cost'!$AZ$80:$AZ$108</c:f>
                <c:numCache>
                  <c:formatCode>General</c:formatCode>
                  <c:ptCount val="29"/>
                  <c:pt idx="0">
                    <c:v>329.57216335799899</c:v>
                  </c:pt>
                  <c:pt idx="1">
                    <c:v>115.18610213506446</c:v>
                  </c:pt>
                  <c:pt idx="2">
                    <c:v>335.6901065400391</c:v>
                  </c:pt>
                  <c:pt idx="3">
                    <c:v>172.00764304446983</c:v>
                  </c:pt>
                  <c:pt idx="4">
                    <c:v>203.83597121086768</c:v>
                  </c:pt>
                  <c:pt idx="5">
                    <c:v>7.6354659879177156</c:v>
                  </c:pt>
                  <c:pt idx="6">
                    <c:v>641.2422315081817</c:v>
                  </c:pt>
                  <c:pt idx="7">
                    <c:v>216.97039113020816</c:v>
                  </c:pt>
                  <c:pt idx="8">
                    <c:v>218.64154249947472</c:v>
                  </c:pt>
                  <c:pt idx="9">
                    <c:v>199.81025040428898</c:v>
                  </c:pt>
                  <c:pt idx="10">
                    <c:v>160.5053820282256</c:v>
                  </c:pt>
                  <c:pt idx="11">
                    <c:v>224.39931293605946</c:v>
                  </c:pt>
                  <c:pt idx="12">
                    <c:v>513.1773030410759</c:v>
                  </c:pt>
                  <c:pt idx="13">
                    <c:v>310.73766964820356</c:v>
                  </c:pt>
                  <c:pt idx="14">
                    <c:v>0</c:v>
                  </c:pt>
                  <c:pt idx="15">
                    <c:v>383.6857756969481</c:v>
                  </c:pt>
                  <c:pt idx="16">
                    <c:v>147.73107621845514</c:v>
                  </c:pt>
                  <c:pt idx="17">
                    <c:v>141.64319083391305</c:v>
                  </c:pt>
                  <c:pt idx="18">
                    <c:v>324.83725859513117</c:v>
                  </c:pt>
                  <c:pt idx="19">
                    <c:v>330.28709315554056</c:v>
                  </c:pt>
                  <c:pt idx="20">
                    <c:v>392.26914797865174</c:v>
                  </c:pt>
                  <c:pt idx="21">
                    <c:v>167.99283691156603</c:v>
                  </c:pt>
                  <c:pt idx="22">
                    <c:v>0</c:v>
                  </c:pt>
                  <c:pt idx="23">
                    <c:v>252.32287538831605</c:v>
                  </c:pt>
                  <c:pt idx="24">
                    <c:v>91.781088619614678</c:v>
                  </c:pt>
                  <c:pt idx="25">
                    <c:v>402.09010350224469</c:v>
                  </c:pt>
                  <c:pt idx="26">
                    <c:v>0</c:v>
                  </c:pt>
                  <c:pt idx="27">
                    <c:v>0</c:v>
                  </c:pt>
                  <c:pt idx="28">
                    <c:v>225.7208425313313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'Total cost'!$A$80:$A$108</c:f>
              <c:strCache>
                <c:ptCount val="29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8">
                  <c:v> EU27-average </c:v>
                </c:pt>
              </c:strCache>
            </c:strRef>
          </c:cat>
          <c:val>
            <c:numRef>
              <c:f>'Total cost'!$I$80:$I$108</c:f>
              <c:numCache>
                <c:formatCode>"€"\ #,##0</c:formatCode>
                <c:ptCount val="29"/>
                <c:pt idx="0">
                  <c:v>912.2086664373187</c:v>
                </c:pt>
                <c:pt idx="1">
                  <c:v>318.81867555241047</c:v>
                </c:pt>
                <c:pt idx="2">
                  <c:v>929.14225917332237</c:v>
                </c:pt>
                <c:pt idx="3">
                  <c:v>476.09258342665765</c:v>
                </c:pt>
                <c:pt idx="4">
                  <c:v>564.188848887223</c:v>
                </c:pt>
                <c:pt idx="5">
                  <c:v>21.133879073700822</c:v>
                </c:pt>
                <c:pt idx="6">
                  <c:v>1774.8668907815745</c:v>
                </c:pt>
                <c:pt idx="7">
                  <c:v>600.54304687825493</c:v>
                </c:pt>
                <c:pt idx="8">
                  <c:v>605.16855513247469</c:v>
                </c:pt>
                <c:pt idx="9">
                  <c:v>553.04622879758551</c:v>
                </c:pt>
                <c:pt idx="10">
                  <c:v>444.25596811383889</c:v>
                </c:pt>
                <c:pt idx="11">
                  <c:v>621.10524116230727</c:v>
                </c:pt>
                <c:pt idx="12">
                  <c:v>1420.4014637744062</c:v>
                </c:pt>
                <c:pt idx="13">
                  <c:v>860.07747849056329</c:v>
                </c:pt>
                <c:pt idx="14">
                  <c:v>0</c:v>
                </c:pt>
                <c:pt idx="15">
                  <c:v>1061.9874148754811</c:v>
                </c:pt>
                <c:pt idx="16">
                  <c:v>408.89851453322387</c:v>
                </c:pt>
                <c:pt idx="17">
                  <c:v>392.04811748672375</c:v>
                </c:pt>
                <c:pt idx="18">
                  <c:v>899.10312646866691</c:v>
                </c:pt>
                <c:pt idx="19">
                  <c:v>914.18748998408614</c:v>
                </c:pt>
                <c:pt idx="20">
                  <c:v>1085.7449631551963</c:v>
                </c:pt>
                <c:pt idx="21">
                  <c:v>464.98017359451325</c:v>
                </c:pt>
                <c:pt idx="22">
                  <c:v>0</c:v>
                </c:pt>
                <c:pt idx="23">
                  <c:v>698.39367294980354</c:v>
                </c:pt>
                <c:pt idx="24">
                  <c:v>254.03694171500476</c:v>
                </c:pt>
                <c:pt idx="25">
                  <c:v>1112.9279650508556</c:v>
                </c:pt>
                <c:pt idx="26">
                  <c:v>0</c:v>
                </c:pt>
                <c:pt idx="27">
                  <c:v>0</c:v>
                </c:pt>
                <c:pt idx="28">
                  <c:v>624.76304629207777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2-440E-8815-A5D8B1A74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4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Annual transition cost, per capita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cost'!$BC$78:$BD$78</c:f>
          <c:strCache>
            <c:ptCount val="2"/>
            <c:pt idx="0">
              <c:v>Annual cost per member state per capita (period 2021-2040), 90% emission reduction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'Total cost'!$BD$80:$BD$108</c:f>
                <c:numCache>
                  <c:formatCode>General</c:formatCode>
                  <c:ptCount val="29"/>
                  <c:pt idx="0">
                    <c:v>762.21136900986085</c:v>
                  </c:pt>
                  <c:pt idx="1">
                    <c:v>529.07416947926572</c:v>
                  </c:pt>
                  <c:pt idx="2">
                    <c:v>964.35000373046933</c:v>
                  </c:pt>
                  <c:pt idx="3">
                    <c:v>606.50928157036651</c:v>
                  </c:pt>
                  <c:pt idx="4">
                    <c:v>713.97132250551863</c:v>
                  </c:pt>
                  <c:pt idx="5">
                    <c:v>837.70122802689366</c:v>
                  </c:pt>
                  <c:pt idx="6">
                    <c:v>1112.8358638455315</c:v>
                  </c:pt>
                  <c:pt idx="7">
                    <c:v>579.44752834459632</c:v>
                  </c:pt>
                  <c:pt idx="8">
                    <c:v>424.01485837412167</c:v>
                  </c:pt>
                  <c:pt idx="9">
                    <c:v>472.80661114125292</c:v>
                  </c:pt>
                  <c:pt idx="10">
                    <c:v>404.93069835908614</c:v>
                  </c:pt>
                  <c:pt idx="11">
                    <c:v>543.25146663550686</c:v>
                  </c:pt>
                  <c:pt idx="12">
                    <c:v>804.81272430759395</c:v>
                  </c:pt>
                  <c:pt idx="13">
                    <c:v>639.23333052660246</c:v>
                  </c:pt>
                  <c:pt idx="14">
                    <c:v>352.6542137470027</c:v>
                  </c:pt>
                  <c:pt idx="15">
                    <c:v>969.2819411781943</c:v>
                  </c:pt>
                  <c:pt idx="16">
                    <c:v>474.50264485048137</c:v>
                  </c:pt>
                  <c:pt idx="17">
                    <c:v>294.51994771779641</c:v>
                  </c:pt>
                  <c:pt idx="18">
                    <c:v>778.97813501215137</c:v>
                  </c:pt>
                  <c:pt idx="19">
                    <c:v>623.01060996198066</c:v>
                  </c:pt>
                  <c:pt idx="20">
                    <c:v>860.19317183576254</c:v>
                  </c:pt>
                  <c:pt idx="21">
                    <c:v>408.54920032279745</c:v>
                  </c:pt>
                  <c:pt idx="22">
                    <c:v>224.67185779349342</c:v>
                  </c:pt>
                  <c:pt idx="23">
                    <c:v>518.12845592389817</c:v>
                  </c:pt>
                  <c:pt idx="24">
                    <c:v>477.27505220364242</c:v>
                  </c:pt>
                  <c:pt idx="25">
                    <c:v>746.43158151637294</c:v>
                  </c:pt>
                  <c:pt idx="26">
                    <c:v>30.924110667106035</c:v>
                  </c:pt>
                  <c:pt idx="27">
                    <c:v>0</c:v>
                  </c:pt>
                  <c:pt idx="28">
                    <c:v>584.11304610386219</c:v>
                  </c:pt>
                </c:numCache>
              </c:numRef>
            </c:plus>
            <c:minus>
              <c:numRef>
                <c:f>'Total cost'!$BC$80:$BC$108</c:f>
                <c:numCache>
                  <c:formatCode>General</c:formatCode>
                  <c:ptCount val="29"/>
                  <c:pt idx="0">
                    <c:v>618.60632847177112</c:v>
                  </c:pt>
                  <c:pt idx="1">
                    <c:v>429.39352885273729</c:v>
                  </c:pt>
                  <c:pt idx="2">
                    <c:v>782.66087259284495</c:v>
                  </c:pt>
                  <c:pt idx="3">
                    <c:v>492.2394169266737</c:v>
                  </c:pt>
                  <c:pt idx="4">
                    <c:v>579.45498638129061</c:v>
                  </c:pt>
                  <c:pt idx="5">
                    <c:v>679.87346042762351</c:v>
                  </c:pt>
                  <c:pt idx="6">
                    <c:v>903.1711358746345</c:v>
                  </c:pt>
                  <c:pt idx="7">
                    <c:v>470.27625488836782</c:v>
                  </c:pt>
                  <c:pt idx="8">
                    <c:v>344.12800099928756</c:v>
                  </c:pt>
                  <c:pt idx="9">
                    <c:v>383.72710469435003</c:v>
                  </c:pt>
                  <c:pt idx="10">
                    <c:v>328.63940736389645</c:v>
                  </c:pt>
                  <c:pt idx="11">
                    <c:v>440.89974103751285</c:v>
                  </c:pt>
                  <c:pt idx="12">
                    <c:v>653.18134146703255</c:v>
                  </c:pt>
                  <c:pt idx="13">
                    <c:v>518.79806535492355</c:v>
                  </c:pt>
                  <c:pt idx="14">
                    <c:v>286.21211550481411</c:v>
                  </c:pt>
                  <c:pt idx="15">
                    <c:v>786.66360443447661</c:v>
                  </c:pt>
                  <c:pt idx="16">
                    <c:v>385.10359582068054</c:v>
                  </c:pt>
                  <c:pt idx="17">
                    <c:v>239.03068220574784</c:v>
                  </c:pt>
                  <c:pt idx="18">
                    <c:v>632.21413856058712</c:v>
                  </c:pt>
                  <c:pt idx="19">
                    <c:v>505.63179938943381</c:v>
                  </c:pt>
                  <c:pt idx="20">
                    <c:v>698.12779163482173</c:v>
                  </c:pt>
                  <c:pt idx="21">
                    <c:v>331.57616258082135</c:v>
                  </c:pt>
                  <c:pt idx="22">
                    <c:v>182.34237733964699</c:v>
                  </c:pt>
                  <c:pt idx="23">
                    <c:v>420.51005118461308</c:v>
                  </c:pt>
                  <c:pt idx="24">
                    <c:v>387.35366555657947</c:v>
                  </c:pt>
                  <c:pt idx="25">
                    <c:v>605.79954441908558</c:v>
                  </c:pt>
                  <c:pt idx="26">
                    <c:v>25.097828947216485</c:v>
                  </c:pt>
                  <c:pt idx="27">
                    <c:v>0</c:v>
                  </c:pt>
                  <c:pt idx="28">
                    <c:v>474.06276205530776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'Total cost'!$A$80:$A$108</c:f>
              <c:strCache>
                <c:ptCount val="29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8">
                  <c:v> EU27-average </c:v>
                </c:pt>
              </c:strCache>
            </c:strRef>
          </c:cat>
          <c:val>
            <c:numRef>
              <c:f>'Total cost'!$K$80:$K$108</c:f>
              <c:numCache>
                <c:formatCode>"€"\ #,##0</c:formatCode>
                <c:ptCount val="29"/>
                <c:pt idx="0">
                  <c:v>1712.2139448772236</c:v>
                </c:pt>
                <c:pt idx="1">
                  <c:v>1188.4999459316841</c:v>
                </c:pt>
                <c:pt idx="2">
                  <c:v>2166.29348664091</c:v>
                </c:pt>
                <c:pt idx="3">
                  <c:v>1362.448386136329</c:v>
                </c:pt>
                <c:pt idx="4">
                  <c:v>1603.8486230196438</c:v>
                </c:pt>
                <c:pt idx="5">
                  <c:v>1881.7926136836008</c:v>
                </c:pt>
                <c:pt idx="6">
                  <c:v>2499.848679653006</c:v>
                </c:pt>
                <c:pt idx="7">
                  <c:v>1301.6574912088752</c:v>
                </c:pt>
                <c:pt idx="8">
                  <c:v>952.49714562302768</c:v>
                </c:pt>
                <c:pt idx="9">
                  <c:v>1062.1018076361477</c:v>
                </c:pt>
                <c:pt idx="10">
                  <c:v>909.62693109649877</c:v>
                </c:pt>
                <c:pt idx="11">
                  <c:v>1220.3474975145446</c:v>
                </c:pt>
                <c:pt idx="12">
                  <c:v>1807.9126415605363</c:v>
                </c:pt>
                <c:pt idx="13">
                  <c:v>1435.9589308930917</c:v>
                </c:pt>
                <c:pt idx="14">
                  <c:v>792.19424827225305</c:v>
                </c:pt>
                <c:pt idx="15">
                  <c:v>2177.3724765597117</c:v>
                </c:pt>
                <c:pt idx="16">
                  <c:v>1065.911738432241</c:v>
                </c:pt>
                <c:pt idx="17">
                  <c:v>661.60278110519482</c:v>
                </c:pt>
                <c:pt idx="18">
                  <c:v>1749.8784192301962</c:v>
                </c:pt>
                <c:pt idx="19">
                  <c:v>1399.5165875957541</c:v>
                </c:pt>
                <c:pt idx="20">
                  <c:v>1932.3179947035248</c:v>
                </c:pt>
                <c:pt idx="21">
                  <c:v>917.75545000048726</c:v>
                </c:pt>
                <c:pt idx="22">
                  <c:v>504.69765156509408</c:v>
                </c:pt>
                <c:pt idx="23">
                  <c:v>1163.9117488145539</c:v>
                </c:pt>
                <c:pt idx="24">
                  <c:v>1072.1396100226752</c:v>
                </c:pt>
                <c:pt idx="25">
                  <c:v>1676.7665961599689</c:v>
                </c:pt>
                <c:pt idx="26">
                  <c:v>69.467205121759946</c:v>
                </c:pt>
                <c:pt idx="27">
                  <c:v>0</c:v>
                </c:pt>
                <c:pt idx="28">
                  <c:v>1312.1380021173704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8-422A-AD97-BC1BC6B08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Annual transition cost,</a:t>
                </a:r>
                <a:r>
                  <a:rPr lang="en-US" baseline="0"/>
                  <a:t> per capita</a:t>
                </a:r>
                <a:r>
                  <a:rPr lang="en-US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cost'!$AW$111:$AX$111</c:f>
          <c:strCache>
            <c:ptCount val="2"/>
            <c:pt idx="0">
              <c:v>Annual cost per member state as share of GDP (period 2021-2035), 75% emission reduction 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'Total cost'!$AX$113:$AX$141</c:f>
                <c:numCache>
                  <c:formatCode>General</c:formatCode>
                  <c:ptCount val="29"/>
                  <c:pt idx="0">
                    <c:v>1.3941402300356523E-2</c:v>
                  </c:pt>
                  <c:pt idx="1">
                    <c:v>3.2167028599038638E-2</c:v>
                  </c:pt>
                  <c:pt idx="2">
                    <c:v>3.1491011285436479E-2</c:v>
                  </c:pt>
                  <c:pt idx="3">
                    <c:v>7.3514478625460108E-3</c:v>
                  </c:pt>
                  <c:pt idx="4">
                    <c:v>1.1566253724356105E-2</c:v>
                  </c:pt>
                  <c:pt idx="5">
                    <c:v>1.926861057422781E-2</c:v>
                  </c:pt>
                  <c:pt idx="6">
                    <c:v>1.1769087757114501E-2</c:v>
                  </c:pt>
                  <c:pt idx="7">
                    <c:v>2.4262227133381303E-2</c:v>
                  </c:pt>
                  <c:pt idx="8">
                    <c:v>1.3990216046832551E-2</c:v>
                  </c:pt>
                  <c:pt idx="9">
                    <c:v>1.0096257911030949E-2</c:v>
                  </c:pt>
                  <c:pt idx="10">
                    <c:v>1.9988122463994389E-2</c:v>
                  </c:pt>
                  <c:pt idx="11">
                    <c:v>1.3520868963605923E-2</c:v>
                  </c:pt>
                  <c:pt idx="12">
                    <c:v>2.7056801839698122E-2</c:v>
                  </c:pt>
                  <c:pt idx="13">
                    <c:v>2.7539577389935344E-2</c:v>
                  </c:pt>
                  <c:pt idx="14">
                    <c:v>5.8515658217337709E-3</c:v>
                  </c:pt>
                  <c:pt idx="15">
                    <c:v>7.319930298567482E-3</c:v>
                  </c:pt>
                  <c:pt idx="16">
                    <c:v>2.0948340673832756E-2</c:v>
                  </c:pt>
                  <c:pt idx="17">
                    <c:v>9.1475568650243276E-3</c:v>
                  </c:pt>
                  <c:pt idx="18">
                    <c:v>1.2459782375672215E-2</c:v>
                  </c:pt>
                  <c:pt idx="19">
                    <c:v>1.1763099713566032E-2</c:v>
                  </c:pt>
                  <c:pt idx="20">
                    <c:v>4.4001398849918383E-2</c:v>
                  </c:pt>
                  <c:pt idx="21">
                    <c:v>1.4803809828317069E-2</c:v>
                  </c:pt>
                  <c:pt idx="22">
                    <c:v>3.5261646210708215E-3</c:v>
                  </c:pt>
                  <c:pt idx="23">
                    <c:v>1.699912363242554E-2</c:v>
                  </c:pt>
                  <c:pt idx="24">
                    <c:v>1.6492279804557711E-2</c:v>
                  </c:pt>
                  <c:pt idx="25">
                    <c:v>1.3933592442408382E-2</c:v>
                  </c:pt>
                  <c:pt idx="26">
                    <c:v>0</c:v>
                  </c:pt>
                  <c:pt idx="27">
                    <c:v>0</c:v>
                  </c:pt>
                  <c:pt idx="28">
                    <c:v>1.3415077243754833E-2</c:v>
                  </c:pt>
                </c:numCache>
              </c:numRef>
            </c:plus>
            <c:minus>
              <c:numRef>
                <c:f>'Total cost'!$AW$113:$AW$141</c:f>
                <c:numCache>
                  <c:formatCode>General</c:formatCode>
                  <c:ptCount val="29"/>
                  <c:pt idx="0">
                    <c:v>1.1314761287245879E-2</c:v>
                  </c:pt>
                  <c:pt idx="1">
                    <c:v>2.6106573935451641E-2</c:v>
                  </c:pt>
                  <c:pt idx="2">
                    <c:v>2.555792220267307E-2</c:v>
                  </c:pt>
                  <c:pt idx="3">
                    <c:v>5.9663924681532827E-3</c:v>
                  </c:pt>
                  <c:pt idx="4">
                    <c:v>9.3871044719411843E-3</c:v>
                  </c:pt>
                  <c:pt idx="5">
                    <c:v>1.5638292639953023E-2</c:v>
                  </c:pt>
                  <c:pt idx="6">
                    <c:v>9.5517233970784342E-3</c:v>
                  </c:pt>
                  <c:pt idx="7">
                    <c:v>1.969108289086019E-2</c:v>
                  </c:pt>
                  <c:pt idx="8">
                    <c:v>1.1354378240907594E-2</c:v>
                  </c:pt>
                  <c:pt idx="9">
                    <c:v>8.194064391561345E-3</c:v>
                  </c:pt>
                  <c:pt idx="10">
                    <c:v>1.6222244318604133E-2</c:v>
                  </c:pt>
                  <c:pt idx="11">
                    <c:v>1.0973458869013502E-2</c:v>
                  </c:pt>
                  <c:pt idx="12">
                    <c:v>2.1959143522073836E-2</c:v>
                  </c:pt>
                  <c:pt idx="13">
                    <c:v>2.2350961359947526E-2</c:v>
                  </c:pt>
                  <c:pt idx="14">
                    <c:v>4.7490968987984241E-3</c:v>
                  </c:pt>
                  <c:pt idx="15">
                    <c:v>5.9408129959388281E-3</c:v>
                  </c:pt>
                  <c:pt idx="16">
                    <c:v>1.7001551851226589E-2</c:v>
                  </c:pt>
                  <c:pt idx="17">
                    <c:v>7.4241041223385932E-3</c:v>
                  </c:pt>
                  <c:pt idx="18">
                    <c:v>1.0112287145473103E-2</c:v>
                  </c:pt>
                  <c:pt idx="19">
                    <c:v>9.5468635356477892E-3</c:v>
                  </c:pt>
                  <c:pt idx="20">
                    <c:v>3.5711280226020686E-2</c:v>
                  </c:pt>
                  <c:pt idx="21">
                    <c:v>1.2014686237474703E-2</c:v>
                  </c:pt>
                  <c:pt idx="22">
                    <c:v>2.8618147649270478E-3</c:v>
                  </c:pt>
                  <c:pt idx="23">
                    <c:v>1.3796390194432309E-2</c:v>
                  </c:pt>
                  <c:pt idx="24">
                    <c:v>1.3385038681959897E-2</c:v>
                  </c:pt>
                  <c:pt idx="25">
                    <c:v>1.1308422851809719E-2</c:v>
                  </c:pt>
                  <c:pt idx="26">
                    <c:v>0</c:v>
                  </c:pt>
                  <c:pt idx="27">
                    <c:v>0</c:v>
                  </c:pt>
                  <c:pt idx="28">
                    <c:v>1.0887598922467663E-2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'Total cost'!$A$80:$A$108</c:f>
              <c:strCache>
                <c:ptCount val="29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8">
                  <c:v> EU27-average </c:v>
                </c:pt>
              </c:strCache>
            </c:strRef>
          </c:cat>
          <c:val>
            <c:numRef>
              <c:f>'Total cost'!$J$113:$J$141</c:f>
              <c:numCache>
                <c:formatCode>0.0%</c:formatCode>
                <c:ptCount val="29"/>
                <c:pt idx="0">
                  <c:v>3.1317642848626981E-2</c:v>
                </c:pt>
                <c:pt idx="1">
                  <c:v>7.2259267142767911E-2</c:v>
                </c:pt>
                <c:pt idx="2">
                  <c:v>7.0740677525255827E-2</c:v>
                </c:pt>
                <c:pt idx="3">
                  <c:v>1.6514122010067127E-2</c:v>
                </c:pt>
                <c:pt idx="4">
                  <c:v>2.5982164163408639E-2</c:v>
                </c:pt>
                <c:pt idx="5">
                  <c:v>4.3284559985584239E-2</c:v>
                </c:pt>
                <c:pt idx="6">
                  <c:v>2.6437805831199236E-2</c:v>
                </c:pt>
                <c:pt idx="7">
                  <c:v>5.4502104430059456E-2</c:v>
                </c:pt>
                <c:pt idx="8">
                  <c:v>3.1427296916797798E-2</c:v>
                </c:pt>
                <c:pt idx="9">
                  <c:v>2.2679999655214444E-2</c:v>
                </c:pt>
                <c:pt idx="10">
                  <c:v>4.4900854810422157E-2</c:v>
                </c:pt>
                <c:pt idx="11">
                  <c:v>3.0372966512448085E-2</c:v>
                </c:pt>
                <c:pt idx="12">
                  <c:v>6.0779772248597208E-2</c:v>
                </c:pt>
                <c:pt idx="13">
                  <c:v>6.1864268049854759E-2</c:v>
                </c:pt>
                <c:pt idx="14">
                  <c:v>1.3144821773459922E-2</c:v>
                </c:pt>
                <c:pt idx="15">
                  <c:v>1.6443321685187823E-2</c:v>
                </c:pt>
                <c:pt idx="16">
                  <c:v>4.7057866731073587E-2</c:v>
                </c:pt>
                <c:pt idx="17">
                  <c:v>2.0548859624330024E-2</c:v>
                </c:pt>
                <c:pt idx="18">
                  <c:v>2.7989366206220192E-2</c:v>
                </c:pt>
                <c:pt idx="19">
                  <c:v>2.6424354429025146E-2</c:v>
                </c:pt>
                <c:pt idx="20">
                  <c:v>9.8843722054164446E-2</c:v>
                </c:pt>
                <c:pt idx="21">
                  <c:v>3.3254935121581786E-2</c:v>
                </c:pt>
                <c:pt idx="22">
                  <c:v>7.9210944386373609E-3</c:v>
                </c:pt>
                <c:pt idx="23">
                  <c:v>3.8186437145303724E-2</c:v>
                </c:pt>
                <c:pt idx="24">
                  <c:v>3.7047874923281848E-2</c:v>
                </c:pt>
                <c:pt idx="25">
                  <c:v>3.1300098964830464E-2</c:v>
                </c:pt>
                <c:pt idx="26">
                  <c:v>0</c:v>
                </c:pt>
                <c:pt idx="27">
                  <c:v>0</c:v>
                </c:pt>
                <c:pt idx="28">
                  <c:v>3.0135318446115882E-2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E-459C-8A86-086F4F4C4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0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Annual transition cost, as share of GDP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0.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  <c:majorUnit val="2.0000000000000004E-2"/>
        <c:minorUnit val="4.000000000000001E-3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cost'!$AZ$111:$BA$111</c:f>
          <c:strCache>
            <c:ptCount val="2"/>
            <c:pt idx="0">
              <c:v>Annual cost per member state as share of GDP (period 2021-2030), 58% emission reduction 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'Total cost'!$BA$113:$BA$141</c:f>
                <c:numCache>
                  <c:formatCode>General</c:formatCode>
                  <c:ptCount val="29"/>
                  <c:pt idx="0">
                    <c:v>9.419408192104798E-3</c:v>
                  </c:pt>
                  <c:pt idx="1">
                    <c:v>1.3472241299582202E-2</c:v>
                  </c:pt>
                  <c:pt idx="2">
                    <c:v>1.8529210047009192E-2</c:v>
                  </c:pt>
                  <c:pt idx="3">
                    <c:v>3.6768067834023737E-3</c:v>
                  </c:pt>
                  <c:pt idx="4">
                    <c:v>5.8472646730334463E-3</c:v>
                  </c:pt>
                  <c:pt idx="5">
                    <c:v>4.0577258451852222E-4</c:v>
                  </c:pt>
                  <c:pt idx="6">
                    <c:v>9.4863011965977025E-3</c:v>
                  </c:pt>
                  <c:pt idx="7">
                    <c:v>1.5253121639988279E-2</c:v>
                  </c:pt>
                  <c:pt idx="8">
                    <c:v>1.0652745590030002E-2</c:v>
                  </c:pt>
                  <c:pt idx="9">
                    <c:v>6.7421368434006056E-3</c:v>
                  </c:pt>
                  <c:pt idx="10">
                    <c:v>1.3075342953069311E-2</c:v>
                  </c:pt>
                  <c:pt idx="11">
                    <c:v>8.9524294289047811E-3</c:v>
                  </c:pt>
                  <c:pt idx="12">
                    <c:v>2.3510910013108371E-2</c:v>
                  </c:pt>
                  <c:pt idx="13">
                    <c:v>2.0949979872583048E-2</c:v>
                  </c:pt>
                  <c:pt idx="14">
                    <c:v>0</c:v>
                  </c:pt>
                  <c:pt idx="15">
                    <c:v>4.4921358373970904E-3</c:v>
                  </c:pt>
                  <c:pt idx="16">
                    <c:v>1.1383774958895226E-2</c:v>
                  </c:pt>
                  <c:pt idx="17">
                    <c:v>6.3956402192209688E-3</c:v>
                  </c:pt>
                  <c:pt idx="18">
                    <c:v>8.2333265441617808E-3</c:v>
                  </c:pt>
                  <c:pt idx="19">
                    <c:v>9.1121775827761424E-3</c:v>
                  </c:pt>
                  <c:pt idx="20">
                    <c:v>3.1555248310356956E-2</c:v>
                  </c:pt>
                  <c:pt idx="21">
                    <c:v>9.842780342524917E-3</c:v>
                  </c:pt>
                  <c:pt idx="22">
                    <c:v>0</c:v>
                  </c:pt>
                  <c:pt idx="23">
                    <c:v>1.2571143125957619E-2</c:v>
                  </c:pt>
                  <c:pt idx="24">
                    <c:v>6.1531643692199992E-3</c:v>
                  </c:pt>
                  <c:pt idx="25">
                    <c:v>1.1022588630183665E-2</c:v>
                  </c:pt>
                  <c:pt idx="26">
                    <c:v>0</c:v>
                  </c:pt>
                  <c:pt idx="27">
                    <c:v>0</c:v>
                  </c:pt>
                  <c:pt idx="28">
                    <c:v>8.5459160022852074E-3</c:v>
                  </c:pt>
                </c:numCache>
              </c:numRef>
            </c:plus>
            <c:minus>
              <c:numRef>
                <c:f>'Total cost'!$AZ$113:$AZ$141</c:f>
                <c:numCache>
                  <c:formatCode>General</c:formatCode>
                  <c:ptCount val="29"/>
                  <c:pt idx="0">
                    <c:v>7.644737083447364E-3</c:v>
                  </c:pt>
                  <c:pt idx="1">
                    <c:v>1.0933992938791357E-2</c:v>
                  </c:pt>
                  <c:pt idx="2">
                    <c:v>1.5038199458442241E-2</c:v>
                  </c:pt>
                  <c:pt idx="3">
                    <c:v>2.9840750705874336E-3</c:v>
                  </c:pt>
                  <c:pt idx="4">
                    <c:v>4.7456061114474393E-3</c:v>
                  </c:pt>
                  <c:pt idx="5">
                    <c:v>3.2932267729039451E-4</c:v>
                  </c:pt>
                  <c:pt idx="6">
                    <c:v>7.6990270581082775E-3</c:v>
                  </c:pt>
                  <c:pt idx="7">
                    <c:v>1.2379345099120916E-2</c:v>
                  </c:pt>
                  <c:pt idx="8">
                    <c:v>8.6457065658214413E-3</c:v>
                  </c:pt>
                  <c:pt idx="9">
                    <c:v>5.4718791772526663E-3</c:v>
                  </c:pt>
                  <c:pt idx="10">
                    <c:v>1.0611872541621471E-2</c:v>
                  </c:pt>
                  <c:pt idx="11">
                    <c:v>7.2657398263575087E-3</c:v>
                  </c:pt>
                  <c:pt idx="12">
                    <c:v>1.9081318271508232E-2</c:v>
                  </c:pt>
                  <c:pt idx="13">
                    <c:v>1.700288221542973E-2</c:v>
                  </c:pt>
                  <c:pt idx="14">
                    <c:v>0</c:v>
                  </c:pt>
                  <c:pt idx="15">
                    <c:v>3.6457914042643076E-3</c:v>
                  </c:pt>
                  <c:pt idx="16">
                    <c:v>9.239005763741058E-3</c:v>
                  </c:pt>
                  <c:pt idx="17">
                    <c:v>5.1906645257445531E-3</c:v>
                  </c:pt>
                  <c:pt idx="18">
                    <c:v>6.6821200938124575E-3</c:v>
                  </c:pt>
                  <c:pt idx="19">
                    <c:v>7.3953905019632418E-3</c:v>
                  </c:pt>
                  <c:pt idx="20">
                    <c:v>2.5610056599709996E-2</c:v>
                  </c:pt>
                  <c:pt idx="21">
                    <c:v>7.9883434663970323E-3</c:v>
                  </c:pt>
                  <c:pt idx="22">
                    <c:v>0</c:v>
                  </c:pt>
                  <c:pt idx="23">
                    <c:v>1.020266688483517E-2</c:v>
                  </c:pt>
                  <c:pt idx="24">
                    <c:v>4.9938725315408806E-3</c:v>
                  </c:pt>
                  <c:pt idx="25">
                    <c:v>8.9458690331925411E-3</c:v>
                  </c:pt>
                  <c:pt idx="26">
                    <c:v>0</c:v>
                  </c:pt>
                  <c:pt idx="27">
                    <c:v>0</c:v>
                  </c:pt>
                  <c:pt idx="28">
                    <c:v>6.9358158859126294E-3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'Total cost'!$A$80:$A$108</c:f>
              <c:strCache>
                <c:ptCount val="29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8">
                  <c:v> EU27-average </c:v>
                </c:pt>
              </c:strCache>
            </c:strRef>
          </c:cat>
          <c:val>
            <c:numRef>
              <c:f>'Total cost'!$I$113:$I$141</c:f>
              <c:numCache>
                <c:formatCode>0.0%</c:formatCode>
                <c:ptCount val="29"/>
                <c:pt idx="0">
                  <c:v>2.1159540141684679E-2</c:v>
                </c:pt>
                <c:pt idx="1">
                  <c:v>3.026373045558322E-2</c:v>
                </c:pt>
                <c:pt idx="2">
                  <c:v>4.1623587786759772E-2</c:v>
                </c:pt>
                <c:pt idx="3">
                  <c:v>8.2594934989473588E-3</c:v>
                </c:pt>
                <c:pt idx="4">
                  <c:v>1.3135159772756304E-2</c:v>
                </c:pt>
                <c:pt idx="5">
                  <c:v>9.1151812464305645E-4</c:v>
                </c:pt>
                <c:pt idx="6">
                  <c:v>2.1309807035835418E-2</c:v>
                </c:pt>
                <c:pt idx="7">
                  <c:v>3.42642587564954E-2</c:v>
                </c:pt>
                <c:pt idx="8">
                  <c:v>2.3930080673255784E-2</c:v>
                </c:pt>
                <c:pt idx="9">
                  <c:v>1.514537986561006E-2</c:v>
                </c:pt>
                <c:pt idx="10">
                  <c:v>2.9372147213416567E-2</c:v>
                </c:pt>
                <c:pt idx="11">
                  <c:v>2.0110529876525243E-2</c:v>
                </c:pt>
                <c:pt idx="12">
                  <c:v>5.2814363072924572E-2</c:v>
                </c:pt>
                <c:pt idx="13">
                  <c:v>4.7061548989135844E-2</c:v>
                </c:pt>
                <c:pt idx="14">
                  <c:v>0</c:v>
                </c:pt>
                <c:pt idx="15">
                  <c:v>1.0091029779660135E-2</c:v>
                </c:pt>
                <c:pt idx="16">
                  <c:v>2.5572248096068985E-2</c:v>
                </c:pt>
                <c:pt idx="17">
                  <c:v>1.4367017883757247E-2</c:v>
                </c:pt>
                <c:pt idx="18">
                  <c:v>1.8495153831088056E-2</c:v>
                </c:pt>
                <c:pt idx="19">
                  <c:v>2.0469384425076839E-2</c:v>
                </c:pt>
                <c:pt idx="20">
                  <c:v>7.0884978088483E-2</c:v>
                </c:pt>
                <c:pt idx="21">
                  <c:v>2.2110593523063219E-2</c:v>
                </c:pt>
                <c:pt idx="22">
                  <c:v>0</c:v>
                </c:pt>
                <c:pt idx="23">
                  <c:v>2.8239524413383052E-2</c:v>
                </c:pt>
                <c:pt idx="24">
                  <c:v>1.3822325756943499E-2</c:v>
                </c:pt>
                <c:pt idx="25">
                  <c:v>2.4760887502586485E-2</c:v>
                </c:pt>
                <c:pt idx="26">
                  <c:v>0</c:v>
                </c:pt>
                <c:pt idx="27">
                  <c:v>0</c:v>
                </c:pt>
                <c:pt idx="28">
                  <c:v>1.9197347541365314E-2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7-42A6-81E9-C222E400C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0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Annual transition cost, as share of GDP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cost'!$BC$111:$BD$111</c:f>
          <c:strCache>
            <c:ptCount val="2"/>
            <c:pt idx="0">
              <c:v>Annual cost per member state as share of GDP (period 2021-2040), 90% emission reduction 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'Total cost'!$BD$113:$BD$141</c:f>
                <c:numCache>
                  <c:formatCode>General</c:formatCode>
                  <c:ptCount val="29"/>
                  <c:pt idx="0">
                    <c:v>1.7931397101755113E-2</c:v>
                  </c:pt>
                  <c:pt idx="1">
                    <c:v>4.8662429157382489E-2</c:v>
                  </c:pt>
                  <c:pt idx="2">
                    <c:v>4.2927894731107571E-2</c:v>
                  </c:pt>
                  <c:pt idx="3">
                    <c:v>1.0593778226496285E-2</c:v>
                  </c:pt>
                  <c:pt idx="4">
                    <c:v>1.6612420534346681E-2</c:v>
                  </c:pt>
                  <c:pt idx="5">
                    <c:v>3.5912291153383083E-2</c:v>
                  </c:pt>
                  <c:pt idx="6">
                    <c:v>1.3783311192864616E-2</c:v>
                  </c:pt>
                  <c:pt idx="7">
                    <c:v>3.2211437862845735E-2</c:v>
                  </c:pt>
                  <c:pt idx="8">
                    <c:v>1.6935042920481883E-2</c:v>
                  </c:pt>
                  <c:pt idx="9">
                    <c:v>1.3055776500116544E-2</c:v>
                  </c:pt>
                  <c:pt idx="10">
                    <c:v>2.6087633797163549E-2</c:v>
                  </c:pt>
                  <c:pt idx="11">
                    <c:v>1.7551845023636332E-2</c:v>
                  </c:pt>
                  <c:pt idx="12">
                    <c:v>3.0185529921983201E-2</c:v>
                  </c:pt>
                  <c:pt idx="13">
                    <c:v>3.3353928140540307E-2</c:v>
                  </c:pt>
                  <c:pt idx="14">
                    <c:v>1.6603700632302751E-2</c:v>
                  </c:pt>
                  <c:pt idx="15">
                    <c:v>9.8150430584237128E-3</c:v>
                  </c:pt>
                  <c:pt idx="16">
                    <c:v>2.9387663363483529E-2</c:v>
                  </c:pt>
                  <c:pt idx="17">
                    <c:v>1.1575718611321423E-2</c:v>
                  </c:pt>
                  <c:pt idx="18">
                    <c:v>1.6189008109357882E-2</c:v>
                  </c:pt>
                  <c:pt idx="19">
                    <c:v>1.4102148652498286E-2</c:v>
                  </c:pt>
                  <c:pt idx="20">
                    <c:v>5.4983296384825506E-2</c:v>
                  </c:pt>
                  <c:pt idx="21">
                    <c:v>1.9181188786368944E-2</c:v>
                  </c:pt>
                  <c:pt idx="22">
                    <c:v>1.6939912140065488E-2</c:v>
                  </c:pt>
                  <c:pt idx="23">
                    <c:v>2.0906165255779575E-2</c:v>
                  </c:pt>
                  <c:pt idx="24">
                    <c:v>2.5615028718090981E-2</c:v>
                  </c:pt>
                  <c:pt idx="25">
                    <c:v>1.6502125217900808E-2</c:v>
                  </c:pt>
                  <c:pt idx="26">
                    <c:v>6.2795630870765996E-4</c:v>
                  </c:pt>
                  <c:pt idx="27">
                    <c:v>0</c:v>
                  </c:pt>
                  <c:pt idx="28">
                    <c:v>1.7926176555568697E-2</c:v>
                  </c:pt>
                </c:numCache>
              </c:numRef>
            </c:plus>
            <c:minus>
              <c:numRef>
                <c:f>'Total cost'!$BC$113:$BC$141</c:f>
                <c:numCache>
                  <c:formatCode>General</c:formatCode>
                  <c:ptCount val="29"/>
                  <c:pt idx="0">
                    <c:v>1.4553017937656315E-2</c:v>
                  </c:pt>
                  <c:pt idx="1">
                    <c:v>3.9494145403093039E-2</c:v>
                  </c:pt>
                  <c:pt idx="2">
                    <c:v>3.4840030506406161E-2</c:v>
                  </c:pt>
                  <c:pt idx="3">
                    <c:v>8.5978489954172729E-3</c:v>
                  </c:pt>
                  <c:pt idx="4">
                    <c:v>1.3482544201788606E-2</c:v>
                  </c:pt>
                  <c:pt idx="5">
                    <c:v>2.9146207312890623E-2</c:v>
                  </c:pt>
                  <c:pt idx="6">
                    <c:v>1.1186455460875631E-2</c:v>
                  </c:pt>
                  <c:pt idx="7">
                    <c:v>2.6142616236512477E-2</c:v>
                  </c:pt>
                  <c:pt idx="8">
                    <c:v>1.3744382660101254E-2</c:v>
                  </c:pt>
                  <c:pt idx="9">
                    <c:v>1.0595992521833717E-2</c:v>
                  </c:pt>
                  <c:pt idx="10">
                    <c:v>2.1172572357118245E-2</c:v>
                  </c:pt>
                  <c:pt idx="11">
                    <c:v>1.4244975671357029E-2</c:v>
                  </c:pt>
                  <c:pt idx="12">
                    <c:v>2.4498401096102282E-2</c:v>
                  </c:pt>
                  <c:pt idx="13">
                    <c:v>2.7069854722757358E-2</c:v>
                  </c:pt>
                  <c:pt idx="14">
                    <c:v>1.3475467179839926E-2</c:v>
                  </c:pt>
                  <c:pt idx="15">
                    <c:v>7.9658320474163477E-3</c:v>
                  </c:pt>
                  <c:pt idx="16">
                    <c:v>2.3850857222537346E-2</c:v>
                  </c:pt>
                  <c:pt idx="17">
                    <c:v>9.3947861193333267E-3</c:v>
                  </c:pt>
                  <c:pt idx="18">
                    <c:v>1.3138905132232495E-2</c:v>
                  </c:pt>
                  <c:pt idx="19">
                    <c:v>1.1445222094781229E-2</c:v>
                  </c:pt>
                  <c:pt idx="20">
                    <c:v>4.462412460217724E-2</c:v>
                  </c:pt>
                  <c:pt idx="21">
                    <c:v>1.5567341623719731E-2</c:v>
                  </c:pt>
                  <c:pt idx="22">
                    <c:v>1.3748334490487946E-2</c:v>
                  </c:pt>
                  <c:pt idx="23">
                    <c:v>1.6967322526429802E-2</c:v>
                  </c:pt>
                  <c:pt idx="24">
                    <c:v>2.0789008814682562E-2</c:v>
                  </c:pt>
                  <c:pt idx="25">
                    <c:v>1.339302916235428E-2</c:v>
                  </c:pt>
                  <c:pt idx="26">
                    <c:v>5.096456998207095E-4</c:v>
                  </c:pt>
                  <c:pt idx="27">
                    <c:v>0</c:v>
                  </c:pt>
                  <c:pt idx="28">
                    <c:v>1.4548780972635449E-2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'Total cost'!$A$80:$A$108</c:f>
              <c:strCache>
                <c:ptCount val="29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8">
                  <c:v> EU27-average </c:v>
                </c:pt>
              </c:strCache>
            </c:strRef>
          </c:cat>
          <c:val>
            <c:numRef>
              <c:f>'Total cost'!$K$113:$K$141</c:f>
              <c:numCache>
                <c:formatCode>0.0%</c:formatCode>
                <c:ptCount val="29"/>
                <c:pt idx="0">
                  <c:v>4.0280674648870168E-2</c:v>
                </c:pt>
                <c:pt idx="1">
                  <c:v>0.1093141524549897</c:v>
                </c:pt>
                <c:pt idx="2">
                  <c:v>9.6432227294517073E-2</c:v>
                </c:pt>
                <c:pt idx="3">
                  <c:v>2.3797617755172806E-2</c:v>
                </c:pt>
                <c:pt idx="4">
                  <c:v>3.7317756272807756E-2</c:v>
                </c:pt>
                <c:pt idx="5">
                  <c:v>8.0672538098179383E-2</c:v>
                </c:pt>
                <c:pt idx="6">
                  <c:v>3.0962510650637907E-2</c:v>
                </c:pt>
                <c:pt idx="7">
                  <c:v>7.2359027083204186E-2</c:v>
                </c:pt>
                <c:pt idx="8">
                  <c:v>3.80424877199231E-2</c:v>
                </c:pt>
                <c:pt idx="9">
                  <c:v>2.9328193587218325E-2</c:v>
                </c:pt>
                <c:pt idx="10">
                  <c:v>5.8602655631309446E-2</c:v>
                </c:pt>
                <c:pt idx="11">
                  <c:v>3.942805766179177E-2</c:v>
                </c:pt>
                <c:pt idx="12">
                  <c:v>6.7808074462425982E-2</c:v>
                </c:pt>
                <c:pt idx="13">
                  <c:v>7.4925490750489099E-2</c:v>
                </c:pt>
                <c:pt idx="14">
                  <c:v>3.7298168087056931E-2</c:v>
                </c:pt>
                <c:pt idx="15">
                  <c:v>2.2048285131241671E-2</c:v>
                </c:pt>
                <c:pt idx="16">
                  <c:v>6.6015765526665895E-2</c:v>
                </c:pt>
                <c:pt idx="17">
                  <c:v>2.6003425866011884E-2</c:v>
                </c:pt>
                <c:pt idx="18">
                  <c:v>3.6366612419572078E-2</c:v>
                </c:pt>
                <c:pt idx="19">
                  <c:v>3.1678739726626604E-2</c:v>
                </c:pt>
                <c:pt idx="20">
                  <c:v>0.1235132020238834</c:v>
                </c:pt>
                <c:pt idx="21">
                  <c:v>4.308817770850995E-2</c:v>
                </c:pt>
                <c:pt idx="22">
                  <c:v>3.8053425821886262E-2</c:v>
                </c:pt>
                <c:pt idx="23">
                  <c:v>4.6963124849939634E-2</c:v>
                </c:pt>
                <c:pt idx="24">
                  <c:v>5.7541006540639213E-2</c:v>
                </c:pt>
                <c:pt idx="25">
                  <c:v>3.7069991431516319E-2</c:v>
                </c:pt>
                <c:pt idx="26">
                  <c:v>1.4106264905751785E-3</c:v>
                </c:pt>
                <c:pt idx="27">
                  <c:v>0</c:v>
                </c:pt>
                <c:pt idx="28">
                  <c:v>4.0268947334973146E-2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A-4088-B1E4-97445228C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Annual transition cost, as share of GDP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cost'!$AW$144:$AX$144</c:f>
          <c:strCache>
            <c:ptCount val="2"/>
            <c:pt idx="0">
              <c:v>Annual cost per member state (period 2021-2035), 75% emission reduction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'Total cost'!$AX$146:$AX$174</c:f>
                <c:numCache>
                  <c:formatCode>General</c:formatCode>
                  <c:ptCount val="28"/>
                  <c:pt idx="0">
                    <c:v>7081.2508938591709</c:v>
                  </c:pt>
                  <c:pt idx="1">
                    <c:v>2285.7922689505458</c:v>
                  </c:pt>
                  <c:pt idx="2">
                    <c:v>7502.7176932496004</c:v>
                  </c:pt>
                  <c:pt idx="3">
                    <c:v>2521.265056400146</c:v>
                  </c:pt>
                  <c:pt idx="4">
                    <c:v>41840.344535171986</c:v>
                  </c:pt>
                  <c:pt idx="5">
                    <c:v>600.58332298810683</c:v>
                  </c:pt>
                  <c:pt idx="6">
                    <c:v>5108.604392004363</c:v>
                  </c:pt>
                  <c:pt idx="7">
                    <c:v>4403.6039295995597</c:v>
                  </c:pt>
                  <c:pt idx="8">
                    <c:v>17100.101171882961</c:v>
                  </c:pt>
                  <c:pt idx="9">
                    <c:v>25262.028651832938</c:v>
                  </c:pt>
                  <c:pt idx="10">
                    <c:v>1168.4076974450381</c:v>
                  </c:pt>
                  <c:pt idx="11">
                    <c:v>24639.681191047945</c:v>
                  </c:pt>
                  <c:pt idx="12">
                    <c:v>674.46113353925898</c:v>
                  </c:pt>
                  <c:pt idx="13">
                    <c:v>918.41461241921479</c:v>
                  </c:pt>
                  <c:pt idx="14">
                    <c:v>330.48531963646201</c:v>
                  </c:pt>
                  <c:pt idx="15">
                    <c:v>529.67674434161177</c:v>
                  </c:pt>
                  <c:pt idx="16">
                    <c:v>3225.2756596675154</c:v>
                  </c:pt>
                  <c:pt idx="17">
                    <c:v>139.88992811407104</c:v>
                  </c:pt>
                  <c:pt idx="18">
                    <c:v>10847.324559089346</c:v>
                  </c:pt>
                  <c:pt idx="19">
                    <c:v>4766.8949962650986</c:v>
                  </c:pt>
                  <c:pt idx="20">
                    <c:v>25361.640672752961</c:v>
                  </c:pt>
                  <c:pt idx="21">
                    <c:v>3198.4104855993537</c:v>
                  </c:pt>
                  <c:pt idx="22">
                    <c:v>851.96121811092871</c:v>
                  </c:pt>
                  <c:pt idx="23">
                    <c:v>888.69378455484821</c:v>
                  </c:pt>
                  <c:pt idx="24">
                    <c:v>1653.4450564017966</c:v>
                  </c:pt>
                  <c:pt idx="25">
                    <c:v>3496.2588164264389</c:v>
                  </c:pt>
                  <c:pt idx="26">
                    <c:v>0</c:v>
                  </c:pt>
                  <c:pt idx="27">
                    <c:v>7273.970881161159</c:v>
                  </c:pt>
                </c:numCache>
              </c:numRef>
            </c:plus>
            <c:minus>
              <c:numRef>
                <c:f>'Total cost'!$AW$146:$AW$174</c:f>
                <c:numCache>
                  <c:formatCode>General</c:formatCode>
                  <c:ptCount val="28"/>
                  <c:pt idx="0">
                    <c:v>5747.1021747262839</c:v>
                  </c:pt>
                  <c:pt idx="1">
                    <c:v>1855.135754510587</c:v>
                  </c:pt>
                  <c:pt idx="2">
                    <c:v>6089.1621858257568</c:v>
                  </c:pt>
                  <c:pt idx="3">
                    <c:v>2046.2441037450458</c:v>
                  </c:pt>
                  <c:pt idx="4">
                    <c:v>33957.381072023643</c:v>
                  </c:pt>
                  <c:pt idx="5">
                    <c:v>487.4299432946957</c:v>
                  </c:pt>
                  <c:pt idx="6">
                    <c:v>4146.1137094528176</c:v>
                  </c:pt>
                  <c:pt idx="7">
                    <c:v>3573.9394211242807</c:v>
                  </c:pt>
                  <c:pt idx="8">
                    <c:v>13878.342980078938</c:v>
                  </c:pt>
                  <c:pt idx="9">
                    <c:v>20502.516007284692</c:v>
                  </c:pt>
                  <c:pt idx="10">
                    <c:v>948.27291386843649</c:v>
                  </c:pt>
                  <c:pt idx="11">
                    <c:v>19997.422415922978</c:v>
                  </c:pt>
                  <c:pt idx="12">
                    <c:v>547.38874606084767</c:v>
                  </c:pt>
                  <c:pt idx="13">
                    <c:v>745.37997529675408</c:v>
                  </c:pt>
                  <c:pt idx="14">
                    <c:v>268.21996956002732</c:v>
                  </c:pt>
                  <c:pt idx="15">
                    <c:v>429.88257511782979</c:v>
                  </c:pt>
                  <c:pt idx="16">
                    <c:v>2617.6150281359542</c:v>
                  </c:pt>
                  <c:pt idx="17">
                    <c:v>113.53385470127515</c:v>
                  </c:pt>
                  <c:pt idx="18">
                    <c:v>8803.6257291159927</c:v>
                  </c:pt>
                  <c:pt idx="19">
                    <c:v>3868.7843447948608</c:v>
                  </c:pt>
                  <c:pt idx="20">
                    <c:v>20583.36054600239</c:v>
                  </c:pt>
                  <c:pt idx="21">
                    <c:v>2595.8114086023697</c:v>
                  </c:pt>
                  <c:pt idx="22">
                    <c:v>691.44678571321833</c:v>
                  </c:pt>
                  <c:pt idx="23">
                    <c:v>721.25872369668809</c:v>
                  </c:pt>
                  <c:pt idx="24">
                    <c:v>1341.9264225869665</c:v>
                  </c:pt>
                  <c:pt idx="25">
                    <c:v>2837.5433872446501</c:v>
                  </c:pt>
                  <c:pt idx="26">
                    <c:v>0</c:v>
                  </c:pt>
                  <c:pt idx="27">
                    <c:v>5903.512599203259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'Total cost'!$A$113:$A$141</c:f>
              <c:strCache>
                <c:ptCount val="29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8">
                  <c:v> EU27-average </c:v>
                </c:pt>
              </c:strCache>
            </c:strRef>
          </c:cat>
          <c:val>
            <c:numRef>
              <c:f>('Total cost'!$J$146:$J$172,'Total cost'!$J$174)</c:f>
              <c:numCache>
                <c:formatCode>_ "€"\ * #,##0_ ;_ "€"\ * \-#,##0_ ;_ "€"\ * "-"??_ ;_ @_ </c:formatCode>
                <c:ptCount val="28"/>
                <c:pt idx="0">
                  <c:v>15907.157805045961</c:v>
                </c:pt>
                <c:pt idx="1">
                  <c:v>5134.7507490918024</c:v>
                </c:pt>
                <c:pt idx="2">
                  <c:v>16853.931050053438</c:v>
                </c:pt>
                <c:pt idx="3">
                  <c:v>5663.7113585800389</c:v>
                </c:pt>
                <c:pt idx="4">
                  <c:v>93989.179752922588</c:v>
                </c:pt>
                <c:pt idx="5">
                  <c:v>1349.1364501906751</c:v>
                </c:pt>
                <c:pt idx="6">
                  <c:v>11475.850445806904</c:v>
                </c:pt>
                <c:pt idx="7">
                  <c:v>9892.153754897563</c:v>
                </c:pt>
                <c:pt idx="8">
                  <c:v>38413.270748432777</c:v>
                </c:pt>
                <c:pt idx="9">
                  <c:v>56748.03537730586</c:v>
                </c:pt>
                <c:pt idx="10">
                  <c:v>2624.6839580287083</c:v>
                </c:pt>
                <c:pt idx="11">
                  <c:v>55350.008472643953</c:v>
                </c:pt>
                <c:pt idx="12">
                  <c:v>1515.0938507041317</c:v>
                </c:pt>
                <c:pt idx="13">
                  <c:v>2063.1052887678015</c:v>
                </c:pt>
                <c:pt idx="14">
                  <c:v>742.39455860364683</c:v>
                </c:pt>
                <c:pt idx="15">
                  <c:v>1189.8535561297074</c:v>
                </c:pt>
                <c:pt idx="16">
                  <c:v>7245.1844528763013</c:v>
                </c:pt>
                <c:pt idx="17">
                  <c:v>314.24549069102932</c:v>
                </c:pt>
                <c:pt idx="18">
                  <c:v>24367.178357374618</c:v>
                </c:pt>
                <c:pt idx="19">
                  <c:v>10708.242382914352</c:v>
                </c:pt>
                <c:pt idx="20">
                  <c:v>56971.801511256643</c:v>
                </c:pt>
                <c:pt idx="21">
                  <c:v>7184.8351488101343</c:v>
                </c:pt>
                <c:pt idx="22">
                  <c:v>1913.8259247419428</c:v>
                </c:pt>
                <c:pt idx="23">
                  <c:v>1996.3411102319046</c:v>
                </c:pt>
                <c:pt idx="24">
                  <c:v>3714.2606339460676</c:v>
                </c:pt>
                <c:pt idx="25">
                  <c:v>7853.9147325521544</c:v>
                </c:pt>
                <c:pt idx="26">
                  <c:v>0</c:v>
                </c:pt>
                <c:pt idx="27">
                  <c:v>16340.079515651874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4-4FD9-AEF9-B0D60E29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2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Annual transition cost [bln €]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  <c:minorUnit val="1000"/>
        <c:dispUnits>
          <c:builtInUnit val="thousands"/>
        </c:dispUnits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cost'!$AZ$144:$BA$144</c:f>
          <c:strCache>
            <c:ptCount val="2"/>
            <c:pt idx="0">
              <c:v>Annual cost per member state (period 2021-2030), 58% emission reduction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'Total cost'!$BA$146:$BA$174</c:f>
                <c:numCache>
                  <c:formatCode>General</c:formatCode>
                  <c:ptCount val="28"/>
                  <c:pt idx="0">
                    <c:v>4784.3962352525123</c:v>
                  </c:pt>
                  <c:pt idx="1">
                    <c:v>957.33881397244159</c:v>
                  </c:pt>
                  <c:pt idx="2">
                    <c:v>4414.5750290949163</c:v>
                  </c:pt>
                  <c:pt idx="3">
                    <c:v>1261.0039050072096</c:v>
                  </c:pt>
                  <c:pt idx="4">
                    <c:v>21152.187591464848</c:v>
                  </c:pt>
                  <c:pt idx="5">
                    <c:v>12.647525686857819</c:v>
                  </c:pt>
                  <c:pt idx="6">
                    <c:v>4117.7159145168062</c:v>
                  </c:pt>
                  <c:pt idx="7">
                    <c:v>2768.4476789065284</c:v>
                  </c:pt>
                  <c:pt idx="8">
                    <c:v>13020.744407237769</c:v>
                  </c:pt>
                  <c:pt idx="9">
                    <c:v>16869.621954335831</c:v>
                  </c:pt>
                  <c:pt idx="10">
                    <c:v>764.32047985596182</c:v>
                  </c:pt>
                  <c:pt idx="11">
                    <c:v>16314.410531402769</c:v>
                  </c:pt>
                  <c:pt idx="12">
                    <c:v>586.0705604427601</c:v>
                  </c:pt>
                  <c:pt idx="13">
                    <c:v>698.658783772785</c:v>
                  </c:pt>
                  <c:pt idx="14">
                    <c:v>0</c:v>
                  </c:pt>
                  <c:pt idx="15">
                    <c:v>325.05499211630718</c:v>
                  </c:pt>
                  <c:pt idx="16">
                    <c:v>1752.6835591288732</c:v>
                  </c:pt>
                  <c:pt idx="17">
                    <c:v>97.805967616458616</c:v>
                  </c:pt>
                  <c:pt idx="18">
                    <c:v>7167.8270561021727</c:v>
                  </c:pt>
                  <c:pt idx="19">
                    <c:v>3692.6316006928191</c:v>
                  </c:pt>
                  <c:pt idx="20">
                    <c:v>18187.896064769149</c:v>
                  </c:pt>
                  <c:pt idx="21">
                    <c:v>2126.5641898996055</c:v>
                  </c:pt>
                  <c:pt idx="22">
                    <c:v>0</c:v>
                  </c:pt>
                  <c:pt idx="23">
                    <c:v>657.20427725331319</c:v>
                  </c:pt>
                  <c:pt idx="24">
                    <c:v>616.88980105120959</c:v>
                  </c:pt>
                  <c:pt idx="25">
                    <c:v>2765.8210068515755</c:v>
                  </c:pt>
                  <c:pt idx="26">
                    <c:v>0</c:v>
                  </c:pt>
                  <c:pt idx="27">
                    <c:v>4633.7969602382027</c:v>
                  </c:pt>
                </c:numCache>
              </c:numRef>
            </c:plus>
            <c:minus>
              <c:numRef>
                <c:f>'Total cost'!$AZ$146:$AZ$174</c:f>
                <c:numCache>
                  <c:formatCode>General</c:formatCode>
                  <c:ptCount val="28"/>
                  <c:pt idx="0">
                    <c:v>3882.9882489005868</c:v>
                  </c:pt>
                  <c:pt idx="1">
                    <c:v>776.97063162980771</c:v>
                  </c:pt>
                  <c:pt idx="2">
                    <c:v>3582.8435018741347</c:v>
                  </c:pt>
                  <c:pt idx="3">
                    <c:v>1023.4234591362863</c:v>
                  </c:pt>
                  <c:pt idx="4">
                    <c:v>17166.992827855538</c:v>
                  </c:pt>
                  <c:pt idx="5">
                    <c:v>10.264658528464306</c:v>
                  </c:pt>
                  <c:pt idx="6">
                    <c:v>3341.9143654049431</c:v>
                  </c:pt>
                  <c:pt idx="7">
                    <c:v>2246.8560872284861</c:v>
                  </c:pt>
                  <c:pt idx="8">
                    <c:v>10567.56067833789</c:v>
                  </c:pt>
                  <c:pt idx="9">
                    <c:v>13691.28738322909</c:v>
                  </c:pt>
                  <c:pt idx="10">
                    <c:v>620.31807060773713</c:v>
                  </c:pt>
                  <c:pt idx="11">
                    <c:v>13240.681010993558</c:v>
                  </c:pt>
                  <c:pt idx="12">
                    <c:v>475.65146934484846</c:v>
                  </c:pt>
                  <c:pt idx="13">
                    <c:v>567.02741871414446</c:v>
                  </c:pt>
                  <c:pt idx="14">
                    <c:v>0</c:v>
                  </c:pt>
                  <c:pt idx="15">
                    <c:v>263.81274722482908</c:v>
                  </c:pt>
                  <c:pt idx="16">
                    <c:v>1422.4678161045931</c:v>
                  </c:pt>
                  <c:pt idx="17">
                    <c:v>79.378756326401145</c:v>
                  </c:pt>
                  <c:pt idx="18">
                    <c:v>5817.3668861119058</c:v>
                  </c:pt>
                  <c:pt idx="19">
                    <c:v>2996.9184005622874</c:v>
                  </c:pt>
                  <c:pt idx="20">
                    <c:v>14761.191009088008</c:v>
                  </c:pt>
                  <c:pt idx="21">
                    <c:v>1725.907168614171</c:v>
                  </c:pt>
                  <c:pt idx="22">
                    <c:v>0</c:v>
                  </c:pt>
                  <c:pt idx="23">
                    <c:v>533.38318153892078</c:v>
                  </c:pt>
                  <c:pt idx="24">
                    <c:v>500.66418636040305</c:v>
                  </c:pt>
                  <c:pt idx="25">
                    <c:v>2244.7242954157714</c:v>
                  </c:pt>
                  <c:pt idx="26">
                    <c:v>0</c:v>
                  </c:pt>
                  <c:pt idx="27">
                    <c:v>3760.7627503382528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'Total cost'!$A$146:$A$174</c:f>
              <c:strCache>
                <c:ptCount val="28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7">
                  <c:v> EU27-average </c:v>
                </c:pt>
              </c:strCache>
            </c:strRef>
          </c:cat>
          <c:val>
            <c:numRef>
              <c:f>'Total cost'!$I$146:$I$174</c:f>
              <c:numCache>
                <c:formatCode>_ "€"\ * #,##0_ ;_ "€"\ * \-#,##0_ ;_ "€"\ * "-"??_ ;_ @_ </c:formatCode>
                <c:ptCount val="28"/>
                <c:pt idx="0">
                  <c:v>10747.556760349842</c:v>
                </c:pt>
                <c:pt idx="1">
                  <c:v>2150.5437125467893</c:v>
                </c:pt>
                <c:pt idx="2">
                  <c:v>9916.7989784016227</c:v>
                </c:pt>
                <c:pt idx="3">
                  <c:v>2832.6899315379346</c:v>
                </c:pt>
                <c:pt idx="4">
                  <c:v>47515.78371995729</c:v>
                </c:pt>
                <c:pt idx="5">
                  <c:v>28.411108426999427</c:v>
                </c:pt>
                <c:pt idx="6">
                  <c:v>9249.9415471029697</c:v>
                </c:pt>
                <c:pt idx="7">
                  <c:v>6218.9766700074179</c:v>
                </c:pt>
                <c:pt idx="8">
                  <c:v>29249.498306113812</c:v>
                </c:pt>
                <c:pt idx="9">
                  <c:v>37895.527578580513</c:v>
                </c:pt>
                <c:pt idx="10">
                  <c:v>1716.9518025749867</c:v>
                </c:pt>
                <c:pt idx="11">
                  <c:v>36648.313512571454</c:v>
                </c:pt>
                <c:pt idx="12">
                  <c:v>1316.5353169366344</c:v>
                </c:pt>
                <c:pt idx="13">
                  <c:v>1569.4508910837924</c:v>
                </c:pt>
                <c:pt idx="14">
                  <c:v>0</c:v>
                </c:pt>
                <c:pt idx="15">
                  <c:v>730.19599678300892</c:v>
                </c:pt>
                <c:pt idx="16">
                  <c:v>3937.1877052894974</c:v>
                </c:pt>
                <c:pt idx="17">
                  <c:v>219.70905768914608</c:v>
                </c:pt>
                <c:pt idx="18">
                  <c:v>16101.640488345458</c:v>
                </c:pt>
                <c:pt idx="19">
                  <c:v>8295.0420015563341</c:v>
                </c:pt>
                <c:pt idx="20">
                  <c:v>40856.867971582862</c:v>
                </c:pt>
                <c:pt idx="21">
                  <c:v>4777.0644845570823</c:v>
                </c:pt>
                <c:pt idx="22">
                  <c:v>0</c:v>
                </c:pt>
                <c:pt idx="23">
                  <c:v>1476.3284489023699</c:v>
                </c:pt>
                <c:pt idx="24">
                  <c:v>1385.7669443904003</c:v>
                </c:pt>
                <c:pt idx="25">
                  <c:v>6213.0761748115083</c:v>
                </c:pt>
                <c:pt idx="26">
                  <c:v>0</c:v>
                </c:pt>
                <c:pt idx="27">
                  <c:v>10409.254041114806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5-4137-8EA9-EAD0DF078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2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Annual transition cost [bln €]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cost'!$BC$144:$BD$144</c:f>
          <c:strCache>
            <c:ptCount val="2"/>
            <c:pt idx="0">
              <c:v>Annual cost per member state (period 2021-2040), 90% emission reduction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cost'!$I$78:$K$78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'Total cost'!$BD$146:$BD$174</c:f>
                <c:numCache>
                  <c:formatCode>General</c:formatCode>
                  <c:ptCount val="28"/>
                  <c:pt idx="0">
                    <c:v>9107.8873573356323</c:v>
                  </c:pt>
                  <c:pt idx="1">
                    <c:v>3457.9570821665156</c:v>
                  </c:pt>
                  <c:pt idx="2">
                    <c:v>10227.549455739016</c:v>
                  </c:pt>
                  <c:pt idx="3">
                    <c:v>3633.260189982152</c:v>
                  </c:pt>
                  <c:pt idx="4">
                    <c:v>60094.600661972392</c:v>
                  </c:pt>
                  <c:pt idx="5">
                    <c:v>1119.3502029597976</c:v>
                  </c:pt>
                  <c:pt idx="6">
                    <c:v>5982.9177544933864</c:v>
                  </c:pt>
                  <c:pt idx="7">
                    <c:v>5846.3888566816458</c:v>
                  </c:pt>
                  <c:pt idx="8">
                    <c:v>20699.533611275801</c:v>
                  </c:pt>
                  <c:pt idx="9">
                    <c:v>32667.093384918611</c:v>
                  </c:pt>
                  <c:pt idx="10">
                    <c:v>1524.9552423765749</c:v>
                  </c:pt>
                  <c:pt idx="11">
                    <c:v>31985.508243676042</c:v>
                  </c:pt>
                  <c:pt idx="12">
                    <c:v>752.45281568322844</c:v>
                  </c:pt>
                  <c:pt idx="13">
                    <c:v>1112.3168141660649</c:v>
                  </c:pt>
                  <c:pt idx="14">
                    <c:v>937.745464681258</c:v>
                  </c:pt>
                  <c:pt idx="15">
                    <c:v>710.22534924629235</c:v>
                  </c:pt>
                  <c:pt idx="16">
                    <c:v>4524.6216307310224</c:v>
                  </c:pt>
                  <c:pt idx="17">
                    <c:v>177.02283443549396</c:v>
                  </c:pt>
                  <c:pt idx="18">
                    <c:v>14093.940002901552</c:v>
                  </c:pt>
                  <c:pt idx="19">
                    <c:v>5714.7744629465215</c:v>
                  </c:pt>
                  <c:pt idx="20">
                    <c:v>31691.415326856324</c:v>
                  </c:pt>
                  <c:pt idx="21">
                    <c:v>4144.1572170991276</c:v>
                  </c:pt>
                  <c:pt idx="22">
                    <c:v>4092.8741940470045</c:v>
                  </c:pt>
                  <c:pt idx="23">
                    <c:v>1092.9492321738494</c:v>
                  </c:pt>
                  <c:pt idx="24">
                    <c:v>2568.0526346523138</c:v>
                  </c:pt>
                  <c:pt idx="25">
                    <c:v>4140.7627660513244</c:v>
                  </c:pt>
                  <c:pt idx="26">
                    <c:v>339.55732663272772</c:v>
                  </c:pt>
                  <c:pt idx="27">
                    <c:v>9719.9951894770984</c:v>
                  </c:pt>
                </c:numCache>
              </c:numRef>
            </c:plus>
            <c:minus>
              <c:numRef>
                <c:f>'Total cost'!$BC$146:$BC$174</c:f>
                <c:numCache>
                  <c:formatCode>General</c:formatCode>
                  <c:ptCount val="28"/>
                  <c:pt idx="0">
                    <c:v>7391.9085798665965</c:v>
                  </c:pt>
                  <c:pt idx="1">
                    <c:v>2806.4579217583314</c:v>
                  </c:pt>
                  <c:pt idx="2">
                    <c:v>8300.6198481360152</c:v>
                  </c:pt>
                  <c:pt idx="3">
                    <c:v>2948.7329078115999</c:v>
                  </c:pt>
                  <c:pt idx="4">
                    <c:v>48772.429522760198</c:v>
                  </c:pt>
                  <c:pt idx="5">
                    <c:v>908.45813573548776</c:v>
                  </c:pt>
                  <c:pt idx="6">
                    <c:v>4855.7013659656459</c:v>
                  </c:pt>
                  <c:pt idx="7">
                    <c:v>4744.8953039735097</c:v>
                  </c:pt>
                  <c:pt idx="8">
                    <c:v>16799.621481615159</c:v>
                  </c:pt>
                  <c:pt idx="9">
                    <c:v>26512.423616745538</c:v>
                  </c:pt>
                  <c:pt idx="10">
                    <c:v>1237.6448343925827</c:v>
                  </c:pt>
                  <c:pt idx="11">
                    <c:v>25959.253067331287</c:v>
                  </c:pt>
                  <c:pt idx="12">
                    <c:v>610.68634316319935</c:v>
                  </c:pt>
                  <c:pt idx="13">
                    <c:v>902.74987816376279</c:v>
                  </c:pt>
                  <c:pt idx="14">
                    <c:v>761.06878292971737</c:v>
                  </c:pt>
                  <c:pt idx="15">
                    <c:v>576.41477619988939</c:v>
                  </c:pt>
                  <c:pt idx="16">
                    <c:v>3672.1566858106844</c:v>
                  </c:pt>
                  <c:pt idx="17">
                    <c:v>143.67070620851686</c:v>
                  </c:pt>
                  <c:pt idx="18">
                    <c:v>11438.56000235489</c:v>
                  </c:pt>
                  <c:pt idx="19">
                    <c:v>4638.0778250000767</c:v>
                  </c:pt>
                  <c:pt idx="20">
                    <c:v>25720.568960926881</c:v>
                  </c:pt>
                  <c:pt idx="21">
                    <c:v>3363.3739732978438</c:v>
                  </c:pt>
                  <c:pt idx="22">
                    <c:v>3321.7529690816309</c:v>
                  </c:pt>
                  <c:pt idx="23">
                    <c:v>887.03126089471857</c:v>
                  </c:pt>
                  <c:pt idx="24">
                    <c:v>2084.2166310221705</c:v>
                  </c:pt>
                  <c:pt idx="25">
                    <c:v>3360.619056505423</c:v>
                  </c:pt>
                  <c:pt idx="26">
                    <c:v>275.58275784685151</c:v>
                  </c:pt>
                  <c:pt idx="27">
                    <c:v>7888.6917479814147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'Total cost'!$A$146:$A$174</c:f>
              <c:strCache>
                <c:ptCount val="28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7">
                  <c:v> EU27-average </c:v>
                </c:pt>
              </c:strCache>
            </c:strRef>
          </c:cat>
          <c:val>
            <c:numRef>
              <c:f>'Total cost'!$K$146:$K$174</c:f>
              <c:numCache>
                <c:formatCode>_ "€"\ * #,##0_ ;_ "€"\ * \-#,##0_ ;_ "€"\ * "-"??_ ;_ @_ </c:formatCode>
                <c:ptCount val="28"/>
                <c:pt idx="0">
                  <c:v>20459.746962130765</c:v>
                </c:pt>
                <c:pt idx="1">
                  <c:v>7767.8746048668136</c:v>
                </c:pt>
                <c:pt idx="2">
                  <c:v>22974.929936805045</c:v>
                </c:pt>
                <c:pt idx="3">
                  <c:v>8161.6714412642496</c:v>
                </c:pt>
                <c:pt idx="4">
                  <c:v>134995.11742906843</c:v>
                </c:pt>
                <c:pt idx="5">
                  <c:v>2514.482339982153</c:v>
                </c:pt>
                <c:pt idx="6">
                  <c:v>13439.887709369201</c:v>
                </c:pt>
                <c:pt idx="7">
                  <c:v>13133.192359212393</c:v>
                </c:pt>
                <c:pt idx="8">
                  <c:v>46498.952315184804</c:v>
                </c:pt>
                <c:pt idx="9">
                  <c:v>73382.601082063542</c:v>
                </c:pt>
                <c:pt idx="10">
                  <c:v>3425.6240951937566</c:v>
                </c:pt>
                <c:pt idx="11">
                  <c:v>71851.50402564909</c:v>
                </c:pt>
                <c:pt idx="12">
                  <c:v>1690.2925569695699</c:v>
                </c:pt>
                <c:pt idx="13">
                  <c:v>2498.6826984889858</c:v>
                </c:pt>
                <c:pt idx="14">
                  <c:v>2106.5296670376101</c:v>
                </c:pt>
                <c:pt idx="15">
                  <c:v>1595.4337555532652</c:v>
                </c:pt>
                <c:pt idx="16">
                  <c:v>10164.005112511719</c:v>
                </c:pt>
                <c:pt idx="17">
                  <c:v>397.65999039857337</c:v>
                </c:pt>
                <c:pt idx="18">
                  <c:v>31660.300006517995</c:v>
                </c:pt>
                <c:pt idx="19">
                  <c:v>12837.536837053782</c:v>
                </c:pt>
                <c:pt idx="20">
                  <c:v>71190.860516851171</c:v>
                </c:pt>
                <c:pt idx="21">
                  <c:v>9309.3386760922422</c:v>
                </c:pt>
                <c:pt idx="22">
                  <c:v>9194.1376822795082</c:v>
                </c:pt>
                <c:pt idx="23">
                  <c:v>2455.1758114050244</c:v>
                </c:pt>
                <c:pt idx="24">
                  <c:v>5768.8138894363628</c:v>
                </c:pt>
                <c:pt idx="25">
                  <c:v>9301.7134599703695</c:v>
                </c:pt>
                <c:pt idx="26">
                  <c:v>762.77370475467853</c:v>
                </c:pt>
                <c:pt idx="27">
                  <c:v>21834.771802448551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B-443C-91C1-527A341C2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2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Annual transition cost [bln €]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nl-NL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nl-NL"/>
          </a:p>
        </c:txPr>
        <c:crossAx val="633039904"/>
        <c:crosses val="autoZero"/>
        <c:crossBetween val="between"/>
        <c:majorUnit val="20000"/>
        <c:dispUnits>
          <c:builtInUnit val="thousands"/>
        </c:dispUnits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746652</xdr:colOff>
      <xdr:row>77</xdr:row>
      <xdr:rowOff>19726</xdr:rowOff>
    </xdr:from>
    <xdr:to>
      <xdr:col>24</xdr:col>
      <xdr:colOff>258129</xdr:colOff>
      <xdr:row>106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E58CA81-7B8E-4267-B0AE-598245CF5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221672</xdr:colOff>
      <xdr:row>77</xdr:row>
      <xdr:rowOff>41563</xdr:rowOff>
    </xdr:from>
    <xdr:to>
      <xdr:col>34</xdr:col>
      <xdr:colOff>12145</xdr:colOff>
      <xdr:row>106</xdr:row>
      <xdr:rowOff>914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F5479AE7-50E9-4A7A-8B24-0858AFC52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401782</xdr:colOff>
      <xdr:row>77</xdr:row>
      <xdr:rowOff>55418</xdr:rowOff>
    </xdr:from>
    <xdr:to>
      <xdr:col>43</xdr:col>
      <xdr:colOff>192254</xdr:colOff>
      <xdr:row>106</xdr:row>
      <xdr:rowOff>18579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F3714D5-6AD3-4929-B03C-BFDFDC582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400050</xdr:colOff>
      <xdr:row>110</xdr:row>
      <xdr:rowOff>133350</xdr:rowOff>
    </xdr:from>
    <xdr:to>
      <xdr:col>24</xdr:col>
      <xdr:colOff>898317</xdr:colOff>
      <xdr:row>138</xdr:row>
      <xdr:rowOff>180851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57C4ED94-9F73-4722-8C3F-DA735427D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822943</xdr:colOff>
      <xdr:row>110</xdr:row>
      <xdr:rowOff>158997</xdr:rowOff>
    </xdr:from>
    <xdr:to>
      <xdr:col>34</xdr:col>
      <xdr:colOff>613416</xdr:colOff>
      <xdr:row>139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7853DB36-7925-4329-822F-84581AF3E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14358</xdr:colOff>
      <xdr:row>110</xdr:row>
      <xdr:rowOff>172852</xdr:rowOff>
    </xdr:from>
    <xdr:to>
      <xdr:col>43</xdr:col>
      <xdr:colOff>789715</xdr:colOff>
      <xdr:row>139</xdr:row>
      <xdr:rowOff>0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E7A4E180-4B51-450A-9F17-C199A8700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384464</xdr:colOff>
      <xdr:row>144</xdr:row>
      <xdr:rowOff>83127</xdr:rowOff>
    </xdr:from>
    <xdr:to>
      <xdr:col>24</xdr:col>
      <xdr:colOff>882731</xdr:colOff>
      <xdr:row>174</xdr:row>
      <xdr:rowOff>103439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804FFABA-1127-4347-9B19-ABC106EB2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765793</xdr:colOff>
      <xdr:row>143</xdr:row>
      <xdr:rowOff>178047</xdr:rowOff>
    </xdr:from>
    <xdr:to>
      <xdr:col>34</xdr:col>
      <xdr:colOff>556266</xdr:colOff>
      <xdr:row>173</xdr:row>
      <xdr:rowOff>190738</xdr:rowOff>
    </xdr:to>
    <xdr:graphicFrame macro="">
      <xdr:nvGraphicFramePr>
        <xdr:cNvPr id="9" name="Chart 3">
          <a:extLst>
            <a:ext uri="{FF2B5EF4-FFF2-40B4-BE49-F238E27FC236}">
              <a16:creationId xmlns:a16="http://schemas.microsoft.com/office/drawing/2014/main" id="{E9D62F55-4BEF-436C-8C0F-6FD17567E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947808</xdr:colOff>
      <xdr:row>144</xdr:row>
      <xdr:rowOff>1402</xdr:rowOff>
    </xdr:from>
    <xdr:to>
      <xdr:col>43</xdr:col>
      <xdr:colOff>732565</xdr:colOff>
      <xdr:row>174</xdr:row>
      <xdr:rowOff>6473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8DB5E0BF-3C96-4D23-B0FB-DBD67C77B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789379</xdr:colOff>
      <xdr:row>77</xdr:row>
      <xdr:rowOff>15916</xdr:rowOff>
    </xdr:from>
    <xdr:to>
      <xdr:col>24</xdr:col>
      <xdr:colOff>300856</xdr:colOff>
      <xdr:row>106</xdr:row>
      <xdr:rowOff>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23FB0E5B-6814-4091-BBC3-08686F5EA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221672</xdr:colOff>
      <xdr:row>77</xdr:row>
      <xdr:rowOff>41563</xdr:rowOff>
    </xdr:from>
    <xdr:to>
      <xdr:col>34</xdr:col>
      <xdr:colOff>12145</xdr:colOff>
      <xdr:row>106</xdr:row>
      <xdr:rowOff>914</xdr:rowOff>
    </xdr:to>
    <xdr:graphicFrame macro="">
      <xdr:nvGraphicFramePr>
        <xdr:cNvPr id="12" name="Chart 3">
          <a:extLst>
            <a:ext uri="{FF2B5EF4-FFF2-40B4-BE49-F238E27FC236}">
              <a16:creationId xmlns:a16="http://schemas.microsoft.com/office/drawing/2014/main" id="{9EE2FC74-2480-4425-9C3C-E806D9A68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401782</xdr:colOff>
      <xdr:row>77</xdr:row>
      <xdr:rowOff>55418</xdr:rowOff>
    </xdr:from>
    <xdr:to>
      <xdr:col>43</xdr:col>
      <xdr:colOff>192254</xdr:colOff>
      <xdr:row>106</xdr:row>
      <xdr:rowOff>18579</xdr:rowOff>
    </xdr:to>
    <xdr:graphicFrame macro="">
      <xdr:nvGraphicFramePr>
        <xdr:cNvPr id="14" name="Chart 3">
          <a:extLst>
            <a:ext uri="{FF2B5EF4-FFF2-40B4-BE49-F238E27FC236}">
              <a16:creationId xmlns:a16="http://schemas.microsoft.com/office/drawing/2014/main" id="{A477DB30-6CF7-4A9C-96BB-DD5CDF8DD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400050</xdr:colOff>
      <xdr:row>110</xdr:row>
      <xdr:rowOff>133350</xdr:rowOff>
    </xdr:from>
    <xdr:to>
      <xdr:col>24</xdr:col>
      <xdr:colOff>898317</xdr:colOff>
      <xdr:row>138</xdr:row>
      <xdr:rowOff>180851</xdr:rowOff>
    </xdr:to>
    <xdr:graphicFrame macro="">
      <xdr:nvGraphicFramePr>
        <xdr:cNvPr id="15" name="Chart 3">
          <a:extLst>
            <a:ext uri="{FF2B5EF4-FFF2-40B4-BE49-F238E27FC236}">
              <a16:creationId xmlns:a16="http://schemas.microsoft.com/office/drawing/2014/main" id="{00682804-8F6E-484A-92DC-B855EA79B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822943</xdr:colOff>
      <xdr:row>110</xdr:row>
      <xdr:rowOff>158997</xdr:rowOff>
    </xdr:from>
    <xdr:to>
      <xdr:col>34</xdr:col>
      <xdr:colOff>613416</xdr:colOff>
      <xdr:row>139</xdr:row>
      <xdr:rowOff>0</xdr:rowOff>
    </xdr:to>
    <xdr:graphicFrame macro="">
      <xdr:nvGraphicFramePr>
        <xdr:cNvPr id="16" name="Chart 3">
          <a:extLst>
            <a:ext uri="{FF2B5EF4-FFF2-40B4-BE49-F238E27FC236}">
              <a16:creationId xmlns:a16="http://schemas.microsoft.com/office/drawing/2014/main" id="{9F78F186-F74F-45F4-9FB6-0C9187F3B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14358</xdr:colOff>
      <xdr:row>110</xdr:row>
      <xdr:rowOff>172852</xdr:rowOff>
    </xdr:from>
    <xdr:to>
      <xdr:col>43</xdr:col>
      <xdr:colOff>789715</xdr:colOff>
      <xdr:row>139</xdr:row>
      <xdr:rowOff>0</xdr:rowOff>
    </xdr:to>
    <xdr:graphicFrame macro="">
      <xdr:nvGraphicFramePr>
        <xdr:cNvPr id="17" name="Chart 3">
          <a:extLst>
            <a:ext uri="{FF2B5EF4-FFF2-40B4-BE49-F238E27FC236}">
              <a16:creationId xmlns:a16="http://schemas.microsoft.com/office/drawing/2014/main" id="{C1384D31-E0CC-48EC-8986-7BE213035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384464</xdr:colOff>
      <xdr:row>144</xdr:row>
      <xdr:rowOff>83127</xdr:rowOff>
    </xdr:from>
    <xdr:to>
      <xdr:col>24</xdr:col>
      <xdr:colOff>882731</xdr:colOff>
      <xdr:row>174</xdr:row>
      <xdr:rowOff>103439</xdr:rowOff>
    </xdr:to>
    <xdr:graphicFrame macro="">
      <xdr:nvGraphicFramePr>
        <xdr:cNvPr id="27" name="Chart 3">
          <a:extLst>
            <a:ext uri="{FF2B5EF4-FFF2-40B4-BE49-F238E27FC236}">
              <a16:creationId xmlns:a16="http://schemas.microsoft.com/office/drawing/2014/main" id="{AE56958E-AA57-4EAD-85B7-69EC56C37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765793</xdr:colOff>
      <xdr:row>143</xdr:row>
      <xdr:rowOff>178047</xdr:rowOff>
    </xdr:from>
    <xdr:to>
      <xdr:col>34</xdr:col>
      <xdr:colOff>556266</xdr:colOff>
      <xdr:row>173</xdr:row>
      <xdr:rowOff>190738</xdr:rowOff>
    </xdr:to>
    <xdr:graphicFrame macro="">
      <xdr:nvGraphicFramePr>
        <xdr:cNvPr id="25" name="Chart 3">
          <a:extLst>
            <a:ext uri="{FF2B5EF4-FFF2-40B4-BE49-F238E27FC236}">
              <a16:creationId xmlns:a16="http://schemas.microsoft.com/office/drawing/2014/main" id="{10668DAF-D3A7-49B3-8B52-D93EFD46D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947808</xdr:colOff>
      <xdr:row>144</xdr:row>
      <xdr:rowOff>1402</xdr:rowOff>
    </xdr:from>
    <xdr:to>
      <xdr:col>43</xdr:col>
      <xdr:colOff>732565</xdr:colOff>
      <xdr:row>174</xdr:row>
      <xdr:rowOff>6473</xdr:rowOff>
    </xdr:to>
    <xdr:graphicFrame macro="">
      <xdr:nvGraphicFramePr>
        <xdr:cNvPr id="24" name="Chart 3">
          <a:extLst>
            <a:ext uri="{FF2B5EF4-FFF2-40B4-BE49-F238E27FC236}">
              <a16:creationId xmlns:a16="http://schemas.microsoft.com/office/drawing/2014/main" id="{4FF28DE5-EBC7-4718-AAAA-9ED05FAFF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cula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achim Schellekens" id="{1E3FA959-8957-44C8-A6C4-67F4365473E7}" userId="S::j.schellekens@berenschot.nl::1857f91b-0730-4746-a79f-b4760aab048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9" dT="2023-11-21T09:06:35.19" personId="{1E3FA959-8957-44C8-A6C4-67F4365473E7}" id="{0C28C2B5-F0B4-406B-98A7-AF694E25C894}">
    <text>Population on 1 January [tps00001]</text>
  </threadedComment>
  <threadedComment ref="C79" dT="2023-11-21T09:06:24.07" personId="{1E3FA959-8957-44C8-A6C4-67F4365473E7}" id="{A40486DA-ED51-4733-83CB-62E97406468D}">
    <text>Demographic balances and indicators by type of projection [proj_23ndbi$defaultview]</text>
  </threadedComment>
  <threadedComment ref="D79" dT="2023-11-21T09:06:24.07" personId="{1E3FA959-8957-44C8-A6C4-67F4365473E7}" id="{EF6BB6CC-363A-4A52-A94D-C4A2160A30D2}">
    <text>Demographic balances and indicators by type of projection [proj_23ndbi$defaultview]</text>
  </threadedComment>
  <threadedComment ref="E79" dT="2023-11-21T09:06:24.07" personId="{1E3FA959-8957-44C8-A6C4-67F4365473E7}" id="{48706E16-1CAD-403B-9110-372AE5C68907}">
    <text>Demographic balances and indicators by type of projection [proj_23ndbi$defaultview]</text>
  </threadedComment>
  <threadedComment ref="B112" dT="2023-11-21T09:18:50.20" personId="{1E3FA959-8957-44C8-A6C4-67F4365473E7}" id="{41061E50-6EBF-4A97-9D8B-009C51CF90AD}">
    <text>GDP and main components (output, expenditure and income) [nama_10_gdp$defaultview]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79" dT="2023-11-21T09:06:35.19" personId="{1E3FA959-8957-44C8-A6C4-67F4365473E7}" id="{DDC409C2-74FA-424D-AFCE-1FAD7EB3EFBE}">
    <text>Population on 1 January [tps00001]</text>
  </threadedComment>
  <threadedComment ref="C79" dT="2023-11-21T09:06:24.07" personId="{1E3FA959-8957-44C8-A6C4-67F4365473E7}" id="{481991D8-9CD3-43DF-B6F4-E6D37E13C9FB}">
    <text>Demographic balances and indicators by type of projection [proj_23ndbi$defaultview]</text>
  </threadedComment>
  <threadedComment ref="D79" dT="2023-11-21T09:06:24.07" personId="{1E3FA959-8957-44C8-A6C4-67F4365473E7}" id="{8D8CB8DD-A8B2-4D04-8B46-E39D305A4E50}">
    <text>Demographic balances and indicators by type of projection [proj_23ndbi$defaultview]</text>
  </threadedComment>
  <threadedComment ref="E79" dT="2023-11-21T09:06:24.07" personId="{1E3FA959-8957-44C8-A6C4-67F4365473E7}" id="{1FAE1813-4C6C-490A-B0E4-311FED1E550A}">
    <text>Demographic balances and indicators by type of projection [proj_23ndbi$defaultview]</text>
  </threadedComment>
  <threadedComment ref="B112" dT="2023-11-21T09:18:50.20" personId="{1E3FA959-8957-44C8-A6C4-67F4365473E7}" id="{914E6E47-B364-4198-9FE9-3601DE0A6641}">
    <text>GDP and main components (output, expenditure and income) [nama_10_gdp$defaultview]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F8B27-EE89-4E40-A587-C9E9C8F5DFB1}">
  <dimension ref="A1:BG256"/>
  <sheetViews>
    <sheetView tabSelected="1" zoomScale="70" zoomScaleNormal="70" workbookViewId="0">
      <pane xSplit="1" topLeftCell="B1" activePane="topRight" state="frozen"/>
      <selection activeCell="A16" sqref="A16"/>
      <selection pane="topRight" activeCell="D18" sqref="D18"/>
    </sheetView>
  </sheetViews>
  <sheetFormatPr defaultColWidth="9" defaultRowHeight="14.25" x14ac:dyDescent="0.2"/>
  <cols>
    <col min="1" max="1" width="64.125" style="47" bestFit="1" customWidth="1"/>
    <col min="2" max="5" width="20.5" style="47" customWidth="1"/>
    <col min="6" max="9" width="19.875" style="47" customWidth="1"/>
    <col min="10" max="14" width="20.25" style="47" customWidth="1"/>
    <col min="15" max="17" width="13.125" style="47" bestFit="1" customWidth="1"/>
    <col min="18" max="18" width="13.125" style="47" customWidth="1"/>
    <col min="19" max="20" width="13.125" style="47" bestFit="1" customWidth="1"/>
    <col min="21" max="21" width="14.875" style="47" bestFit="1" customWidth="1"/>
    <col min="22" max="22" width="14.875" style="47" customWidth="1"/>
    <col min="23" max="25" width="13.125" style="47" bestFit="1" customWidth="1"/>
    <col min="26" max="26" width="13.125" style="47" customWidth="1"/>
    <col min="27" max="48" width="13.125" style="47" bestFit="1" customWidth="1"/>
    <col min="49" max="50" width="13.75" style="47" bestFit="1" customWidth="1"/>
    <col min="51" max="51" width="9" style="47"/>
    <col min="52" max="53" width="12.625" style="47" bestFit="1" customWidth="1"/>
    <col min="54" max="54" width="9" style="47"/>
    <col min="55" max="56" width="13.75" style="47" bestFit="1" customWidth="1"/>
    <col min="57" max="16384" width="9" style="47"/>
  </cols>
  <sheetData>
    <row r="1" spans="1:14" ht="15" thickBot="1" x14ac:dyDescent="0.25"/>
    <row r="2" spans="1:14" ht="15" x14ac:dyDescent="0.25">
      <c r="A2" s="4" t="s">
        <v>148</v>
      </c>
      <c r="B2" s="1"/>
      <c r="F2" s="170" t="s">
        <v>122</v>
      </c>
      <c r="G2" s="171" t="s">
        <v>112</v>
      </c>
      <c r="H2" s="172"/>
      <c r="I2" s="172"/>
      <c r="J2" s="172"/>
      <c r="K2" s="172"/>
      <c r="L2" s="172"/>
      <c r="M2" s="214" t="s">
        <v>123</v>
      </c>
      <c r="N2" s="215"/>
    </row>
    <row r="3" spans="1:14" x14ac:dyDescent="0.2">
      <c r="A3" s="3" t="s">
        <v>79</v>
      </c>
      <c r="B3" s="2">
        <v>99</v>
      </c>
      <c r="C3" s="48" t="s">
        <v>106</v>
      </c>
      <c r="D3" s="48"/>
      <c r="E3" s="48"/>
      <c r="F3" s="173" t="s">
        <v>75</v>
      </c>
      <c r="G3" s="174" t="s">
        <v>119</v>
      </c>
      <c r="M3" s="47">
        <v>5</v>
      </c>
      <c r="N3" s="175">
        <v>300</v>
      </c>
    </row>
    <row r="4" spans="1:14" x14ac:dyDescent="0.2">
      <c r="A4" s="3" t="s">
        <v>80</v>
      </c>
      <c r="B4" s="2">
        <v>155</v>
      </c>
      <c r="C4" s="48" t="s">
        <v>106</v>
      </c>
      <c r="D4" s="48"/>
      <c r="E4" s="48"/>
      <c r="F4" s="173" t="s">
        <v>76</v>
      </c>
      <c r="G4" s="174" t="s">
        <v>117</v>
      </c>
      <c r="M4" s="47">
        <v>1</v>
      </c>
      <c r="N4" s="175">
        <v>400</v>
      </c>
    </row>
    <row r="5" spans="1:14" ht="15" thickBot="1" x14ac:dyDescent="0.25">
      <c r="A5" s="3" t="s">
        <v>81</v>
      </c>
      <c r="B5" s="2">
        <v>224</v>
      </c>
      <c r="C5" s="48" t="s">
        <v>106</v>
      </c>
      <c r="D5" s="48"/>
      <c r="E5" s="48"/>
      <c r="F5" s="176" t="s">
        <v>77</v>
      </c>
      <c r="G5" s="177" t="s">
        <v>118</v>
      </c>
      <c r="H5" s="178"/>
      <c r="I5" s="178"/>
      <c r="J5" s="178"/>
      <c r="K5" s="178"/>
      <c r="L5" s="178"/>
      <c r="M5" s="178">
        <v>16</v>
      </c>
      <c r="N5" s="179">
        <v>400</v>
      </c>
    </row>
    <row r="6" spans="1:14" ht="15" thickBot="1" x14ac:dyDescent="0.25">
      <c r="A6" s="48"/>
      <c r="B6" s="48"/>
    </row>
    <row r="7" spans="1:14" ht="15" thickBot="1" x14ac:dyDescent="0.25">
      <c r="A7" s="3" t="s">
        <v>126</v>
      </c>
      <c r="B7" s="5">
        <v>0.57999999999999996</v>
      </c>
      <c r="C7" s="47" t="s">
        <v>107</v>
      </c>
      <c r="D7" s="180">
        <v>2030</v>
      </c>
      <c r="E7" s="181">
        <f>D7-$B$10</f>
        <v>9</v>
      </c>
    </row>
    <row r="8" spans="1:14" x14ac:dyDescent="0.2">
      <c r="A8" s="3" t="s">
        <v>124</v>
      </c>
      <c r="B8" s="5">
        <v>0.75</v>
      </c>
      <c r="C8" s="47" t="s">
        <v>107</v>
      </c>
      <c r="D8" s="182">
        <v>2035</v>
      </c>
      <c r="E8" s="36">
        <f t="shared" ref="E8:E9" si="0">D8-$B$10</f>
        <v>14</v>
      </c>
      <c r="J8" s="197" t="s">
        <v>134</v>
      </c>
      <c r="K8" s="198">
        <v>2.5000000000000001E-2</v>
      </c>
      <c r="L8" s="172" t="s">
        <v>128</v>
      </c>
      <c r="M8" s="199" t="s">
        <v>129</v>
      </c>
    </row>
    <row r="9" spans="1:14" ht="15" thickBot="1" x14ac:dyDescent="0.25">
      <c r="A9" s="3" t="s">
        <v>121</v>
      </c>
      <c r="B9" s="5">
        <v>0.9</v>
      </c>
      <c r="C9" s="47" t="s">
        <v>107</v>
      </c>
      <c r="D9" s="183">
        <v>2040</v>
      </c>
      <c r="E9" s="184">
        <f t="shared" si="0"/>
        <v>19</v>
      </c>
      <c r="J9" s="200" t="s">
        <v>133</v>
      </c>
      <c r="K9" s="201">
        <v>1.5745499998770496E-2</v>
      </c>
      <c r="L9" s="47" t="s">
        <v>128</v>
      </c>
      <c r="M9" s="175" t="s">
        <v>130</v>
      </c>
    </row>
    <row r="10" spans="1:14" ht="15" thickBot="1" x14ac:dyDescent="0.25">
      <c r="A10" s="3" t="s">
        <v>127</v>
      </c>
      <c r="B10" s="194">
        <v>2021</v>
      </c>
      <c r="C10" s="47" t="s">
        <v>82</v>
      </c>
      <c r="J10" s="202" t="s">
        <v>137</v>
      </c>
      <c r="K10" s="203">
        <f>1-K9/K8</f>
        <v>0.37018000004918017</v>
      </c>
      <c r="L10" s="178" t="s">
        <v>147</v>
      </c>
      <c r="M10" s="179" t="s">
        <v>131</v>
      </c>
    </row>
    <row r="11" spans="1:14" ht="15" thickBot="1" x14ac:dyDescent="0.25">
      <c r="A11" s="50"/>
      <c r="B11" s="50"/>
    </row>
    <row r="12" spans="1:14" ht="43.5" customHeight="1" x14ac:dyDescent="0.25">
      <c r="A12" s="169" t="s">
        <v>108</v>
      </c>
      <c r="B12" s="34" t="s">
        <v>109</v>
      </c>
      <c r="F12" s="216" t="s">
        <v>110</v>
      </c>
      <c r="G12" s="217"/>
      <c r="H12" s="218"/>
      <c r="J12" s="30" t="s">
        <v>111</v>
      </c>
      <c r="K12" s="10"/>
      <c r="L12" s="217" t="s">
        <v>104</v>
      </c>
      <c r="M12" s="217"/>
      <c r="N12" s="218"/>
    </row>
    <row r="13" spans="1:14" x14ac:dyDescent="0.2">
      <c r="A13" s="6" t="s">
        <v>10</v>
      </c>
      <c r="B13" s="35" t="s">
        <v>11</v>
      </c>
      <c r="F13" s="31" t="s">
        <v>113</v>
      </c>
      <c r="G13" s="32" t="s">
        <v>125</v>
      </c>
      <c r="H13" s="33" t="s">
        <v>114</v>
      </c>
      <c r="J13" s="195">
        <f>B10</f>
        <v>2021</v>
      </c>
      <c r="K13" s="11"/>
      <c r="L13" s="11" t="str">
        <f>F13</f>
        <v>55% target, 2030</v>
      </c>
      <c r="M13" s="11" t="str">
        <f t="shared" ref="M13:N13" si="1">G13</f>
        <v>75% target, 2035</v>
      </c>
      <c r="N13" s="12" t="str">
        <f t="shared" si="1"/>
        <v>90% target, 2040</v>
      </c>
    </row>
    <row r="14" spans="1:14" x14ac:dyDescent="0.2">
      <c r="A14" s="7" t="s">
        <v>40</v>
      </c>
      <c r="B14" s="36">
        <f>'Emission data'!B14</f>
        <v>142908.44</v>
      </c>
      <c r="C14" s="196">
        <v>3</v>
      </c>
      <c r="F14" s="13">
        <f>B14*(1-$B$7)</f>
        <v>60021.544800000003</v>
      </c>
      <c r="G14" s="25">
        <f>$B14*(1-$B$8)</f>
        <v>35727.11</v>
      </c>
      <c r="H14" s="26">
        <f>$B14*(1-$B$9)</f>
        <v>14290.843999999997</v>
      </c>
      <c r="J14" s="13">
        <f>HLOOKUP($J$13,'Emission data'!$A$12:$AG$40,C14,FALSE)</f>
        <v>110627.36</v>
      </c>
      <c r="K14" s="14"/>
      <c r="L14" s="15">
        <f>IF((J14-F14)&lt;0,0,(J14-F14))</f>
        <v>50605.815199999997</v>
      </c>
      <c r="M14" s="15">
        <f>IF((J14-G14)&lt;0,0,(J14-G14))</f>
        <v>74900.25</v>
      </c>
      <c r="N14" s="16">
        <f>IF((J14-H14)&lt;0,0,(J14-H14))</f>
        <v>96336.516000000003</v>
      </c>
    </row>
    <row r="15" spans="1:14" x14ac:dyDescent="0.2">
      <c r="A15" s="7" t="s">
        <v>41</v>
      </c>
      <c r="B15" s="36">
        <f>'Emission data'!B15</f>
        <v>82655.3</v>
      </c>
      <c r="C15" s="196">
        <f>C14+1</f>
        <v>4</v>
      </c>
      <c r="F15" s="13">
        <f t="shared" ref="F15:F40" si="2">B15*(1-$B$7)</f>
        <v>34715.226000000002</v>
      </c>
      <c r="G15" s="25">
        <f t="shared" ref="G15:G40" si="3">$B15*(1-$B$8)</f>
        <v>20663.825000000001</v>
      </c>
      <c r="H15" s="26">
        <f t="shared" ref="H15:H40" si="4">$B15*(1-$B$9)</f>
        <v>8265.5299999999988</v>
      </c>
      <c r="J15" s="13">
        <f>HLOOKUP($J$13,'Emission data'!$A$12:$AG$40,C15,FALSE)</f>
        <v>44841.25</v>
      </c>
      <c r="K15" s="14"/>
      <c r="L15" s="15">
        <f t="shared" ref="L15:L40" si="5">IF((J15-F15)&lt;0,0,(J15-F15))</f>
        <v>10126.023999999998</v>
      </c>
      <c r="M15" s="15">
        <f t="shared" ref="M15:M40" si="6">IF((J15-G15)&lt;0,0,(J15-G15))</f>
        <v>24177.424999999999</v>
      </c>
      <c r="N15" s="16">
        <f t="shared" ref="N15:N40" si="7">IF((J15-H15)&lt;0,0,(J15-H15))</f>
        <v>36575.72</v>
      </c>
    </row>
    <row r="16" spans="1:14" x14ac:dyDescent="0.2">
      <c r="A16" s="7" t="s">
        <v>42</v>
      </c>
      <c r="B16" s="36">
        <f>'Emission data'!B16</f>
        <v>192141.74</v>
      </c>
      <c r="C16" s="196">
        <f t="shared" ref="C16:C40" si="8">C15+1</f>
        <v>5</v>
      </c>
      <c r="F16" s="13">
        <f t="shared" si="2"/>
        <v>80699.530800000008</v>
      </c>
      <c r="G16" s="25">
        <f t="shared" si="3"/>
        <v>48035.434999999998</v>
      </c>
      <c r="H16" s="26">
        <f t="shared" si="4"/>
        <v>19214.173999999995</v>
      </c>
      <c r="J16" s="13">
        <f>HLOOKUP($J$13,'Emission data'!$A$12:$AG$40,C16,FALSE)</f>
        <v>127393.65</v>
      </c>
      <c r="K16" s="14"/>
      <c r="L16" s="15">
        <f t="shared" si="5"/>
        <v>46694.119199999986</v>
      </c>
      <c r="M16" s="15">
        <f t="shared" si="6"/>
        <v>79358.214999999997</v>
      </c>
      <c r="N16" s="16">
        <f t="shared" si="7"/>
        <v>108179.476</v>
      </c>
    </row>
    <row r="17" spans="1:14" x14ac:dyDescent="0.2">
      <c r="A17" s="7" t="s">
        <v>43</v>
      </c>
      <c r="B17" s="36">
        <f>'Emission data'!B17</f>
        <v>78412.429999999993</v>
      </c>
      <c r="C17" s="196">
        <f t="shared" si="8"/>
        <v>6</v>
      </c>
      <c r="F17" s="13">
        <f t="shared" si="2"/>
        <v>32933.220600000001</v>
      </c>
      <c r="G17" s="25">
        <f t="shared" si="3"/>
        <v>19603.107499999998</v>
      </c>
      <c r="H17" s="26">
        <f t="shared" si="4"/>
        <v>7841.2429999999977</v>
      </c>
      <c r="J17" s="13">
        <f>HLOOKUP($J$13,'Emission data'!$A$12:$AG$40,C17,FALSE)</f>
        <v>46271.19</v>
      </c>
      <c r="K17" s="14"/>
      <c r="L17" s="15">
        <f t="shared" si="5"/>
        <v>13337.969400000002</v>
      </c>
      <c r="M17" s="15">
        <f t="shared" si="6"/>
        <v>26668.082500000004</v>
      </c>
      <c r="N17" s="16">
        <f t="shared" si="7"/>
        <v>38429.947000000007</v>
      </c>
    </row>
    <row r="18" spans="1:14" x14ac:dyDescent="0.2">
      <c r="A18" s="7" t="s">
        <v>70</v>
      </c>
      <c r="B18" s="36">
        <f>'Emission data'!B18</f>
        <v>1287200.3999999999</v>
      </c>
      <c r="C18" s="196">
        <f t="shared" si="8"/>
        <v>7</v>
      </c>
      <c r="F18" s="13">
        <f t="shared" si="2"/>
        <v>540624.16800000006</v>
      </c>
      <c r="G18" s="25">
        <f t="shared" si="3"/>
        <v>321800.09999999998</v>
      </c>
      <c r="H18" s="26">
        <f t="shared" si="4"/>
        <v>128720.03999999996</v>
      </c>
      <c r="J18" s="13">
        <f>HLOOKUP($J$13,'Emission data'!$A$12:$AG$40,C18,FALSE)</f>
        <v>764356.41</v>
      </c>
      <c r="K18" s="14"/>
      <c r="L18" s="15">
        <f t="shared" si="5"/>
        <v>223732.24199999997</v>
      </c>
      <c r="M18" s="15">
        <f t="shared" si="6"/>
        <v>442556.31000000006</v>
      </c>
      <c r="N18" s="16">
        <f t="shared" si="7"/>
        <v>635636.37000000011</v>
      </c>
    </row>
    <row r="19" spans="1:14" x14ac:dyDescent="0.2">
      <c r="A19" s="7" t="s">
        <v>45</v>
      </c>
      <c r="B19" s="36">
        <f>'Emission data'!B19</f>
        <v>36580.89</v>
      </c>
      <c r="C19" s="196">
        <f t="shared" si="8"/>
        <v>8</v>
      </c>
      <c r="F19" s="13">
        <f t="shared" si="2"/>
        <v>15363.973800000002</v>
      </c>
      <c r="G19" s="25">
        <f t="shared" si="3"/>
        <v>9145.2224999999999</v>
      </c>
      <c r="H19" s="26">
        <f t="shared" si="4"/>
        <v>3658.088999999999</v>
      </c>
      <c r="J19" s="13">
        <f>HLOOKUP($J$13,'Emission data'!$A$12:$AG$40,C19,FALSE)</f>
        <v>15497.75</v>
      </c>
      <c r="K19" s="14"/>
      <c r="L19" s="15">
        <f t="shared" si="5"/>
        <v>133.77619999999843</v>
      </c>
      <c r="M19" s="15">
        <f t="shared" si="6"/>
        <v>6352.5275000000001</v>
      </c>
      <c r="N19" s="16">
        <f t="shared" si="7"/>
        <v>11839.661</v>
      </c>
    </row>
    <row r="20" spans="1:14" x14ac:dyDescent="0.2">
      <c r="A20" s="7" t="s">
        <v>46</v>
      </c>
      <c r="B20" s="36">
        <f>'Emission data'!B20</f>
        <v>61652.28</v>
      </c>
      <c r="C20" s="196">
        <f t="shared" si="8"/>
        <v>9</v>
      </c>
      <c r="F20" s="13">
        <f t="shared" si="2"/>
        <v>25893.957600000002</v>
      </c>
      <c r="G20" s="25">
        <f t="shared" si="3"/>
        <v>15413.07</v>
      </c>
      <c r="H20" s="26">
        <f t="shared" si="4"/>
        <v>6165.2279999999982</v>
      </c>
      <c r="J20" s="13">
        <f>HLOOKUP($J$13,'Emission data'!$A$12:$AG$40,C20,FALSE)</f>
        <v>69448.12</v>
      </c>
      <c r="K20" s="14"/>
      <c r="L20" s="15">
        <f t="shared" si="5"/>
        <v>43554.162399999994</v>
      </c>
      <c r="M20" s="15">
        <f t="shared" si="6"/>
        <v>54035.049999999996</v>
      </c>
      <c r="N20" s="16">
        <f t="shared" si="7"/>
        <v>63282.892</v>
      </c>
    </row>
    <row r="21" spans="1:14" x14ac:dyDescent="0.2">
      <c r="A21" s="7" t="s">
        <v>47</v>
      </c>
      <c r="B21" s="36">
        <f>'Emission data'!B21</f>
        <v>101738.1</v>
      </c>
      <c r="C21" s="196">
        <f t="shared" si="8"/>
        <v>10</v>
      </c>
      <c r="F21" s="13">
        <f t="shared" si="2"/>
        <v>42730.002000000008</v>
      </c>
      <c r="G21" s="25">
        <f t="shared" si="3"/>
        <v>25434.525000000001</v>
      </c>
      <c r="H21" s="26">
        <f t="shared" si="4"/>
        <v>10173.809999999998</v>
      </c>
      <c r="J21" s="13">
        <f>HLOOKUP($J$13,'Emission data'!$A$12:$AG$40,C21,FALSE)</f>
        <v>72012.600000000006</v>
      </c>
      <c r="K21" s="14"/>
      <c r="L21" s="15">
        <f t="shared" si="5"/>
        <v>29282.597999999998</v>
      </c>
      <c r="M21" s="15">
        <f t="shared" si="6"/>
        <v>46578.075000000004</v>
      </c>
      <c r="N21" s="16">
        <f t="shared" si="7"/>
        <v>61838.790000000008</v>
      </c>
    </row>
    <row r="22" spans="1:14" x14ac:dyDescent="0.2">
      <c r="A22" s="7" t="s">
        <v>48</v>
      </c>
      <c r="B22" s="36">
        <f>'Emission data'!B22</f>
        <v>253814.28</v>
      </c>
      <c r="C22" s="196">
        <f t="shared" si="8"/>
        <v>11</v>
      </c>
      <c r="F22" s="13">
        <f t="shared" si="2"/>
        <v>106601.9976</v>
      </c>
      <c r="G22" s="25">
        <f t="shared" si="3"/>
        <v>63453.57</v>
      </c>
      <c r="H22" s="26">
        <f t="shared" si="4"/>
        <v>25381.427999999993</v>
      </c>
      <c r="J22" s="13">
        <f>HLOOKUP($J$13,'Emission data'!$A$12:$AG$40,C22,FALSE)</f>
        <v>244325.83</v>
      </c>
      <c r="K22" s="14"/>
      <c r="L22" s="15">
        <f t="shared" si="5"/>
        <v>137723.83239999998</v>
      </c>
      <c r="M22" s="15">
        <f t="shared" si="6"/>
        <v>180872.25999999998</v>
      </c>
      <c r="N22" s="16">
        <f t="shared" si="7"/>
        <v>218944.402</v>
      </c>
    </row>
    <row r="23" spans="1:14" x14ac:dyDescent="0.2">
      <c r="A23" s="7" t="s">
        <v>49</v>
      </c>
      <c r="B23" s="36">
        <f>'Emission data'!B23</f>
        <v>522168.76</v>
      </c>
      <c r="C23" s="196">
        <f t="shared" si="8"/>
        <v>12</v>
      </c>
      <c r="F23" s="13">
        <f t="shared" si="2"/>
        <v>219310.87920000002</v>
      </c>
      <c r="G23" s="25">
        <f t="shared" si="3"/>
        <v>130542.19</v>
      </c>
      <c r="H23" s="26">
        <f t="shared" si="4"/>
        <v>52216.875999999989</v>
      </c>
      <c r="J23" s="13">
        <f>HLOOKUP($J$13,'Emission data'!$A$12:$AG$40,C23,FALSE)</f>
        <v>397745.3</v>
      </c>
      <c r="K23" s="14"/>
      <c r="L23" s="15">
        <f t="shared" si="5"/>
        <v>178434.42079999996</v>
      </c>
      <c r="M23" s="15">
        <f t="shared" si="6"/>
        <v>267203.11</v>
      </c>
      <c r="N23" s="16">
        <f t="shared" si="7"/>
        <v>345528.424</v>
      </c>
    </row>
    <row r="24" spans="1:14" x14ac:dyDescent="0.2">
      <c r="A24" s="7" t="s">
        <v>50</v>
      </c>
      <c r="B24" s="36">
        <f>'Emission data'!B24</f>
        <v>25141.98</v>
      </c>
      <c r="C24" s="196">
        <f t="shared" si="8"/>
        <v>13</v>
      </c>
      <c r="F24" s="13">
        <f t="shared" si="2"/>
        <v>10559.631600000001</v>
      </c>
      <c r="G24" s="25">
        <f t="shared" si="3"/>
        <v>6285.4949999999999</v>
      </c>
      <c r="H24" s="26">
        <f t="shared" si="4"/>
        <v>2514.1979999999994</v>
      </c>
      <c r="J24" s="13">
        <f>HLOOKUP($J$13,'Emission data'!$A$12:$AG$40,C24,FALSE)</f>
        <v>18644.05</v>
      </c>
      <c r="K24" s="14"/>
      <c r="L24" s="15">
        <f t="shared" si="5"/>
        <v>8084.4183999999987</v>
      </c>
      <c r="M24" s="15">
        <f t="shared" si="6"/>
        <v>12358.555</v>
      </c>
      <c r="N24" s="16">
        <f t="shared" si="7"/>
        <v>16129.851999999999</v>
      </c>
    </row>
    <row r="25" spans="1:14" x14ac:dyDescent="0.2">
      <c r="A25" s="7" t="s">
        <v>51</v>
      </c>
      <c r="B25" s="36">
        <f>'Emission data'!B25</f>
        <v>517991.61</v>
      </c>
      <c r="C25" s="196">
        <f t="shared" si="8"/>
        <v>14</v>
      </c>
      <c r="F25" s="13">
        <f t="shared" si="2"/>
        <v>217556.4762</v>
      </c>
      <c r="G25" s="25">
        <f t="shared" si="3"/>
        <v>129497.9025</v>
      </c>
      <c r="H25" s="26">
        <f t="shared" si="4"/>
        <v>51799.160999999986</v>
      </c>
      <c r="J25" s="13">
        <f>HLOOKUP($J$13,'Emission data'!$A$12:$AG$40,C25,FALSE)</f>
        <v>390118.28</v>
      </c>
      <c r="K25" s="14"/>
      <c r="L25" s="15">
        <f t="shared" si="5"/>
        <v>172561.80380000002</v>
      </c>
      <c r="M25" s="15">
        <f t="shared" si="6"/>
        <v>260620.37750000003</v>
      </c>
      <c r="N25" s="16">
        <f t="shared" si="7"/>
        <v>338319.11900000006</v>
      </c>
    </row>
    <row r="26" spans="1:14" x14ac:dyDescent="0.2">
      <c r="A26" s="7" t="s">
        <v>52</v>
      </c>
      <c r="B26" s="36">
        <f>'Emission data'!B26</f>
        <v>5499.59</v>
      </c>
      <c r="C26" s="196">
        <f t="shared" si="8"/>
        <v>15</v>
      </c>
      <c r="F26" s="13">
        <f t="shared" si="2"/>
        <v>2309.8278000000005</v>
      </c>
      <c r="G26" s="25">
        <f t="shared" si="3"/>
        <v>1374.8975</v>
      </c>
      <c r="H26" s="26">
        <f t="shared" si="4"/>
        <v>549.95899999999995</v>
      </c>
      <c r="J26" s="13">
        <f>HLOOKUP($J$13,'Emission data'!$A$12:$AG$40,C26,FALSE)</f>
        <v>8508.85</v>
      </c>
      <c r="K26" s="14"/>
      <c r="L26" s="15">
        <f t="shared" si="5"/>
        <v>6199.0221999999994</v>
      </c>
      <c r="M26" s="15">
        <f t="shared" si="6"/>
        <v>7133.9525000000003</v>
      </c>
      <c r="N26" s="16">
        <f t="shared" si="7"/>
        <v>7958.8910000000005</v>
      </c>
    </row>
    <row r="27" spans="1:14" x14ac:dyDescent="0.2">
      <c r="A27" s="7" t="s">
        <v>53</v>
      </c>
      <c r="B27" s="36">
        <f>'Emission data'!B27</f>
        <v>13673.03</v>
      </c>
      <c r="C27" s="196">
        <f t="shared" si="8"/>
        <v>16</v>
      </c>
      <c r="F27" s="13">
        <f t="shared" si="2"/>
        <v>5742.6726000000008</v>
      </c>
      <c r="G27" s="25">
        <f t="shared" si="3"/>
        <v>3418.2575000000002</v>
      </c>
      <c r="H27" s="26">
        <f t="shared" si="4"/>
        <v>1367.3029999999997</v>
      </c>
      <c r="J27" s="13">
        <f>HLOOKUP($J$13,'Emission data'!$A$12:$AG$40,C27,FALSE)</f>
        <v>13132.57</v>
      </c>
      <c r="K27" s="14"/>
      <c r="L27" s="15">
        <f t="shared" si="5"/>
        <v>7389.8973999999989</v>
      </c>
      <c r="M27" s="15">
        <f t="shared" si="6"/>
        <v>9714.3125</v>
      </c>
      <c r="N27" s="16">
        <f t="shared" si="7"/>
        <v>11765.267</v>
      </c>
    </row>
    <row r="28" spans="1:14" x14ac:dyDescent="0.2">
      <c r="A28" s="7" t="s">
        <v>54</v>
      </c>
      <c r="B28" s="36">
        <f>'Emission data'!B28</f>
        <v>42821</v>
      </c>
      <c r="C28" s="196">
        <f t="shared" si="8"/>
        <v>17</v>
      </c>
      <c r="F28" s="13">
        <f t="shared" si="2"/>
        <v>17984.820000000003</v>
      </c>
      <c r="G28" s="25">
        <f t="shared" si="3"/>
        <v>10705.25</v>
      </c>
      <c r="H28" s="26">
        <f t="shared" si="4"/>
        <v>4282.0999999999995</v>
      </c>
      <c r="J28" s="13">
        <f>HLOOKUP($J$13,'Emission data'!$A$12:$AG$40,C28,FALSE)</f>
        <v>14200.88</v>
      </c>
      <c r="K28" s="14"/>
      <c r="L28" s="15">
        <f t="shared" si="5"/>
        <v>0</v>
      </c>
      <c r="M28" s="15">
        <f t="shared" si="6"/>
        <v>3495.6299999999992</v>
      </c>
      <c r="N28" s="16">
        <f t="shared" si="7"/>
        <v>9918.7799999999988</v>
      </c>
    </row>
    <row r="29" spans="1:14" x14ac:dyDescent="0.2">
      <c r="A29" s="7" t="s">
        <v>55</v>
      </c>
      <c r="B29" s="36">
        <f>'Emission data'!B29</f>
        <v>12731.4</v>
      </c>
      <c r="C29" s="196">
        <f t="shared" si="8"/>
        <v>18</v>
      </c>
      <c r="F29" s="13">
        <f t="shared" si="2"/>
        <v>5347.1880000000001</v>
      </c>
      <c r="G29" s="25">
        <f t="shared" si="3"/>
        <v>3182.85</v>
      </c>
      <c r="H29" s="26">
        <f t="shared" si="4"/>
        <v>1273.1399999999996</v>
      </c>
      <c r="J29" s="13">
        <f>HLOOKUP($J$13,'Emission data'!$A$12:$AG$40,C29,FALSE)</f>
        <v>8785.3799999999992</v>
      </c>
      <c r="K29" s="14"/>
      <c r="L29" s="15">
        <f t="shared" si="5"/>
        <v>3438.1919999999991</v>
      </c>
      <c r="M29" s="15">
        <f t="shared" si="6"/>
        <v>5602.5299999999988</v>
      </c>
      <c r="N29" s="16">
        <f t="shared" si="7"/>
        <v>7512.24</v>
      </c>
    </row>
    <row r="30" spans="1:14" x14ac:dyDescent="0.2">
      <c r="A30" s="7" t="s">
        <v>56</v>
      </c>
      <c r="B30" s="36">
        <f>'Emission data'!B30</f>
        <v>91623.49</v>
      </c>
      <c r="C30" s="196">
        <f t="shared" si="8"/>
        <v>19</v>
      </c>
      <c r="F30" s="13">
        <f t="shared" si="2"/>
        <v>38481.865800000007</v>
      </c>
      <c r="G30" s="25">
        <f t="shared" si="3"/>
        <v>22905.872500000001</v>
      </c>
      <c r="H30" s="26">
        <f t="shared" si="4"/>
        <v>9162.3489999999983</v>
      </c>
      <c r="J30" s="13">
        <f>HLOOKUP($J$13,'Emission data'!$A$12:$AG$40,C30,FALSE)</f>
        <v>57020.46</v>
      </c>
      <c r="K30" s="14"/>
      <c r="L30" s="15">
        <f t="shared" si="5"/>
        <v>18538.594199999992</v>
      </c>
      <c r="M30" s="15">
        <f t="shared" si="6"/>
        <v>34114.587499999994</v>
      </c>
      <c r="N30" s="16">
        <f t="shared" si="7"/>
        <v>47858.111000000004</v>
      </c>
    </row>
    <row r="31" spans="1:14" x14ac:dyDescent="0.2">
      <c r="A31" s="7" t="s">
        <v>57</v>
      </c>
      <c r="B31" s="36">
        <f>'Emission data'!B31</f>
        <v>2618.4299999999998</v>
      </c>
      <c r="C31" s="196">
        <f t="shared" si="8"/>
        <v>20</v>
      </c>
      <c r="F31" s="13">
        <f t="shared" si="2"/>
        <v>1099.7406000000001</v>
      </c>
      <c r="G31" s="25">
        <f t="shared" si="3"/>
        <v>654.60749999999996</v>
      </c>
      <c r="H31" s="26">
        <f t="shared" si="4"/>
        <v>261.8429999999999</v>
      </c>
      <c r="J31" s="13">
        <f>HLOOKUP($J$13,'Emission data'!$A$12:$AG$40,C31,FALSE)</f>
        <v>2134.2600000000002</v>
      </c>
      <c r="K31" s="14"/>
      <c r="L31" s="15">
        <f t="shared" si="5"/>
        <v>1034.5194000000001</v>
      </c>
      <c r="M31" s="15">
        <f t="shared" si="6"/>
        <v>1479.6525000000001</v>
      </c>
      <c r="N31" s="16">
        <f t="shared" si="7"/>
        <v>1872.4170000000004</v>
      </c>
    </row>
    <row r="32" spans="1:14" x14ac:dyDescent="0.2">
      <c r="A32" s="7" t="s">
        <v>58</v>
      </c>
      <c r="B32" s="36">
        <f>'Emission data'!B32</f>
        <v>228935.36</v>
      </c>
      <c r="C32" s="196">
        <f t="shared" si="8"/>
        <v>21</v>
      </c>
      <c r="F32" s="13">
        <f t="shared" si="2"/>
        <v>96152.851200000005</v>
      </c>
      <c r="G32" s="25">
        <f t="shared" si="3"/>
        <v>57233.84</v>
      </c>
      <c r="H32" s="26">
        <f t="shared" si="4"/>
        <v>22893.535999999993</v>
      </c>
      <c r="J32" s="13">
        <f>HLOOKUP($J$13,'Emission data'!$A$12:$AG$40,C32,FALSE)</f>
        <v>171968.84</v>
      </c>
      <c r="K32" s="14"/>
      <c r="L32" s="15">
        <f t="shared" si="5"/>
        <v>75815.988799999992</v>
      </c>
      <c r="M32" s="15">
        <f t="shared" si="6"/>
        <v>114735</v>
      </c>
      <c r="N32" s="16">
        <f t="shared" si="7"/>
        <v>149075.304</v>
      </c>
    </row>
    <row r="33" spans="1:14" x14ac:dyDescent="0.2">
      <c r="A33" s="7" t="s">
        <v>59</v>
      </c>
      <c r="B33" s="36">
        <f>'Emission data'!B33</f>
        <v>66839.8</v>
      </c>
      <c r="C33" s="196">
        <f t="shared" si="8"/>
        <v>22</v>
      </c>
      <c r="F33" s="13">
        <f t="shared" si="2"/>
        <v>28072.716000000004</v>
      </c>
      <c r="G33" s="25">
        <f t="shared" si="3"/>
        <v>16709.95</v>
      </c>
      <c r="H33" s="26">
        <f t="shared" si="4"/>
        <v>6683.9799999999987</v>
      </c>
      <c r="J33" s="13">
        <f>HLOOKUP($J$13,'Emission data'!$A$12:$AG$40,C33,FALSE)</f>
        <v>67130.649999999994</v>
      </c>
      <c r="K33" s="14"/>
      <c r="L33" s="15">
        <f t="shared" si="5"/>
        <v>39057.933999999994</v>
      </c>
      <c r="M33" s="15">
        <f t="shared" si="6"/>
        <v>50420.7</v>
      </c>
      <c r="N33" s="16">
        <f t="shared" si="7"/>
        <v>60446.67</v>
      </c>
    </row>
    <row r="34" spans="1:14" x14ac:dyDescent="0.2">
      <c r="A34" s="7" t="s">
        <v>60</v>
      </c>
      <c r="B34" s="36">
        <f>'Emission data'!B34</f>
        <v>446344.59</v>
      </c>
      <c r="C34" s="196">
        <f t="shared" si="8"/>
        <v>23</v>
      </c>
      <c r="F34" s="13">
        <f t="shared" si="2"/>
        <v>187464.72780000002</v>
      </c>
      <c r="G34" s="25">
        <f t="shared" si="3"/>
        <v>111586.14750000001</v>
      </c>
      <c r="H34" s="26">
        <f t="shared" si="4"/>
        <v>44634.458999999995</v>
      </c>
      <c r="J34" s="13">
        <f>HLOOKUP($J$13,'Emission data'!$A$12:$AG$40,C34,FALSE)</f>
        <v>379842.88</v>
      </c>
      <c r="K34" s="14"/>
      <c r="L34" s="15">
        <f t="shared" si="5"/>
        <v>192378.15219999998</v>
      </c>
      <c r="M34" s="15">
        <f t="shared" si="6"/>
        <v>268256.73249999998</v>
      </c>
      <c r="N34" s="16">
        <f t="shared" si="7"/>
        <v>335208.42100000003</v>
      </c>
    </row>
    <row r="35" spans="1:14" x14ac:dyDescent="0.2">
      <c r="A35" s="7" t="s">
        <v>61</v>
      </c>
      <c r="B35" s="36">
        <f>'Emission data'!B35</f>
        <v>66689.41</v>
      </c>
      <c r="C35" s="196">
        <f t="shared" si="8"/>
        <v>24</v>
      </c>
      <c r="F35" s="13">
        <f t="shared" si="2"/>
        <v>28009.552200000006</v>
      </c>
      <c r="G35" s="25">
        <f t="shared" si="3"/>
        <v>16672.352500000001</v>
      </c>
      <c r="H35" s="26">
        <f t="shared" si="4"/>
        <v>6668.9409999999989</v>
      </c>
      <c r="J35" s="13">
        <f>HLOOKUP($J$13,'Emission data'!$A$12:$AG$40,C35,FALSE)</f>
        <v>50502.78</v>
      </c>
      <c r="K35" s="14"/>
      <c r="L35" s="15">
        <f t="shared" si="5"/>
        <v>22493.227799999993</v>
      </c>
      <c r="M35" s="15">
        <f t="shared" si="6"/>
        <v>33830.427499999998</v>
      </c>
      <c r="N35" s="16">
        <f t="shared" si="7"/>
        <v>43833.839</v>
      </c>
    </row>
    <row r="36" spans="1:14" x14ac:dyDescent="0.2">
      <c r="A36" s="7" t="s">
        <v>62</v>
      </c>
      <c r="B36" s="36">
        <f>'Emission data'!B36</f>
        <v>228533.25</v>
      </c>
      <c r="C36" s="196">
        <f t="shared" si="8"/>
        <v>25</v>
      </c>
      <c r="F36" s="13">
        <f t="shared" si="2"/>
        <v>95983.965000000011</v>
      </c>
      <c r="G36" s="25">
        <f t="shared" si="3"/>
        <v>57133.3125</v>
      </c>
      <c r="H36" s="26">
        <f t="shared" si="4"/>
        <v>22853.324999999993</v>
      </c>
      <c r="J36" s="13">
        <f>HLOOKUP($J$13,'Emission data'!$A$12:$AG$40,C36,FALSE)</f>
        <v>66144.73</v>
      </c>
      <c r="K36" s="14"/>
      <c r="L36" s="15">
        <f t="shared" si="5"/>
        <v>0</v>
      </c>
      <c r="M36" s="15">
        <f t="shared" si="6"/>
        <v>9011.4174999999959</v>
      </c>
      <c r="N36" s="16">
        <f t="shared" si="7"/>
        <v>43291.404999999999</v>
      </c>
    </row>
    <row r="37" spans="1:14" x14ac:dyDescent="0.2">
      <c r="A37" s="7" t="s">
        <v>63</v>
      </c>
      <c r="B37" s="36">
        <f>'Emission data'!B37</f>
        <v>14403.09</v>
      </c>
      <c r="C37" s="196">
        <f t="shared" si="8"/>
        <v>26</v>
      </c>
      <c r="F37" s="13">
        <f t="shared" si="2"/>
        <v>6049.2978000000003</v>
      </c>
      <c r="G37" s="25">
        <f t="shared" si="3"/>
        <v>3600.7725</v>
      </c>
      <c r="H37" s="26">
        <f t="shared" si="4"/>
        <v>1440.3089999999997</v>
      </c>
      <c r="J37" s="13">
        <f>HLOOKUP($J$13,'Emission data'!$A$12:$AG$40,C37,FALSE)</f>
        <v>13000.72</v>
      </c>
      <c r="K37" s="14"/>
      <c r="L37" s="15">
        <f t="shared" si="5"/>
        <v>6951.4221999999991</v>
      </c>
      <c r="M37" s="15">
        <f t="shared" si="6"/>
        <v>9399.9474999999984</v>
      </c>
      <c r="N37" s="16">
        <f t="shared" si="7"/>
        <v>11560.411</v>
      </c>
    </row>
    <row r="38" spans="1:14" x14ac:dyDescent="0.2">
      <c r="A38" s="7" t="s">
        <v>64</v>
      </c>
      <c r="B38" s="36">
        <f>'Emission data'!B38</f>
        <v>64493.63</v>
      </c>
      <c r="C38" s="196">
        <f t="shared" si="8"/>
        <v>27</v>
      </c>
      <c r="F38" s="13">
        <f t="shared" si="2"/>
        <v>27087.3246</v>
      </c>
      <c r="G38" s="25">
        <f t="shared" si="3"/>
        <v>16123.407499999999</v>
      </c>
      <c r="H38" s="26">
        <f t="shared" si="4"/>
        <v>6449.3629999999985</v>
      </c>
      <c r="J38" s="13">
        <f>HLOOKUP($J$13,'Emission data'!$A$12:$AG$40,C38,FALSE)</f>
        <v>33612.33</v>
      </c>
      <c r="K38" s="14"/>
      <c r="L38" s="15">
        <f t="shared" si="5"/>
        <v>6525.0054000000018</v>
      </c>
      <c r="M38" s="15">
        <f t="shared" si="6"/>
        <v>17488.922500000001</v>
      </c>
      <c r="N38" s="16">
        <f t="shared" si="7"/>
        <v>27162.967000000004</v>
      </c>
    </row>
    <row r="39" spans="1:14" x14ac:dyDescent="0.2">
      <c r="A39" s="7" t="s">
        <v>65</v>
      </c>
      <c r="B39" s="36">
        <f>'Emission data'!B39</f>
        <v>45447.25</v>
      </c>
      <c r="C39" s="196">
        <f t="shared" si="8"/>
        <v>28</v>
      </c>
      <c r="F39" s="13">
        <f t="shared" si="2"/>
        <v>19087.845000000001</v>
      </c>
      <c r="G39" s="25">
        <f t="shared" si="3"/>
        <v>11361.8125</v>
      </c>
      <c r="H39" s="26">
        <f t="shared" si="4"/>
        <v>4544.7249999999985</v>
      </c>
      <c r="J39" s="13">
        <f>HLOOKUP($J$13,'Emission data'!$A$12:$AG$40,C39,FALSE)</f>
        <v>48342.66</v>
      </c>
      <c r="K39" s="14"/>
      <c r="L39" s="15">
        <f t="shared" si="5"/>
        <v>29254.815000000002</v>
      </c>
      <c r="M39" s="15">
        <f t="shared" si="6"/>
        <v>36980.847500000003</v>
      </c>
      <c r="N39" s="16">
        <f t="shared" si="7"/>
        <v>43797.935000000005</v>
      </c>
    </row>
    <row r="40" spans="1:14" ht="13.5" customHeight="1" thickBot="1" x14ac:dyDescent="0.25">
      <c r="A40" s="8" t="s">
        <v>66</v>
      </c>
      <c r="B40" s="37">
        <f>'Emission data'!B40</f>
        <v>25142.83</v>
      </c>
      <c r="C40" s="196">
        <f t="shared" si="8"/>
        <v>29</v>
      </c>
      <c r="F40" s="17">
        <f t="shared" si="2"/>
        <v>10559.988600000002</v>
      </c>
      <c r="G40" s="27">
        <f t="shared" si="3"/>
        <v>6285.7075000000004</v>
      </c>
      <c r="H40" s="28">
        <f t="shared" si="4"/>
        <v>2514.2829999999994</v>
      </c>
      <c r="J40" s="17">
        <f>HLOOKUP($J$13,'Emission data'!$A$12:$AG$40,C40,FALSE)</f>
        <v>6105.87</v>
      </c>
      <c r="K40" s="18"/>
      <c r="L40" s="19">
        <f t="shared" si="5"/>
        <v>0</v>
      </c>
      <c r="M40" s="19">
        <f t="shared" si="6"/>
        <v>0</v>
      </c>
      <c r="N40" s="20">
        <f t="shared" si="7"/>
        <v>3591.5870000000004</v>
      </c>
    </row>
    <row r="41" spans="1:14" ht="16.5" thickTop="1" thickBot="1" x14ac:dyDescent="0.3">
      <c r="A41" s="9" t="s">
        <v>84</v>
      </c>
      <c r="B41" s="69">
        <f>SUM(B14:B40)</f>
        <v>4658202.3599999994</v>
      </c>
      <c r="C41" s="51"/>
      <c r="D41" s="51"/>
      <c r="E41" s="51"/>
      <c r="F41" s="21">
        <f>SUM(F14:F40)</f>
        <v>1956444.9912</v>
      </c>
      <c r="G41" s="70">
        <f>SUM(G14:G40)</f>
        <v>1164550.5899999999</v>
      </c>
      <c r="H41" s="71">
        <f>SUM(H14:H40)</f>
        <v>465820.23599999974</v>
      </c>
      <c r="J41" s="21">
        <f>SUM(J14:J40)</f>
        <v>3241715.6499999994</v>
      </c>
      <c r="K41" s="22"/>
      <c r="L41" s="23">
        <f>SUM(L14:L40)</f>
        <v>1323347.9523999994</v>
      </c>
      <c r="M41" s="23">
        <f>SUM(M14:M40)</f>
        <v>2077344.8974999997</v>
      </c>
      <c r="N41" s="24">
        <f>SUM(N14:N40)</f>
        <v>2775895.4139999994</v>
      </c>
    </row>
    <row r="42" spans="1:14" x14ac:dyDescent="0.2">
      <c r="I42" s="53"/>
      <c r="J42" s="53"/>
    </row>
    <row r="43" spans="1:14" ht="15" thickBot="1" x14ac:dyDescent="0.25"/>
    <row r="44" spans="1:14" ht="13.7" customHeight="1" x14ac:dyDescent="0.25">
      <c r="A44" s="91" t="s">
        <v>105</v>
      </c>
      <c r="F44" s="211" t="s">
        <v>79</v>
      </c>
      <c r="G44" s="212"/>
      <c r="H44" s="213"/>
      <c r="I44" s="211" t="s">
        <v>80</v>
      </c>
      <c r="J44" s="212"/>
      <c r="K44" s="213"/>
      <c r="L44" s="211" t="s">
        <v>81</v>
      </c>
      <c r="M44" s="212"/>
      <c r="N44" s="213"/>
    </row>
    <row r="45" spans="1:14" x14ac:dyDescent="0.2">
      <c r="A45" s="6" t="s">
        <v>10</v>
      </c>
      <c r="F45" s="29" t="str">
        <f>F13</f>
        <v>55% target, 2030</v>
      </c>
      <c r="G45" s="11" t="str">
        <f>G13</f>
        <v>75% target, 2035</v>
      </c>
      <c r="H45" s="12" t="str">
        <f>H13</f>
        <v>90% target, 2040</v>
      </c>
      <c r="I45" s="29" t="str">
        <f>F45</f>
        <v>55% target, 2030</v>
      </c>
      <c r="J45" s="11" t="str">
        <f t="shared" ref="J45:K45" si="9">G45</f>
        <v>75% target, 2035</v>
      </c>
      <c r="K45" s="12" t="str">
        <f t="shared" si="9"/>
        <v>90% target, 2040</v>
      </c>
      <c r="L45" s="29" t="str">
        <f>I45</f>
        <v>55% target, 2030</v>
      </c>
      <c r="M45" s="11" t="str">
        <f t="shared" ref="M45:N45" si="10">J45</f>
        <v>75% target, 2035</v>
      </c>
      <c r="N45" s="12" t="str">
        <f t="shared" si="10"/>
        <v>90% target, 2040</v>
      </c>
    </row>
    <row r="46" spans="1:14" x14ac:dyDescent="0.2">
      <c r="A46" s="7" t="s">
        <v>40</v>
      </c>
      <c r="F46" s="38">
        <f>(L14*$B$3*$E$7)/1000*(1+$K$10)</f>
        <v>61781.116603043294</v>
      </c>
      <c r="G46" s="68">
        <f>(M14*$B$3*$E$8)/1000*(1+$K$10)</f>
        <v>142240.77882447548</v>
      </c>
      <c r="H46" s="40">
        <f>(N14*$B$3*$E$9)/1000*(1+$K$10)</f>
        <v>248288.92926301918</v>
      </c>
      <c r="I46" s="38">
        <f>(L14*$B$4*$E$7)/1000*(1+$K$10)</f>
        <v>96728.010843148586</v>
      </c>
      <c r="J46" s="39">
        <f>(M14*$B$4*$E$8)/1000*(1+$K$10)</f>
        <v>222700.20927064345</v>
      </c>
      <c r="K46" s="40">
        <f>(N14*$B$4*$E$9)/1000*(1+$K$10)</f>
        <v>388735.19228048454</v>
      </c>
      <c r="L46" s="38">
        <f>(L14*$B$5*$E$7)/1000*(1+$K$10)</f>
        <v>139787.5769604212</v>
      </c>
      <c r="M46" s="39">
        <f>(M14*$B$5*$E$8)/1000*(1+$K$10)</f>
        <v>321837.72178467183</v>
      </c>
      <c r="N46" s="40">
        <f>(N14*$B$5*$E$9)/1000*(1+$K$10)</f>
        <v>561785.05206986156</v>
      </c>
    </row>
    <row r="47" spans="1:14" x14ac:dyDescent="0.2">
      <c r="A47" s="7" t="s">
        <v>41</v>
      </c>
      <c r="F47" s="38">
        <f t="shared" ref="F47:F72" si="11">(L15*$B$3*$E$7)/1000*(1+$K$10)</f>
        <v>12362.157728252834</v>
      </c>
      <c r="G47" s="68">
        <f t="shared" ref="G47:G72" si="12">(M15*$B$3*$E$8)/1000*(1+$K$10)</f>
        <v>45914.609924137018</v>
      </c>
      <c r="H47" s="40">
        <f t="shared" ref="H47:H72" si="13">(N15*$B$3*$E$9)/1000*(1+$K$10)</f>
        <v>94266.916979061163</v>
      </c>
      <c r="I47" s="38">
        <f t="shared" ref="I47:I72" si="14">(L15*$B$4*$E$7)/1000*(1+$K$10)</f>
        <v>19354.893412921105</v>
      </c>
      <c r="J47" s="39">
        <f t="shared" ref="J47:J72" si="15">(M15*$B$4*$E$8)/1000*(1+$K$10)</f>
        <v>71886.510487285239</v>
      </c>
      <c r="K47" s="40">
        <f t="shared" ref="K47:K72" si="16">(N15*$B$4*$E$9)/1000*(1+$K$10)</f>
        <v>147589.61749246946</v>
      </c>
      <c r="L47" s="38">
        <f t="shared" ref="L47:L72" si="17">(L15*$B$5*$E$7)/1000*(1+$K$10)</f>
        <v>27970.942738673079</v>
      </c>
      <c r="M47" s="39">
        <f t="shared" ref="M47:M72" si="18">(M15*$B$5*$E$8)/1000*(1+$K$10)</f>
        <v>103887.60225259287</v>
      </c>
      <c r="N47" s="40">
        <f t="shared" ref="N47:N72" si="19">(N15*$B$5*$E$9)/1000*(1+$K$10)</f>
        <v>213290.80205363326</v>
      </c>
    </row>
    <row r="48" spans="1:14" x14ac:dyDescent="0.2">
      <c r="A48" s="7" t="s">
        <v>42</v>
      </c>
      <c r="F48" s="38">
        <f t="shared" si="11"/>
        <v>57005.599288747391</v>
      </c>
      <c r="G48" s="68">
        <f t="shared" si="12"/>
        <v>150706.76409918754</v>
      </c>
      <c r="H48" s="40">
        <f t="shared" si="13"/>
        <v>278811.89168471156</v>
      </c>
      <c r="I48" s="38">
        <f t="shared" si="14"/>
        <v>89251.190805614606</v>
      </c>
      <c r="J48" s="39">
        <f t="shared" si="15"/>
        <v>235955.03470074813</v>
      </c>
      <c r="K48" s="40">
        <f t="shared" si="16"/>
        <v>436523.66879929585</v>
      </c>
      <c r="L48" s="38">
        <f t="shared" si="17"/>
        <v>128982.36606746886</v>
      </c>
      <c r="M48" s="39">
        <f t="shared" si="18"/>
        <v>340993.08240624255</v>
      </c>
      <c r="N48" s="40">
        <f t="shared" si="19"/>
        <v>630847.10845833714</v>
      </c>
    </row>
    <row r="49" spans="1:14" x14ac:dyDescent="0.2">
      <c r="A49" s="7" t="s">
        <v>43</v>
      </c>
      <c r="F49" s="38">
        <f t="shared" si="11"/>
        <v>16283.398251614835</v>
      </c>
      <c r="G49" s="68">
        <f t="shared" si="12"/>
        <v>50644.541567689907</v>
      </c>
      <c r="H49" s="40">
        <f t="shared" si="13"/>
        <v>99045.832135600343</v>
      </c>
      <c r="I49" s="38">
        <f t="shared" si="14"/>
        <v>25494.209383841411</v>
      </c>
      <c r="J49" s="39">
        <f t="shared" si="15"/>
        <v>79291.959020120543</v>
      </c>
      <c r="K49" s="40">
        <f t="shared" si="16"/>
        <v>155071.75738402075</v>
      </c>
      <c r="L49" s="38">
        <f t="shared" si="17"/>
        <v>36843.244528906296</v>
      </c>
      <c r="M49" s="39">
        <f t="shared" si="18"/>
        <v>114589.66980972259</v>
      </c>
      <c r="N49" s="40">
        <f t="shared" si="19"/>
        <v>224103.70099368165</v>
      </c>
    </row>
    <row r="50" spans="1:14" x14ac:dyDescent="0.2">
      <c r="A50" s="7" t="s">
        <v>70</v>
      </c>
      <c r="F50" s="38">
        <f t="shared" si="11"/>
        <v>273139.11802891578</v>
      </c>
      <c r="G50" s="68">
        <f t="shared" si="12"/>
        <v>840445.18153258518</v>
      </c>
      <c r="H50" s="40">
        <f t="shared" si="13"/>
        <v>1638231.0702198565</v>
      </c>
      <c r="I50" s="38">
        <f t="shared" si="14"/>
        <v>427642.0534796156</v>
      </c>
      <c r="J50" s="39">
        <f t="shared" si="15"/>
        <v>1315848.5165409162</v>
      </c>
      <c r="K50" s="40">
        <f t="shared" si="16"/>
        <v>2564907.2311523003</v>
      </c>
      <c r="L50" s="38">
        <f t="shared" si="17"/>
        <v>618011.74180279928</v>
      </c>
      <c r="M50" s="39">
        <f t="shared" si="18"/>
        <v>1901613.340033324</v>
      </c>
      <c r="N50" s="40">
        <f t="shared" si="19"/>
        <v>3706704.6437297757</v>
      </c>
    </row>
    <row r="51" spans="1:14" x14ac:dyDescent="0.2">
      <c r="A51" s="7" t="s">
        <v>45</v>
      </c>
      <c r="F51" s="38">
        <f t="shared" si="11"/>
        <v>163.31804908681607</v>
      </c>
      <c r="G51" s="68">
        <f t="shared" si="12"/>
        <v>12063.891096543712</v>
      </c>
      <c r="H51" s="40">
        <f t="shared" si="13"/>
        <v>30514.459880686642</v>
      </c>
      <c r="I51" s="38">
        <f t="shared" si="14"/>
        <v>255.69997584299483</v>
      </c>
      <c r="J51" s="39">
        <f t="shared" si="15"/>
        <v>18887.91030266945</v>
      </c>
      <c r="K51" s="40">
        <f t="shared" si="16"/>
        <v>47775.164459660911</v>
      </c>
      <c r="L51" s="38">
        <f t="shared" si="17"/>
        <v>369.5277070247152</v>
      </c>
      <c r="M51" s="39">
        <f t="shared" si="18"/>
        <v>27296.076824502947</v>
      </c>
      <c r="N51" s="40">
        <f t="shared" si="19"/>
        <v>69042.818315897064</v>
      </c>
    </row>
    <row r="52" spans="1:14" x14ac:dyDescent="0.2">
      <c r="A52" s="7" t="s">
        <v>46</v>
      </c>
      <c r="F52" s="38">
        <f t="shared" si="11"/>
        <v>53172.244635282237</v>
      </c>
      <c r="G52" s="68">
        <f t="shared" si="12"/>
        <v>102616.31430895721</v>
      </c>
      <c r="H52" s="40">
        <f t="shared" si="13"/>
        <v>163099.54052466754</v>
      </c>
      <c r="I52" s="38">
        <f t="shared" si="14"/>
        <v>83249.473923926722</v>
      </c>
      <c r="J52" s="39">
        <f t="shared" si="15"/>
        <v>160661.90624129665</v>
      </c>
      <c r="K52" s="40">
        <f t="shared" si="16"/>
        <v>255357.86647801482</v>
      </c>
      <c r="L52" s="38">
        <f t="shared" si="17"/>
        <v>120308.91715457798</v>
      </c>
      <c r="M52" s="39">
        <f t="shared" si="18"/>
        <v>232182.36772935773</v>
      </c>
      <c r="N52" s="40">
        <f t="shared" si="19"/>
        <v>369033.30381338915</v>
      </c>
    </row>
    <row r="53" spans="1:14" x14ac:dyDescent="0.2">
      <c r="A53" s="7" t="s">
        <v>47</v>
      </c>
      <c r="F53" s="38">
        <f t="shared" si="11"/>
        <v>35749.085245010385</v>
      </c>
      <c r="G53" s="68">
        <f t="shared" si="12"/>
        <v>88455.000672825947</v>
      </c>
      <c r="H53" s="40">
        <f t="shared" si="13"/>
        <v>159377.64404953879</v>
      </c>
      <c r="I53" s="38">
        <f t="shared" si="14"/>
        <v>55970.790030066761</v>
      </c>
      <c r="J53" s="39">
        <f t="shared" si="15"/>
        <v>138490.15256856589</v>
      </c>
      <c r="K53" s="40">
        <f t="shared" si="16"/>
        <v>249530.65482503545</v>
      </c>
      <c r="L53" s="38">
        <f t="shared" si="17"/>
        <v>80886.819140225518</v>
      </c>
      <c r="M53" s="39">
        <f t="shared" si="18"/>
        <v>200140.60758295972</v>
      </c>
      <c r="N53" s="40">
        <f t="shared" si="19"/>
        <v>360612.04310198675</v>
      </c>
    </row>
    <row r="54" spans="1:14" x14ac:dyDescent="0.2">
      <c r="A54" s="7" t="s">
        <v>48</v>
      </c>
      <c r="F54" s="38">
        <f t="shared" si="11"/>
        <v>168137.43864998329</v>
      </c>
      <c r="G54" s="68">
        <f t="shared" si="12"/>
        <v>343488.98875695374</v>
      </c>
      <c r="H54" s="40">
        <f t="shared" si="13"/>
        <v>564287.28583782329</v>
      </c>
      <c r="I54" s="38">
        <f t="shared" si="14"/>
        <v>263245.48475502431</v>
      </c>
      <c r="J54" s="39">
        <f t="shared" si="15"/>
        <v>537785.79047805886</v>
      </c>
      <c r="K54" s="40">
        <f t="shared" si="16"/>
        <v>883480.09398851125</v>
      </c>
      <c r="L54" s="38">
        <f t="shared" si="17"/>
        <v>380432.18442016421</v>
      </c>
      <c r="M54" s="39">
        <f t="shared" si="18"/>
        <v>777187.20688442036</v>
      </c>
      <c r="N54" s="40">
        <f t="shared" si="19"/>
        <v>1276771.2326027516</v>
      </c>
    </row>
    <row r="55" spans="1:14" x14ac:dyDescent="0.2">
      <c r="A55" s="7" t="s">
        <v>49</v>
      </c>
      <c r="F55" s="38">
        <f t="shared" si="11"/>
        <v>217838.16175816281</v>
      </c>
      <c r="G55" s="68">
        <f t="shared" si="12"/>
        <v>507437.27118029632</v>
      </c>
      <c r="H55" s="40">
        <f t="shared" si="13"/>
        <v>890533.37184104207</v>
      </c>
      <c r="I55" s="38">
        <f t="shared" si="14"/>
        <v>341059.74820722459</v>
      </c>
      <c r="J55" s="39">
        <f t="shared" si="15"/>
        <v>794472.49528228201</v>
      </c>
      <c r="K55" s="40">
        <f t="shared" si="16"/>
        <v>1394269.4205592072</v>
      </c>
      <c r="L55" s="38">
        <f t="shared" si="17"/>
        <v>492886.34579624707</v>
      </c>
      <c r="M55" s="39">
        <f t="shared" si="18"/>
        <v>1148140.8964079432</v>
      </c>
      <c r="N55" s="40">
        <f t="shared" si="19"/>
        <v>2014944.1948726608</v>
      </c>
    </row>
    <row r="56" spans="1:14" x14ac:dyDescent="0.2">
      <c r="A56" s="7" t="s">
        <v>50</v>
      </c>
      <c r="F56" s="38">
        <f t="shared" si="11"/>
        <v>9869.7035877052458</v>
      </c>
      <c r="G56" s="68">
        <f t="shared" si="12"/>
        <v>23469.754618243805</v>
      </c>
      <c r="H56" s="40">
        <f t="shared" si="13"/>
        <v>41571.605955222301</v>
      </c>
      <c r="I56" s="38">
        <f t="shared" si="14"/>
        <v>15452.566223174879</v>
      </c>
      <c r="J56" s="39">
        <f t="shared" si="15"/>
        <v>36745.575412401915</v>
      </c>
      <c r="K56" s="40">
        <f t="shared" si="16"/>
        <v>65086.85780868138</v>
      </c>
      <c r="L56" s="38">
        <f t="shared" si="17"/>
        <v>22331.450541878537</v>
      </c>
      <c r="M56" s="39">
        <f t="shared" si="18"/>
        <v>53103.283176632453</v>
      </c>
      <c r="N56" s="40">
        <f t="shared" si="19"/>
        <v>94061.007413836298</v>
      </c>
    </row>
    <row r="57" spans="1:14" x14ac:dyDescent="0.2">
      <c r="A57" s="7" t="s">
        <v>51</v>
      </c>
      <c r="F57" s="38">
        <f t="shared" si="11"/>
        <v>210668.69251420107</v>
      </c>
      <c r="G57" s="68">
        <f t="shared" si="12"/>
        <v>494936.20479409362</v>
      </c>
      <c r="H57" s="40">
        <f t="shared" si="13"/>
        <v>871952.76820803829</v>
      </c>
      <c r="I57" s="38">
        <f t="shared" si="14"/>
        <v>329834.82161314308</v>
      </c>
      <c r="J57" s="39">
        <f t="shared" si="15"/>
        <v>774900.11861701531</v>
      </c>
      <c r="K57" s="40">
        <f t="shared" si="16"/>
        <v>1365178.5764873328</v>
      </c>
      <c r="L57" s="38">
        <f t="shared" si="17"/>
        <v>476664.51639576803</v>
      </c>
      <c r="M57" s="39">
        <f t="shared" si="18"/>
        <v>1119855.6552916865</v>
      </c>
      <c r="N57" s="40">
        <f t="shared" si="19"/>
        <v>1972903.2331171776</v>
      </c>
    </row>
    <row r="58" spans="1:14" x14ac:dyDescent="0.2">
      <c r="A58" s="7" t="s">
        <v>52</v>
      </c>
      <c r="F58" s="38">
        <f t="shared" si="11"/>
        <v>7567.9546283260734</v>
      </c>
      <c r="G58" s="68">
        <f t="shared" si="12"/>
        <v>13547.871465005976</v>
      </c>
      <c r="H58" s="40">
        <f t="shared" si="13"/>
        <v>20512.51806232104</v>
      </c>
      <c r="I58" s="38">
        <f t="shared" si="14"/>
        <v>11848.817852429711</v>
      </c>
      <c r="J58" s="39">
        <f t="shared" si="15"/>
        <v>21211.313909857843</v>
      </c>
      <c r="K58" s="40">
        <f t="shared" si="16"/>
        <v>32115.558582421829</v>
      </c>
      <c r="L58" s="38">
        <f t="shared" si="17"/>
        <v>17123.45289641455</v>
      </c>
      <c r="M58" s="39">
        <f t="shared" si="18"/>
        <v>30653.769779407467</v>
      </c>
      <c r="N58" s="40">
        <f t="shared" si="19"/>
        <v>46412.16208040317</v>
      </c>
    </row>
    <row r="59" spans="1:14" x14ac:dyDescent="0.2">
      <c r="A59" s="7" t="s">
        <v>53</v>
      </c>
      <c r="F59" s="38">
        <f t="shared" si="11"/>
        <v>9021.8112513268316</v>
      </c>
      <c r="G59" s="68">
        <f t="shared" si="12"/>
        <v>18448.154388594663</v>
      </c>
      <c r="H59" s="40">
        <f t="shared" si="13"/>
        <v>30322.723586179236</v>
      </c>
      <c r="I59" s="38">
        <f t="shared" si="14"/>
        <v>14125.058019754131</v>
      </c>
      <c r="J59" s="39">
        <f t="shared" si="15"/>
        <v>28883.474042749222</v>
      </c>
      <c r="K59" s="40">
        <f t="shared" si="16"/>
        <v>47474.971271290728</v>
      </c>
      <c r="L59" s="38">
        <f t="shared" si="17"/>
        <v>20412.987073709195</v>
      </c>
      <c r="M59" s="39">
        <f t="shared" si="18"/>
        <v>41741.278616618227</v>
      </c>
      <c r="N59" s="40">
        <f t="shared" si="19"/>
        <v>68608.990740445966</v>
      </c>
    </row>
    <row r="60" spans="1:14" x14ac:dyDescent="0.2">
      <c r="A60" s="7" t="s">
        <v>54</v>
      </c>
      <c r="F60" s="38">
        <f t="shared" si="11"/>
        <v>0</v>
      </c>
      <c r="G60" s="68">
        <f t="shared" si="12"/>
        <v>6638.444246610673</v>
      </c>
      <c r="H60" s="40">
        <f t="shared" si="13"/>
        <v>25563.756798049963</v>
      </c>
      <c r="I60" s="38">
        <f t="shared" si="14"/>
        <v>0</v>
      </c>
      <c r="J60" s="39">
        <f t="shared" si="15"/>
        <v>10393.523820451055</v>
      </c>
      <c r="K60" s="40">
        <f t="shared" si="16"/>
        <v>40024.063673714591</v>
      </c>
      <c r="L60" s="38">
        <f t="shared" si="17"/>
        <v>0</v>
      </c>
      <c r="M60" s="39">
        <f t="shared" si="18"/>
        <v>15020.318295361523</v>
      </c>
      <c r="N60" s="40">
        <f t="shared" si="19"/>
        <v>57841.227502658498</v>
      </c>
    </row>
    <row r="61" spans="1:14" x14ac:dyDescent="0.2">
      <c r="A61" s="7" t="s">
        <v>55</v>
      </c>
      <c r="F61" s="38">
        <f t="shared" si="11"/>
        <v>4197.4492460236188</v>
      </c>
      <c r="G61" s="68">
        <f t="shared" si="12"/>
        <v>10639.593734166287</v>
      </c>
      <c r="H61" s="40">
        <f t="shared" si="13"/>
        <v>19361.360607714141</v>
      </c>
      <c r="I61" s="38">
        <f t="shared" si="14"/>
        <v>6571.7639710470803</v>
      </c>
      <c r="J61" s="39">
        <f t="shared" si="15"/>
        <v>16657.949785815905</v>
      </c>
      <c r="K61" s="40">
        <f t="shared" si="16"/>
        <v>30313.24135551204</v>
      </c>
      <c r="L61" s="38">
        <f t="shared" si="17"/>
        <v>9497.2589000938442</v>
      </c>
      <c r="M61" s="39">
        <f t="shared" si="18"/>
        <v>24073.424206598469</v>
      </c>
      <c r="N61" s="40">
        <f t="shared" si="19"/>
        <v>43807.522991191596</v>
      </c>
    </row>
    <row r="62" spans="1:14" x14ac:dyDescent="0.2">
      <c r="A62" s="7" t="s">
        <v>56</v>
      </c>
      <c r="F62" s="38">
        <f t="shared" si="11"/>
        <v>22632.479002664139</v>
      </c>
      <c r="G62" s="68">
        <f t="shared" si="12"/>
        <v>64785.971946364865</v>
      </c>
      <c r="H62" s="40">
        <f t="shared" si="13"/>
        <v>123345.12010731966</v>
      </c>
      <c r="I62" s="38">
        <f t="shared" si="14"/>
        <v>35434.689347605476</v>
      </c>
      <c r="J62" s="39">
        <f t="shared" si="15"/>
        <v>101432.58234026821</v>
      </c>
      <c r="K62" s="40">
        <f t="shared" si="16"/>
        <v>193116.09713772265</v>
      </c>
      <c r="L62" s="38">
        <f t="shared" si="17"/>
        <v>51208.841379765334</v>
      </c>
      <c r="M62" s="39">
        <f t="shared" si="18"/>
        <v>146586.44157561343</v>
      </c>
      <c r="N62" s="40">
        <f t="shared" si="19"/>
        <v>279083.9081216121</v>
      </c>
    </row>
    <row r="63" spans="1:14" x14ac:dyDescent="0.2">
      <c r="A63" s="7" t="s">
        <v>57</v>
      </c>
      <c r="F63" s="38">
        <f t="shared" si="11"/>
        <v>1262.9727122647043</v>
      </c>
      <c r="G63" s="68">
        <f t="shared" si="12"/>
        <v>2809.9629038565586</v>
      </c>
      <c r="H63" s="40">
        <f t="shared" si="13"/>
        <v>4825.7963996110739</v>
      </c>
      <c r="I63" s="38">
        <f t="shared" si="14"/>
        <v>1977.3815192023146</v>
      </c>
      <c r="J63" s="39">
        <f t="shared" si="15"/>
        <v>4399.4368696744104</v>
      </c>
      <c r="K63" s="40">
        <f t="shared" si="16"/>
        <v>7555.5398175728942</v>
      </c>
      <c r="L63" s="38">
        <f t="shared" si="17"/>
        <v>2857.635227750442</v>
      </c>
      <c r="M63" s="39">
        <f t="shared" si="18"/>
        <v>6357.8958632714048</v>
      </c>
      <c r="N63" s="40">
        <f t="shared" si="19"/>
        <v>10918.97367184728</v>
      </c>
    </row>
    <row r="64" spans="1:14" x14ac:dyDescent="0.2">
      <c r="A64" s="7" t="s">
        <v>58</v>
      </c>
      <c r="F64" s="38">
        <f t="shared" si="11"/>
        <v>92558.462420101961</v>
      </c>
      <c r="G64" s="68">
        <f t="shared" si="12"/>
        <v>217889.73679562076</v>
      </c>
      <c r="H64" s="40">
        <f t="shared" si="13"/>
        <v>384213.06007909897</v>
      </c>
      <c r="I64" s="38">
        <f t="shared" si="14"/>
        <v>144914.76439510912</v>
      </c>
      <c r="J64" s="39">
        <f t="shared" si="15"/>
        <v>341140.49700324464</v>
      </c>
      <c r="K64" s="40">
        <f t="shared" si="16"/>
        <v>601545.70012384187</v>
      </c>
      <c r="L64" s="38">
        <f t="shared" si="17"/>
        <v>209425.20790002868</v>
      </c>
      <c r="M64" s="39">
        <f t="shared" si="18"/>
        <v>493003.04083049548</v>
      </c>
      <c r="N64" s="40">
        <f t="shared" si="19"/>
        <v>869330.56017897138</v>
      </c>
    </row>
    <row r="65" spans="1:56" x14ac:dyDescent="0.2">
      <c r="A65" s="7" t="s">
        <v>59</v>
      </c>
      <c r="F65" s="38">
        <f t="shared" si="11"/>
        <v>47683.112408946421</v>
      </c>
      <c r="G65" s="68">
        <f t="shared" si="12"/>
        <v>95752.412533672876</v>
      </c>
      <c r="H65" s="40">
        <f t="shared" si="13"/>
        <v>155789.72122902039</v>
      </c>
      <c r="I65" s="38">
        <f t="shared" si="14"/>
        <v>74655.378014007001</v>
      </c>
      <c r="J65" s="39">
        <f t="shared" si="15"/>
        <v>149915.39336080092</v>
      </c>
      <c r="K65" s="40">
        <f t="shared" si="16"/>
        <v>243913.19990402184</v>
      </c>
      <c r="L65" s="38">
        <f t="shared" si="17"/>
        <v>107889.06242024238</v>
      </c>
      <c r="M65" s="39">
        <f t="shared" si="18"/>
        <v>216651.92330851231</v>
      </c>
      <c r="N65" s="40">
        <f t="shared" si="19"/>
        <v>352493.91470000573</v>
      </c>
    </row>
    <row r="66" spans="1:56" x14ac:dyDescent="0.2">
      <c r="A66" s="7" t="s">
        <v>60</v>
      </c>
      <c r="F66" s="38">
        <f t="shared" si="11"/>
        <v>234861.09266245368</v>
      </c>
      <c r="G66" s="68">
        <f t="shared" si="12"/>
        <v>509438.17351355951</v>
      </c>
      <c r="H66" s="40">
        <f t="shared" si="13"/>
        <v>863935.53956256155</v>
      </c>
      <c r="I66" s="38">
        <f t="shared" si="14"/>
        <v>367711.81174424576</v>
      </c>
      <c r="J66" s="39">
        <f t="shared" si="15"/>
        <v>797605.22115759295</v>
      </c>
      <c r="K66" s="40">
        <f t="shared" si="16"/>
        <v>1352626.3498201722</v>
      </c>
      <c r="L66" s="38">
        <f t="shared" si="17"/>
        <v>531402.87632716808</v>
      </c>
      <c r="M66" s="39">
        <f t="shared" si="18"/>
        <v>1152668.1905761345</v>
      </c>
      <c r="N66" s="40">
        <f t="shared" si="19"/>
        <v>1954763.2410304423</v>
      </c>
    </row>
    <row r="67" spans="1:56" x14ac:dyDescent="0.2">
      <c r="A67" s="7" t="s">
        <v>61</v>
      </c>
      <c r="F67" s="38">
        <f t="shared" si="11"/>
        <v>27460.4158434862</v>
      </c>
      <c r="G67" s="68">
        <f t="shared" si="12"/>
        <v>64246.33236290871</v>
      </c>
      <c r="H67" s="40">
        <f t="shared" si="13"/>
        <v>112973.32935309358</v>
      </c>
      <c r="I67" s="38">
        <f t="shared" si="14"/>
        <v>42993.580361013745</v>
      </c>
      <c r="J67" s="39">
        <f t="shared" si="15"/>
        <v>100587.69208334188</v>
      </c>
      <c r="K67" s="40">
        <f t="shared" si="16"/>
        <v>176877.43484575261</v>
      </c>
      <c r="L67" s="38">
        <f t="shared" si="17"/>
        <v>62132.658070110192</v>
      </c>
      <c r="M67" s="39">
        <f t="shared" si="18"/>
        <v>145365.43888173284</v>
      </c>
      <c r="N67" s="40">
        <f t="shared" si="19"/>
        <v>255616.42197063603</v>
      </c>
    </row>
    <row r="68" spans="1:56" x14ac:dyDescent="0.2">
      <c r="A68" s="7" t="s">
        <v>62</v>
      </c>
      <c r="F68" s="38">
        <f t="shared" si="11"/>
        <v>0</v>
      </c>
      <c r="G68" s="68">
        <f t="shared" si="12"/>
        <v>17113.307946402143</v>
      </c>
      <c r="H68" s="40">
        <f t="shared" si="13"/>
        <v>111575.30955075967</v>
      </c>
      <c r="I68" s="38">
        <f t="shared" si="14"/>
        <v>0</v>
      </c>
      <c r="J68" s="39">
        <f t="shared" si="15"/>
        <v>26793.562946387199</v>
      </c>
      <c r="K68" s="40">
        <f t="shared" si="16"/>
        <v>174688.61596331064</v>
      </c>
      <c r="L68" s="38">
        <f t="shared" si="17"/>
        <v>0</v>
      </c>
      <c r="M68" s="39">
        <f t="shared" si="18"/>
        <v>38721.019999940203</v>
      </c>
      <c r="N68" s="40">
        <f t="shared" si="19"/>
        <v>252453.22565020373</v>
      </c>
    </row>
    <row r="69" spans="1:56" x14ac:dyDescent="0.2">
      <c r="A69" s="7" t="s">
        <v>63</v>
      </c>
      <c r="F69" s="38">
        <f t="shared" si="11"/>
        <v>8486.5074062710428</v>
      </c>
      <c r="G69" s="68">
        <f t="shared" si="12"/>
        <v>17851.153411493033</v>
      </c>
      <c r="H69" s="40">
        <f t="shared" si="13"/>
        <v>29794.746459695813</v>
      </c>
      <c r="I69" s="38">
        <f t="shared" si="14"/>
        <v>13286.956040121329</v>
      </c>
      <c r="J69" s="39">
        <f t="shared" si="15"/>
        <v>27948.775543246666</v>
      </c>
      <c r="K69" s="40">
        <f t="shared" si="16"/>
        <v>46648.340416695464</v>
      </c>
      <c r="L69" s="38">
        <f t="shared" si="17"/>
        <v>19201.794535401146</v>
      </c>
      <c r="M69" s="39">
        <f t="shared" si="18"/>
        <v>40390.488527014539</v>
      </c>
      <c r="N69" s="40">
        <f t="shared" si="19"/>
        <v>67414.375827998607</v>
      </c>
    </row>
    <row r="70" spans="1:56" x14ac:dyDescent="0.2">
      <c r="A70" s="7" t="s">
        <v>64</v>
      </c>
      <c r="F70" s="38">
        <f t="shared" si="11"/>
        <v>7965.9248222699753</v>
      </c>
      <c r="G70" s="68">
        <f t="shared" si="12"/>
        <v>33212.678959027413</v>
      </c>
      <c r="H70" s="40">
        <f t="shared" si="13"/>
        <v>70007.347909869655</v>
      </c>
      <c r="I70" s="38">
        <f t="shared" si="14"/>
        <v>12471.902499513602</v>
      </c>
      <c r="J70" s="39">
        <f t="shared" si="15"/>
        <v>51999.648875244944</v>
      </c>
      <c r="K70" s="40">
        <f t="shared" si="16"/>
        <v>109607.46389929089</v>
      </c>
      <c r="L70" s="38">
        <f t="shared" si="17"/>
        <v>18023.91070897449</v>
      </c>
      <c r="M70" s="39">
        <f t="shared" si="18"/>
        <v>75147.879664870095</v>
      </c>
      <c r="N70" s="40">
        <f t="shared" si="19"/>
        <v>158400.46395768487</v>
      </c>
    </row>
    <row r="71" spans="1:56" x14ac:dyDescent="0.2">
      <c r="A71" s="7" t="s">
        <v>65</v>
      </c>
      <c r="F71" s="38">
        <f t="shared" si="11"/>
        <v>35715.166914561632</v>
      </c>
      <c r="G71" s="68">
        <f t="shared" si="12"/>
        <v>70229.198834305062</v>
      </c>
      <c r="H71" s="40">
        <f t="shared" si="13"/>
        <v>112880.79366583397</v>
      </c>
      <c r="I71" s="38">
        <f t="shared" si="14"/>
        <v>55917.685573303577</v>
      </c>
      <c r="J71" s="39">
        <f t="shared" si="15"/>
        <v>109954.80625573016</v>
      </c>
      <c r="K71" s="40">
        <f t="shared" si="16"/>
        <v>176732.55573943703</v>
      </c>
      <c r="L71" s="38">
        <f t="shared" si="17"/>
        <v>80810.07463496775</v>
      </c>
      <c r="M71" s="39">
        <f t="shared" si="18"/>
        <v>158902.42968570031</v>
      </c>
      <c r="N71" s="40">
        <f t="shared" si="19"/>
        <v>255407.04829441218</v>
      </c>
    </row>
    <row r="72" spans="1:56" ht="15" thickBot="1" x14ac:dyDescent="0.25">
      <c r="A72" s="8" t="s">
        <v>66</v>
      </c>
      <c r="F72" s="38">
        <f t="shared" si="11"/>
        <v>0</v>
      </c>
      <c r="G72" s="68">
        <f t="shared" si="12"/>
        <v>0</v>
      </c>
      <c r="H72" s="40">
        <f t="shared" si="13"/>
        <v>9256.6279912487134</v>
      </c>
      <c r="I72" s="38">
        <f t="shared" si="14"/>
        <v>0</v>
      </c>
      <c r="J72" s="39">
        <f t="shared" si="15"/>
        <v>0</v>
      </c>
      <c r="K72" s="40">
        <f t="shared" si="16"/>
        <v>14492.700390338892</v>
      </c>
      <c r="L72" s="38">
        <f t="shared" si="17"/>
        <v>0</v>
      </c>
      <c r="M72" s="39">
        <f t="shared" si="18"/>
        <v>0</v>
      </c>
      <c r="N72" s="40">
        <f t="shared" si="19"/>
        <v>20944.289596360719</v>
      </c>
    </row>
    <row r="73" spans="1:56" ht="0.6" customHeight="1" thickTop="1" thickBot="1" x14ac:dyDescent="0.25">
      <c r="A73" s="8"/>
      <c r="F73" s="41"/>
      <c r="G73" s="42"/>
      <c r="H73" s="43"/>
      <c r="I73" s="41"/>
      <c r="J73" s="42"/>
      <c r="K73" s="43"/>
      <c r="L73" s="41"/>
      <c r="M73" s="42"/>
      <c r="N73" s="43"/>
    </row>
    <row r="74" spans="1:56" ht="16.5" thickTop="1" thickBot="1" x14ac:dyDescent="0.3">
      <c r="A74" s="153" t="s">
        <v>116</v>
      </c>
      <c r="F74" s="44">
        <f t="shared" ref="F74:N74" si="20">SUM(F46:F72)</f>
        <v>1615583.383658702</v>
      </c>
      <c r="G74" s="45">
        <f t="shared" si="20"/>
        <v>3945022.2944175783</v>
      </c>
      <c r="H74" s="46">
        <f t="shared" si="20"/>
        <v>7154339.0679416452</v>
      </c>
      <c r="I74" s="44">
        <f t="shared" si="20"/>
        <v>2529448.7319908971</v>
      </c>
      <c r="J74" s="45">
        <f t="shared" si="20"/>
        <v>6176550.0569164082</v>
      </c>
      <c r="K74" s="46">
        <f t="shared" si="20"/>
        <v>11201237.934656108</v>
      </c>
      <c r="L74" s="44">
        <f t="shared" si="20"/>
        <v>3655461.3933287812</v>
      </c>
      <c r="M74" s="45">
        <f t="shared" si="20"/>
        <v>8926111.0499953292</v>
      </c>
      <c r="N74" s="46">
        <f t="shared" si="20"/>
        <v>16187595.466857862</v>
      </c>
    </row>
    <row r="77" spans="1:56" ht="15" thickBot="1" x14ac:dyDescent="0.25"/>
    <row r="78" spans="1:56" ht="28.5" customHeight="1" x14ac:dyDescent="0.25">
      <c r="A78" s="93" t="s">
        <v>87</v>
      </c>
      <c r="B78" s="94" t="s">
        <v>120</v>
      </c>
      <c r="C78" s="131" t="s">
        <v>78</v>
      </c>
      <c r="D78" s="131" t="s">
        <v>85</v>
      </c>
      <c r="E78" s="95" t="s">
        <v>86</v>
      </c>
      <c r="F78" s="212" t="s">
        <v>79</v>
      </c>
      <c r="G78" s="212"/>
      <c r="H78" s="213"/>
      <c r="I78" s="211" t="s">
        <v>80</v>
      </c>
      <c r="J78" s="212"/>
      <c r="K78" s="213"/>
      <c r="L78" s="211" t="s">
        <v>81</v>
      </c>
      <c r="M78" s="212"/>
      <c r="N78" s="213"/>
      <c r="AW78" s="210" t="s">
        <v>141</v>
      </c>
      <c r="AX78" s="210"/>
      <c r="AY78" s="51"/>
      <c r="AZ78" s="210" t="s">
        <v>142</v>
      </c>
      <c r="BA78" s="210"/>
      <c r="BC78" s="210" t="s">
        <v>143</v>
      </c>
      <c r="BD78" s="210"/>
    </row>
    <row r="79" spans="1:56" ht="25.5" x14ac:dyDescent="0.2">
      <c r="A79" s="92" t="s">
        <v>71</v>
      </c>
      <c r="B79" s="31">
        <v>2021</v>
      </c>
      <c r="C79" s="132">
        <v>2030</v>
      </c>
      <c r="D79" s="132">
        <v>2035</v>
      </c>
      <c r="E79" s="96">
        <v>2040</v>
      </c>
      <c r="F79" s="11" t="str">
        <f t="shared" ref="F79:N79" si="21">F45</f>
        <v>55% target, 2030</v>
      </c>
      <c r="G79" s="11" t="str">
        <f t="shared" si="21"/>
        <v>75% target, 2035</v>
      </c>
      <c r="H79" s="12" t="str">
        <f t="shared" si="21"/>
        <v>90% target, 2040</v>
      </c>
      <c r="I79" s="29" t="str">
        <f t="shared" si="21"/>
        <v>55% target, 2030</v>
      </c>
      <c r="J79" s="11" t="str">
        <f t="shared" si="21"/>
        <v>75% target, 2035</v>
      </c>
      <c r="K79" s="12" t="str">
        <f t="shared" si="21"/>
        <v>90% target, 2040</v>
      </c>
      <c r="L79" s="29" t="str">
        <f t="shared" si="21"/>
        <v>55% target, 2030</v>
      </c>
      <c r="M79" s="11" t="str">
        <f t="shared" si="21"/>
        <v>75% target, 2035</v>
      </c>
      <c r="N79" s="12" t="str">
        <f t="shared" si="21"/>
        <v>90% target, 2040</v>
      </c>
      <c r="AV79" s="54" t="s">
        <v>72</v>
      </c>
      <c r="AW79" s="55" t="str">
        <f>AW112</f>
        <v>UTM low</v>
      </c>
      <c r="AX79" s="55" t="str">
        <f>AX112</f>
        <v>UTM high</v>
      </c>
      <c r="AZ79" s="55" t="str">
        <f>AW79</f>
        <v>UTM low</v>
      </c>
      <c r="BA79" s="55" t="str">
        <f>AX79</f>
        <v>UTM high</v>
      </c>
      <c r="BC79" s="55" t="str">
        <f>AZ79</f>
        <v>UTM low</v>
      </c>
      <c r="BD79" s="55" t="str">
        <f>BA79</f>
        <v>UTM high</v>
      </c>
    </row>
    <row r="80" spans="1:56" x14ac:dyDescent="0.2">
      <c r="A80" s="90" t="s">
        <v>40</v>
      </c>
      <c r="B80" s="97">
        <v>11.554767</v>
      </c>
      <c r="C80" s="133">
        <v>12.009045</v>
      </c>
      <c r="D80" s="133">
        <v>12.179830000000001</v>
      </c>
      <c r="E80" s="98">
        <v>12.343819999999999</v>
      </c>
      <c r="F80" s="185">
        <f t="shared" ref="F80:F108" si="22">F46/AVERAGE($B80,$C80)/$E$7</f>
        <v>582.63650307931971</v>
      </c>
      <c r="G80" s="185">
        <f t="shared" ref="G80:G108" si="23">G46/AVERAGE($B80,$D80)/$E$8</f>
        <v>856.13887864366745</v>
      </c>
      <c r="H80" s="186">
        <f t="shared" ref="H80:H108" si="24">H46/AVERAGE($B80,$E80)/$E$9</f>
        <v>1093.6076164054525</v>
      </c>
      <c r="I80" s="185">
        <f t="shared" ref="I80:I108" si="25">I46/AVERAGE($B80,$C80)/$E$7</f>
        <v>912.2086664373187</v>
      </c>
      <c r="J80" s="185">
        <f t="shared" ref="J80:J108" si="26">J46/AVERAGE($B80,$D80)/$E$8</f>
        <v>1340.4194564623078</v>
      </c>
      <c r="K80" s="186">
        <f t="shared" ref="K80:K108" si="27">K46/AVERAGE($B80,$E80)/$E$9</f>
        <v>1712.2139448772236</v>
      </c>
      <c r="L80" s="185">
        <f t="shared" ref="L80:L108" si="28">L46/AVERAGE($B80,$C80)/$E$7</f>
        <v>1318.288653431996</v>
      </c>
      <c r="M80" s="185">
        <f t="shared" ref="M80:M108" si="29">M46/AVERAGE($B80,$D80)/$E$8</f>
        <v>1937.1223112745608</v>
      </c>
      <c r="N80" s="186">
        <f t="shared" ref="N80:N108" si="30">N46/AVERAGE($B80,$E80)/$E$9</f>
        <v>2474.4253138870845</v>
      </c>
      <c r="AV80" s="54" t="s">
        <v>40</v>
      </c>
      <c r="AW80" s="56">
        <f>J80-G80</f>
        <v>484.28057781864038</v>
      </c>
      <c r="AX80" s="56">
        <f>M80-J80</f>
        <v>596.70285481225301</v>
      </c>
      <c r="AZ80" s="56">
        <f>I80-F80</f>
        <v>329.57216335799899</v>
      </c>
      <c r="BA80" s="56">
        <f>L80-I80</f>
        <v>406.07998699467726</v>
      </c>
      <c r="BC80" s="56">
        <f>K80-H80</f>
        <v>618.60632847177112</v>
      </c>
      <c r="BD80" s="56">
        <f>N80-K80</f>
        <v>762.21136900986085</v>
      </c>
    </row>
    <row r="81" spans="1:56" x14ac:dyDescent="0.2">
      <c r="A81" s="90" t="s">
        <v>41</v>
      </c>
      <c r="B81" s="97">
        <v>6.9165479999999997</v>
      </c>
      <c r="C81" s="133">
        <v>6.5741529999999999</v>
      </c>
      <c r="D81" s="133">
        <v>6.3336889999999997</v>
      </c>
      <c r="E81" s="98">
        <v>6.1551809999999998</v>
      </c>
      <c r="F81" s="185">
        <f t="shared" si="22"/>
        <v>203.63257341734601</v>
      </c>
      <c r="G81" s="185">
        <f t="shared" si="23"/>
        <v>495.02737114531857</v>
      </c>
      <c r="H81" s="186">
        <f t="shared" si="24"/>
        <v>759.10641707894683</v>
      </c>
      <c r="I81" s="187">
        <f t="shared" si="25"/>
        <v>318.81867555241047</v>
      </c>
      <c r="J81" s="185">
        <f t="shared" si="26"/>
        <v>775.04285381337752</v>
      </c>
      <c r="K81" s="186">
        <f t="shared" si="27"/>
        <v>1188.4999459316841</v>
      </c>
      <c r="L81" s="187">
        <f t="shared" si="28"/>
        <v>460.74440854025761</v>
      </c>
      <c r="M81" s="185">
        <f t="shared" si="29"/>
        <v>1120.061930672236</v>
      </c>
      <c r="N81" s="186">
        <f t="shared" si="30"/>
        <v>1717.5741154109498</v>
      </c>
      <c r="AV81" s="54" t="s">
        <v>41</v>
      </c>
      <c r="AW81" s="56">
        <f t="shared" ref="AW81:AW108" si="31">J81-G81</f>
        <v>280.01548266805895</v>
      </c>
      <c r="AX81" s="56">
        <f t="shared" ref="AX81:AX108" si="32">M81-J81</f>
        <v>345.01907685885851</v>
      </c>
      <c r="AZ81" s="56">
        <f t="shared" ref="AZ81:AZ108" si="33">I81-F81</f>
        <v>115.18610213506446</v>
      </c>
      <c r="BA81" s="56">
        <f t="shared" ref="BA81:BA108" si="34">L81-I81</f>
        <v>141.92573298784714</v>
      </c>
      <c r="BC81" s="56">
        <f t="shared" ref="BC81:BC108" si="35">K81-H81</f>
        <v>429.39352885273729</v>
      </c>
      <c r="BD81" s="56">
        <f t="shared" ref="BD81:BD108" si="36">N81-K81</f>
        <v>529.07416947926572</v>
      </c>
    </row>
    <row r="82" spans="1:56" x14ac:dyDescent="0.2">
      <c r="A82" s="90" t="s">
        <v>42</v>
      </c>
      <c r="B82" s="97">
        <v>10.494835999999999</v>
      </c>
      <c r="C82" s="133">
        <v>10.851300999999999</v>
      </c>
      <c r="D82" s="133">
        <v>10.728942</v>
      </c>
      <c r="E82" s="98">
        <v>10.716445</v>
      </c>
      <c r="F82" s="185">
        <f t="shared" si="22"/>
        <v>593.45215263328328</v>
      </c>
      <c r="G82" s="185">
        <f t="shared" si="23"/>
        <v>1014.406470349217</v>
      </c>
      <c r="H82" s="186">
        <f t="shared" si="24"/>
        <v>1383.6326140480651</v>
      </c>
      <c r="I82" s="187">
        <f t="shared" si="25"/>
        <v>929.14225917332237</v>
      </c>
      <c r="J82" s="185">
        <f t="shared" si="26"/>
        <v>1588.2121505467535</v>
      </c>
      <c r="K82" s="186">
        <f t="shared" si="27"/>
        <v>2166.29348664091</v>
      </c>
      <c r="L82" s="187">
        <f t="shared" si="28"/>
        <v>1342.7604261601564</v>
      </c>
      <c r="M82" s="185">
        <f t="shared" si="29"/>
        <v>2295.2227207901478</v>
      </c>
      <c r="N82" s="186">
        <f t="shared" si="30"/>
        <v>3130.6434903713794</v>
      </c>
      <c r="AV82" s="54" t="s">
        <v>42</v>
      </c>
      <c r="AW82" s="56">
        <f t="shared" si="31"/>
        <v>573.8056801975365</v>
      </c>
      <c r="AX82" s="56">
        <f t="shared" si="32"/>
        <v>707.01057024339434</v>
      </c>
      <c r="AZ82" s="56">
        <f t="shared" si="33"/>
        <v>335.6901065400391</v>
      </c>
      <c r="BA82" s="56">
        <f t="shared" si="34"/>
        <v>413.61816698683401</v>
      </c>
      <c r="BC82" s="56">
        <f t="shared" si="35"/>
        <v>782.66087259284495</v>
      </c>
      <c r="BD82" s="56">
        <f t="shared" si="36"/>
        <v>964.35000373046933</v>
      </c>
    </row>
    <row r="83" spans="1:56" x14ac:dyDescent="0.2">
      <c r="A83" s="90" t="s">
        <v>43</v>
      </c>
      <c r="B83" s="97">
        <v>5.8400449999999999</v>
      </c>
      <c r="C83" s="133">
        <v>6.0596990000000002</v>
      </c>
      <c r="D83" s="133">
        <v>6.1122810000000003</v>
      </c>
      <c r="E83" s="98">
        <v>6.1408440000000004</v>
      </c>
      <c r="F83" s="185">
        <f t="shared" si="22"/>
        <v>304.08494038218782</v>
      </c>
      <c r="G83" s="185">
        <f t="shared" si="23"/>
        <v>605.31602883572509</v>
      </c>
      <c r="H83" s="186">
        <f t="shared" si="24"/>
        <v>870.20896920965527</v>
      </c>
      <c r="I83" s="187">
        <f t="shared" si="25"/>
        <v>476.09258342665765</v>
      </c>
      <c r="J83" s="185">
        <f t="shared" si="26"/>
        <v>947.71701484381185</v>
      </c>
      <c r="K83" s="186">
        <f t="shared" si="27"/>
        <v>1362.448386136329</v>
      </c>
      <c r="L83" s="187">
        <f t="shared" si="28"/>
        <v>688.03057217787944</v>
      </c>
      <c r="M83" s="185">
        <f t="shared" si="29"/>
        <v>1369.6039440323475</v>
      </c>
      <c r="N83" s="186">
        <f t="shared" si="30"/>
        <v>1968.9576677066955</v>
      </c>
      <c r="AV83" s="54" t="s">
        <v>43</v>
      </c>
      <c r="AW83" s="56">
        <f t="shared" si="31"/>
        <v>342.40098600808676</v>
      </c>
      <c r="AX83" s="56">
        <f t="shared" si="32"/>
        <v>421.88692918853565</v>
      </c>
      <c r="AZ83" s="56">
        <f t="shared" si="33"/>
        <v>172.00764304446983</v>
      </c>
      <c r="BA83" s="56">
        <f t="shared" si="34"/>
        <v>211.93798875122178</v>
      </c>
      <c r="BC83" s="56">
        <f t="shared" si="35"/>
        <v>492.2394169266737</v>
      </c>
      <c r="BD83" s="56">
        <f t="shared" si="36"/>
        <v>606.50928157036651</v>
      </c>
    </row>
    <row r="84" spans="1:56" x14ac:dyDescent="0.2">
      <c r="A84" s="90" t="s">
        <v>70</v>
      </c>
      <c r="B84" s="97">
        <v>83.155030999999994</v>
      </c>
      <c r="C84" s="133">
        <v>85.284255999999999</v>
      </c>
      <c r="D84" s="133">
        <v>85.216228999999998</v>
      </c>
      <c r="E84" s="98">
        <v>85.183944999999994</v>
      </c>
      <c r="F84" s="185">
        <f t="shared" si="22"/>
        <v>360.35287767635532</v>
      </c>
      <c r="G84" s="185">
        <f t="shared" si="23"/>
        <v>713.08842947304595</v>
      </c>
      <c r="H84" s="186">
        <f t="shared" si="24"/>
        <v>1024.3936366383532</v>
      </c>
      <c r="I84" s="187">
        <f t="shared" si="25"/>
        <v>564.188848887223</v>
      </c>
      <c r="J84" s="185">
        <f t="shared" si="26"/>
        <v>1116.451581498203</v>
      </c>
      <c r="K84" s="186">
        <f t="shared" si="27"/>
        <v>1603.8486230196438</v>
      </c>
      <c r="L84" s="187">
        <f t="shared" si="28"/>
        <v>815.34388484347062</v>
      </c>
      <c r="M84" s="185">
        <f t="shared" si="29"/>
        <v>1613.4526081006293</v>
      </c>
      <c r="N84" s="186">
        <f t="shared" si="30"/>
        <v>2317.8199455251624</v>
      </c>
      <c r="AV84" s="57" t="s">
        <v>70</v>
      </c>
      <c r="AW84" s="56">
        <f t="shared" si="31"/>
        <v>403.36315202515709</v>
      </c>
      <c r="AX84" s="56">
        <f t="shared" si="32"/>
        <v>497.00102660242624</v>
      </c>
      <c r="AZ84" s="56">
        <f t="shared" si="33"/>
        <v>203.83597121086768</v>
      </c>
      <c r="BA84" s="56">
        <f t="shared" si="34"/>
        <v>251.15503595624762</v>
      </c>
      <c r="BC84" s="56">
        <f t="shared" si="35"/>
        <v>579.45498638129061</v>
      </c>
      <c r="BD84" s="56">
        <f t="shared" si="36"/>
        <v>713.97132250551863</v>
      </c>
    </row>
    <row r="85" spans="1:56" x14ac:dyDescent="0.2">
      <c r="A85" s="90" t="s">
        <v>45</v>
      </c>
      <c r="B85" s="97">
        <v>1.330068</v>
      </c>
      <c r="C85" s="133">
        <v>1.358611</v>
      </c>
      <c r="D85" s="133">
        <v>1.3444400000000001</v>
      </c>
      <c r="E85" s="98">
        <v>1.342365</v>
      </c>
      <c r="F85" s="185">
        <f t="shared" si="22"/>
        <v>13.498413085783106</v>
      </c>
      <c r="G85" s="185">
        <f t="shared" si="23"/>
        <v>644.38506588574739</v>
      </c>
      <c r="H85" s="186">
        <f t="shared" si="24"/>
        <v>1201.9191532559773</v>
      </c>
      <c r="I85" s="187">
        <f t="shared" si="25"/>
        <v>21.133879073700822</v>
      </c>
      <c r="J85" s="185">
        <f t="shared" si="26"/>
        <v>1008.8857092150593</v>
      </c>
      <c r="K85" s="186">
        <f t="shared" si="27"/>
        <v>1881.7926136836008</v>
      </c>
      <c r="L85" s="187">
        <f t="shared" si="28"/>
        <v>30.541863951670873</v>
      </c>
      <c r="M85" s="185">
        <f t="shared" si="29"/>
        <v>1458.0025733172467</v>
      </c>
      <c r="N85" s="186">
        <f t="shared" si="30"/>
        <v>2719.4938417104945</v>
      </c>
      <c r="AV85" s="54" t="s">
        <v>45</v>
      </c>
      <c r="AW85" s="56">
        <f t="shared" si="31"/>
        <v>364.50064332931186</v>
      </c>
      <c r="AX85" s="56">
        <f t="shared" si="32"/>
        <v>449.11686410218749</v>
      </c>
      <c r="AZ85" s="56">
        <f t="shared" si="33"/>
        <v>7.6354659879177156</v>
      </c>
      <c r="BA85" s="56">
        <f t="shared" si="34"/>
        <v>9.4079848779700512</v>
      </c>
      <c r="BC85" s="56">
        <f t="shared" si="35"/>
        <v>679.87346042762351</v>
      </c>
      <c r="BD85" s="56">
        <f t="shared" si="36"/>
        <v>837.70122802689366</v>
      </c>
    </row>
    <row r="86" spans="1:56" x14ac:dyDescent="0.2">
      <c r="A86" s="90" t="s">
        <v>46</v>
      </c>
      <c r="B86" s="97">
        <v>5.0063240000000002</v>
      </c>
      <c r="C86" s="133">
        <v>5.4169270000000003</v>
      </c>
      <c r="D86" s="133">
        <v>5.5792999999999999</v>
      </c>
      <c r="E86" s="98">
        <v>5.7462369999999998</v>
      </c>
      <c r="F86" s="185">
        <f t="shared" si="22"/>
        <v>1133.6246592733928</v>
      </c>
      <c r="G86" s="185">
        <f t="shared" si="23"/>
        <v>1384.8473621118769</v>
      </c>
      <c r="H86" s="186">
        <f t="shared" si="24"/>
        <v>1596.6775437783715</v>
      </c>
      <c r="I86" s="187">
        <f t="shared" si="25"/>
        <v>1774.8668907815745</v>
      </c>
      <c r="J86" s="185">
        <f t="shared" si="26"/>
        <v>2168.1953649226352</v>
      </c>
      <c r="K86" s="186">
        <f t="shared" si="27"/>
        <v>2499.848679653006</v>
      </c>
      <c r="L86" s="187">
        <f t="shared" si="28"/>
        <v>2564.9689260327273</v>
      </c>
      <c r="M86" s="185">
        <f t="shared" si="29"/>
        <v>3133.3920112430346</v>
      </c>
      <c r="N86" s="186">
        <f t="shared" si="30"/>
        <v>3612.6845434985376</v>
      </c>
      <c r="AV86" s="54" t="s">
        <v>46</v>
      </c>
      <c r="AW86" s="56">
        <f t="shared" si="31"/>
        <v>783.34800281075832</v>
      </c>
      <c r="AX86" s="56">
        <f t="shared" si="32"/>
        <v>965.1966463203994</v>
      </c>
      <c r="AZ86" s="56">
        <f t="shared" si="33"/>
        <v>641.2422315081817</v>
      </c>
      <c r="BA86" s="56">
        <f t="shared" si="34"/>
        <v>790.10203525115276</v>
      </c>
      <c r="BC86" s="56">
        <f t="shared" si="35"/>
        <v>903.1711358746345</v>
      </c>
      <c r="BD86" s="56">
        <f t="shared" si="36"/>
        <v>1112.8358638455315</v>
      </c>
    </row>
    <row r="87" spans="1:56" x14ac:dyDescent="0.2">
      <c r="A87" s="90" t="s">
        <v>47</v>
      </c>
      <c r="B87" s="97">
        <v>10.678632</v>
      </c>
      <c r="C87" s="133">
        <v>10.032545000000001</v>
      </c>
      <c r="D87" s="133">
        <v>9.7588930000000005</v>
      </c>
      <c r="E87" s="98">
        <v>9.5005509999999997</v>
      </c>
      <c r="F87" s="185">
        <f t="shared" si="22"/>
        <v>383.57265574804677</v>
      </c>
      <c r="G87" s="185">
        <f t="shared" si="23"/>
        <v>618.29544759194494</v>
      </c>
      <c r="H87" s="186">
        <f t="shared" si="24"/>
        <v>831.38123632050736</v>
      </c>
      <c r="I87" s="187">
        <f t="shared" si="25"/>
        <v>600.54304687825493</v>
      </c>
      <c r="J87" s="185">
        <f t="shared" si="26"/>
        <v>968.03832703789351</v>
      </c>
      <c r="K87" s="186">
        <f t="shared" si="27"/>
        <v>1301.6574912088752</v>
      </c>
      <c r="L87" s="187">
        <f t="shared" si="28"/>
        <v>867.88156452083297</v>
      </c>
      <c r="M87" s="185">
        <f t="shared" si="29"/>
        <v>1398.9715177837945</v>
      </c>
      <c r="N87" s="186">
        <f t="shared" si="30"/>
        <v>1881.1050195534715</v>
      </c>
      <c r="AV87" s="54" t="s">
        <v>47</v>
      </c>
      <c r="AW87" s="56">
        <f t="shared" si="31"/>
        <v>349.74287944594857</v>
      </c>
      <c r="AX87" s="56">
        <f t="shared" si="32"/>
        <v>430.93319074590102</v>
      </c>
      <c r="AZ87" s="56">
        <f t="shared" si="33"/>
        <v>216.97039113020816</v>
      </c>
      <c r="BA87" s="56">
        <f t="shared" si="34"/>
        <v>267.33851764257804</v>
      </c>
      <c r="BC87" s="56">
        <f t="shared" si="35"/>
        <v>470.27625488836782</v>
      </c>
      <c r="BD87" s="56">
        <f t="shared" si="36"/>
        <v>579.44752834459632</v>
      </c>
    </row>
    <row r="88" spans="1:56" x14ac:dyDescent="0.2">
      <c r="A88" s="90" t="s">
        <v>48</v>
      </c>
      <c r="B88" s="97">
        <v>47.398694999999996</v>
      </c>
      <c r="C88" s="133">
        <v>49.266930000000002</v>
      </c>
      <c r="D88" s="133">
        <v>49.760919999999999</v>
      </c>
      <c r="E88" s="98">
        <v>50.237192999999998</v>
      </c>
      <c r="F88" s="185">
        <f t="shared" si="22"/>
        <v>386.52701263299997</v>
      </c>
      <c r="G88" s="185">
        <f t="shared" si="23"/>
        <v>505.04374205998732</v>
      </c>
      <c r="H88" s="186">
        <f t="shared" si="24"/>
        <v>608.36914462374011</v>
      </c>
      <c r="I88" s="187">
        <f t="shared" si="25"/>
        <v>605.16855513247469</v>
      </c>
      <c r="J88" s="185">
        <f t="shared" si="26"/>
        <v>790.7250506999801</v>
      </c>
      <c r="K88" s="186">
        <f t="shared" si="27"/>
        <v>952.49714562302768</v>
      </c>
      <c r="L88" s="187">
        <f t="shared" si="28"/>
        <v>874.5661699978989</v>
      </c>
      <c r="M88" s="185">
        <f t="shared" si="29"/>
        <v>1142.7252345599711</v>
      </c>
      <c r="N88" s="186">
        <f t="shared" si="30"/>
        <v>1376.5120039971493</v>
      </c>
      <c r="AV88" s="54" t="s">
        <v>48</v>
      </c>
      <c r="AW88" s="56">
        <f t="shared" si="31"/>
        <v>285.68130863999278</v>
      </c>
      <c r="AX88" s="56">
        <f t="shared" si="32"/>
        <v>352.00018385999101</v>
      </c>
      <c r="AZ88" s="56">
        <f t="shared" si="33"/>
        <v>218.64154249947472</v>
      </c>
      <c r="BA88" s="56">
        <f t="shared" si="34"/>
        <v>269.3976148654242</v>
      </c>
      <c r="BC88" s="56">
        <f t="shared" si="35"/>
        <v>344.12800099928756</v>
      </c>
      <c r="BD88" s="56">
        <f t="shared" si="36"/>
        <v>424.01485837412167</v>
      </c>
    </row>
    <row r="89" spans="1:56" x14ac:dyDescent="0.2">
      <c r="A89" s="90" t="s">
        <v>49</v>
      </c>
      <c r="B89" s="97">
        <v>67.656682000000004</v>
      </c>
      <c r="C89" s="133">
        <v>69.386211000000003</v>
      </c>
      <c r="D89" s="133">
        <v>70.026306000000005</v>
      </c>
      <c r="E89" s="98">
        <v>70.527060000000006</v>
      </c>
      <c r="F89" s="185">
        <f t="shared" si="22"/>
        <v>353.23597839329653</v>
      </c>
      <c r="G89" s="185">
        <f t="shared" si="23"/>
        <v>526.50686764614898</v>
      </c>
      <c r="H89" s="186">
        <f t="shared" si="24"/>
        <v>678.37470294179764</v>
      </c>
      <c r="I89" s="187">
        <f t="shared" si="25"/>
        <v>553.04622879758551</v>
      </c>
      <c r="J89" s="185">
        <f t="shared" si="26"/>
        <v>824.32893419346544</v>
      </c>
      <c r="K89" s="186">
        <f t="shared" si="27"/>
        <v>1062.1018076361477</v>
      </c>
      <c r="L89" s="187">
        <f t="shared" si="28"/>
        <v>799.24100161715569</v>
      </c>
      <c r="M89" s="185">
        <f t="shared" si="29"/>
        <v>1191.2882661892666</v>
      </c>
      <c r="N89" s="186">
        <f t="shared" si="30"/>
        <v>1534.9084187774006</v>
      </c>
      <c r="AV89" s="54" t="s">
        <v>49</v>
      </c>
      <c r="AW89" s="56">
        <f t="shared" si="31"/>
        <v>297.82206654731647</v>
      </c>
      <c r="AX89" s="56">
        <f t="shared" si="32"/>
        <v>366.95933199580111</v>
      </c>
      <c r="AZ89" s="56">
        <f t="shared" si="33"/>
        <v>199.81025040428898</v>
      </c>
      <c r="BA89" s="56">
        <f t="shared" si="34"/>
        <v>246.19477281957018</v>
      </c>
      <c r="BC89" s="56">
        <f t="shared" si="35"/>
        <v>383.72710469435003</v>
      </c>
      <c r="BD89" s="56">
        <f t="shared" si="36"/>
        <v>472.80661114125292</v>
      </c>
    </row>
    <row r="90" spans="1:56" x14ac:dyDescent="0.2">
      <c r="A90" s="90" t="s">
        <v>50</v>
      </c>
      <c r="B90" s="97">
        <v>4.0363550000000004</v>
      </c>
      <c r="C90" s="133">
        <v>3.693206</v>
      </c>
      <c r="D90" s="133">
        <v>3.5932919999999999</v>
      </c>
      <c r="E90" s="98">
        <v>3.4955769999999999</v>
      </c>
      <c r="F90" s="185">
        <f t="shared" si="22"/>
        <v>283.75058608561329</v>
      </c>
      <c r="G90" s="185">
        <f t="shared" si="23"/>
        <v>439.44655477776934</v>
      </c>
      <c r="H90" s="186">
        <f t="shared" si="24"/>
        <v>580.98752373260231</v>
      </c>
      <c r="I90" s="187">
        <f t="shared" si="25"/>
        <v>444.25596811383889</v>
      </c>
      <c r="J90" s="185">
        <f t="shared" si="26"/>
        <v>688.02238374297212</v>
      </c>
      <c r="K90" s="186">
        <f t="shared" si="27"/>
        <v>909.62693109649877</v>
      </c>
      <c r="L90" s="187">
        <f t="shared" si="28"/>
        <v>642.02152811290273</v>
      </c>
      <c r="M90" s="185">
        <f t="shared" si="29"/>
        <v>994.30331586081149</v>
      </c>
      <c r="N90" s="186">
        <f t="shared" si="30"/>
        <v>1314.5576294555849</v>
      </c>
      <c r="AV90" s="54" t="s">
        <v>50</v>
      </c>
      <c r="AW90" s="56">
        <f t="shared" si="31"/>
        <v>248.57582896520279</v>
      </c>
      <c r="AX90" s="56">
        <f t="shared" si="32"/>
        <v>306.28093211783937</v>
      </c>
      <c r="AZ90" s="56">
        <f t="shared" si="33"/>
        <v>160.5053820282256</v>
      </c>
      <c r="BA90" s="56">
        <f t="shared" si="34"/>
        <v>197.76555999906384</v>
      </c>
      <c r="BC90" s="56">
        <f t="shared" si="35"/>
        <v>328.63940736389645</v>
      </c>
      <c r="BD90" s="56">
        <f t="shared" si="36"/>
        <v>404.93069835908614</v>
      </c>
    </row>
    <row r="91" spans="1:56" x14ac:dyDescent="0.2">
      <c r="A91" s="90" t="s">
        <v>51</v>
      </c>
      <c r="B91" s="97">
        <v>59.236212999999999</v>
      </c>
      <c r="C91" s="133">
        <v>58.773783000000002</v>
      </c>
      <c r="D91" s="133">
        <v>58.655760999999998</v>
      </c>
      <c r="E91" s="98">
        <v>58.519596999999997</v>
      </c>
      <c r="F91" s="185">
        <f t="shared" si="22"/>
        <v>396.70592822624781</v>
      </c>
      <c r="G91" s="185">
        <f t="shared" si="23"/>
        <v>599.74542553203787</v>
      </c>
      <c r="H91" s="186">
        <f t="shared" si="24"/>
        <v>779.4477564770317</v>
      </c>
      <c r="I91" s="187">
        <f t="shared" si="25"/>
        <v>621.10524116230727</v>
      </c>
      <c r="J91" s="185">
        <f t="shared" si="26"/>
        <v>938.99536320672598</v>
      </c>
      <c r="K91" s="186">
        <f t="shared" si="27"/>
        <v>1220.3474975145446</v>
      </c>
      <c r="L91" s="187">
        <f t="shared" si="28"/>
        <v>897.59725174423738</v>
      </c>
      <c r="M91" s="185">
        <f t="shared" si="29"/>
        <v>1356.9997506987525</v>
      </c>
      <c r="N91" s="186">
        <f t="shared" si="30"/>
        <v>1763.5989641500514</v>
      </c>
      <c r="AV91" s="54" t="s">
        <v>51</v>
      </c>
      <c r="AW91" s="56">
        <f t="shared" si="31"/>
        <v>339.24993767468811</v>
      </c>
      <c r="AX91" s="56">
        <f t="shared" si="32"/>
        <v>418.00438749202647</v>
      </c>
      <c r="AZ91" s="56">
        <f t="shared" si="33"/>
        <v>224.39931293605946</v>
      </c>
      <c r="BA91" s="56">
        <f t="shared" si="34"/>
        <v>276.49201058193012</v>
      </c>
      <c r="BC91" s="56">
        <f t="shared" si="35"/>
        <v>440.89974103751285</v>
      </c>
      <c r="BD91" s="56">
        <f t="shared" si="36"/>
        <v>543.25146663550686</v>
      </c>
    </row>
    <row r="92" spans="1:56" x14ac:dyDescent="0.2">
      <c r="A92" s="90" t="s">
        <v>52</v>
      </c>
      <c r="B92" s="97">
        <v>0.896007</v>
      </c>
      <c r="C92" s="133">
        <v>0.95774400000000004</v>
      </c>
      <c r="D92" s="133">
        <v>0.96720700000000004</v>
      </c>
      <c r="E92" s="98">
        <v>0.97387599999999996</v>
      </c>
      <c r="F92" s="185">
        <f t="shared" si="22"/>
        <v>907.22416073333034</v>
      </c>
      <c r="G92" s="185">
        <f t="shared" si="23"/>
        <v>1038.7482110410117</v>
      </c>
      <c r="H92" s="186">
        <f t="shared" si="24"/>
        <v>1154.7313000935037</v>
      </c>
      <c r="I92" s="187">
        <f t="shared" si="25"/>
        <v>1420.4014637744062</v>
      </c>
      <c r="J92" s="185">
        <f t="shared" si="26"/>
        <v>1626.3229566803723</v>
      </c>
      <c r="K92" s="186">
        <f t="shared" si="27"/>
        <v>1807.9126415605363</v>
      </c>
      <c r="L92" s="187">
        <f t="shared" si="28"/>
        <v>2052.7092121643032</v>
      </c>
      <c r="M92" s="185">
        <f t="shared" si="29"/>
        <v>2350.2989825574414</v>
      </c>
      <c r="N92" s="186">
        <f t="shared" si="30"/>
        <v>2612.7253658681302</v>
      </c>
      <c r="AV92" s="54" t="s">
        <v>52</v>
      </c>
      <c r="AW92" s="56">
        <f t="shared" si="31"/>
        <v>587.57474563936057</v>
      </c>
      <c r="AX92" s="56">
        <f t="shared" si="32"/>
        <v>723.97602587706911</v>
      </c>
      <c r="AZ92" s="56">
        <f t="shared" si="33"/>
        <v>513.1773030410759</v>
      </c>
      <c r="BA92" s="56">
        <f t="shared" si="34"/>
        <v>632.30774838989691</v>
      </c>
      <c r="BC92" s="56">
        <f t="shared" si="35"/>
        <v>653.18134146703255</v>
      </c>
      <c r="BD92" s="56">
        <f t="shared" si="36"/>
        <v>804.81272430759395</v>
      </c>
    </row>
    <row r="93" spans="1:56" x14ac:dyDescent="0.2">
      <c r="A93" s="90" t="s">
        <v>53</v>
      </c>
      <c r="B93" s="97">
        <v>1.8932230000000001</v>
      </c>
      <c r="C93" s="133">
        <v>1.7563340000000001</v>
      </c>
      <c r="D93" s="133">
        <v>1.6607609999999999</v>
      </c>
      <c r="E93" s="98">
        <v>1.5869359999999999</v>
      </c>
      <c r="F93" s="185">
        <f t="shared" si="22"/>
        <v>549.33980884235973</v>
      </c>
      <c r="G93" s="185">
        <f t="shared" si="23"/>
        <v>741.54825315535891</v>
      </c>
      <c r="H93" s="186">
        <f t="shared" si="24"/>
        <v>917.1608655381682</v>
      </c>
      <c r="I93" s="187">
        <f t="shared" si="25"/>
        <v>860.07747849056329</v>
      </c>
      <c r="J93" s="185">
        <f t="shared" si="26"/>
        <v>1161.0098913038448</v>
      </c>
      <c r="K93" s="186">
        <f t="shared" si="27"/>
        <v>1435.9589308930917</v>
      </c>
      <c r="L93" s="187">
        <f t="shared" si="28"/>
        <v>1242.950678592814</v>
      </c>
      <c r="M93" s="185">
        <f t="shared" si="29"/>
        <v>1677.8465525939432</v>
      </c>
      <c r="N93" s="186">
        <f t="shared" si="30"/>
        <v>2075.1922614196942</v>
      </c>
      <c r="AV93" s="54" t="s">
        <v>53</v>
      </c>
      <c r="AW93" s="56">
        <f t="shared" si="31"/>
        <v>419.46163814848592</v>
      </c>
      <c r="AX93" s="56">
        <f t="shared" si="32"/>
        <v>516.83666129009839</v>
      </c>
      <c r="AZ93" s="56">
        <f t="shared" si="33"/>
        <v>310.73766964820356</v>
      </c>
      <c r="BA93" s="56">
        <f t="shared" si="34"/>
        <v>382.87320010225073</v>
      </c>
      <c r="BC93" s="56">
        <f t="shared" si="35"/>
        <v>518.79806535492355</v>
      </c>
      <c r="BD93" s="56">
        <f t="shared" si="36"/>
        <v>639.23333052660246</v>
      </c>
    </row>
    <row r="94" spans="1:56" x14ac:dyDescent="0.2">
      <c r="A94" s="90" t="s">
        <v>54</v>
      </c>
      <c r="B94" s="97">
        <v>2.7956799999999999</v>
      </c>
      <c r="C94" s="133">
        <v>2.741927</v>
      </c>
      <c r="D94" s="133">
        <v>2.622099</v>
      </c>
      <c r="E94" s="98">
        <v>2.522535</v>
      </c>
      <c r="F94" s="185">
        <f t="shared" si="22"/>
        <v>0</v>
      </c>
      <c r="G94" s="185">
        <f t="shared" si="23"/>
        <v>175.04390232367157</v>
      </c>
      <c r="H94" s="186">
        <f t="shared" si="24"/>
        <v>505.98213276743894</v>
      </c>
      <c r="I94" s="187">
        <f t="shared" si="25"/>
        <v>0</v>
      </c>
      <c r="J94" s="185">
        <f t="shared" si="26"/>
        <v>274.05863495120303</v>
      </c>
      <c r="K94" s="186">
        <f t="shared" si="27"/>
        <v>792.19424827225305</v>
      </c>
      <c r="L94" s="187">
        <f t="shared" si="28"/>
        <v>0</v>
      </c>
      <c r="M94" s="185">
        <f t="shared" si="29"/>
        <v>396.05893051012561</v>
      </c>
      <c r="N94" s="186">
        <f t="shared" si="30"/>
        <v>1144.8484620192557</v>
      </c>
      <c r="AV94" s="54" t="s">
        <v>54</v>
      </c>
      <c r="AW94" s="56">
        <f t="shared" si="31"/>
        <v>99.014732627531458</v>
      </c>
      <c r="AX94" s="56">
        <f t="shared" si="32"/>
        <v>122.00029555892257</v>
      </c>
      <c r="AZ94" s="56">
        <f t="shared" si="33"/>
        <v>0</v>
      </c>
      <c r="BA94" s="56">
        <f t="shared" si="34"/>
        <v>0</v>
      </c>
      <c r="BC94" s="56">
        <f t="shared" si="35"/>
        <v>286.21211550481411</v>
      </c>
      <c r="BD94" s="56">
        <f t="shared" si="36"/>
        <v>352.6542137470027</v>
      </c>
    </row>
    <row r="95" spans="1:56" ht="12.6" customHeight="1" x14ac:dyDescent="0.2">
      <c r="A95" s="90" t="s">
        <v>55</v>
      </c>
      <c r="B95" s="97">
        <v>0.63473000000000002</v>
      </c>
      <c r="C95" s="133">
        <v>0.74041999999999997</v>
      </c>
      <c r="D95" s="133">
        <v>0.788408</v>
      </c>
      <c r="E95" s="98">
        <v>0.83073699999999995</v>
      </c>
      <c r="F95" s="185">
        <f t="shared" si="22"/>
        <v>678.30163917853304</v>
      </c>
      <c r="G95" s="185">
        <f t="shared" si="23"/>
        <v>1068.0214863377657</v>
      </c>
      <c r="H95" s="186">
        <f t="shared" si="24"/>
        <v>1390.7088721252351</v>
      </c>
      <c r="I95" s="187">
        <f t="shared" si="25"/>
        <v>1061.9874148754811</v>
      </c>
      <c r="J95" s="185">
        <f t="shared" si="26"/>
        <v>1672.1548523470069</v>
      </c>
      <c r="K95" s="186">
        <f t="shared" si="27"/>
        <v>2177.3724765597117</v>
      </c>
      <c r="L95" s="187">
        <f t="shared" si="28"/>
        <v>1534.7431027877917</v>
      </c>
      <c r="M95" s="185">
        <f t="shared" si="29"/>
        <v>2416.5334640369651</v>
      </c>
      <c r="N95" s="186">
        <f t="shared" si="30"/>
        <v>3146.654417737906</v>
      </c>
      <c r="AV95" s="54" t="s">
        <v>55</v>
      </c>
      <c r="AW95" s="56">
        <f t="shared" si="31"/>
        <v>604.13336600924117</v>
      </c>
      <c r="AX95" s="56">
        <f t="shared" si="32"/>
        <v>744.37861168995823</v>
      </c>
      <c r="AZ95" s="56">
        <f t="shared" si="33"/>
        <v>383.6857756969481</v>
      </c>
      <c r="BA95" s="56">
        <f t="shared" si="34"/>
        <v>472.75568791231058</v>
      </c>
      <c r="BC95" s="56">
        <f t="shared" si="35"/>
        <v>786.66360443447661</v>
      </c>
      <c r="BD95" s="56">
        <f t="shared" si="36"/>
        <v>969.2819411781943</v>
      </c>
    </row>
    <row r="96" spans="1:56" x14ac:dyDescent="0.2">
      <c r="A96" s="90" t="s">
        <v>56</v>
      </c>
      <c r="B96" s="97">
        <v>9.730772</v>
      </c>
      <c r="C96" s="133">
        <v>9.5267579999999992</v>
      </c>
      <c r="D96" s="133">
        <v>9.4222350000000006</v>
      </c>
      <c r="E96" s="98">
        <v>9.3402349999999998</v>
      </c>
      <c r="F96" s="185">
        <f t="shared" si="22"/>
        <v>261.16743831476873</v>
      </c>
      <c r="G96" s="185">
        <f t="shared" si="23"/>
        <v>483.22119077598069</v>
      </c>
      <c r="H96" s="186">
        <f t="shared" si="24"/>
        <v>680.80814261156047</v>
      </c>
      <c r="I96" s="187">
        <f t="shared" si="25"/>
        <v>408.89851453322387</v>
      </c>
      <c r="J96" s="185">
        <f t="shared" si="26"/>
        <v>756.55843000279799</v>
      </c>
      <c r="K96" s="186">
        <f t="shared" si="27"/>
        <v>1065.911738432241</v>
      </c>
      <c r="L96" s="187">
        <f t="shared" si="28"/>
        <v>590.92430487382035</v>
      </c>
      <c r="M96" s="185">
        <f t="shared" si="29"/>
        <v>1093.3489569072694</v>
      </c>
      <c r="N96" s="186">
        <f t="shared" si="30"/>
        <v>1540.4143832827224</v>
      </c>
      <c r="AV96" s="54" t="s">
        <v>56</v>
      </c>
      <c r="AW96" s="56">
        <f t="shared" si="31"/>
        <v>273.3372392268173</v>
      </c>
      <c r="AX96" s="56">
        <f t="shared" si="32"/>
        <v>336.79052690447145</v>
      </c>
      <c r="AZ96" s="56">
        <f t="shared" si="33"/>
        <v>147.73107621845514</v>
      </c>
      <c r="BA96" s="56">
        <f t="shared" si="34"/>
        <v>182.02579034059647</v>
      </c>
      <c r="BC96" s="56">
        <f t="shared" si="35"/>
        <v>385.10359582068054</v>
      </c>
      <c r="BD96" s="56">
        <f t="shared" si="36"/>
        <v>474.50264485048137</v>
      </c>
    </row>
    <row r="97" spans="1:59" x14ac:dyDescent="0.2">
      <c r="A97" s="90" t="s">
        <v>57</v>
      </c>
      <c r="B97" s="97">
        <v>0.5161</v>
      </c>
      <c r="C97" s="133">
        <v>0.60472700000000001</v>
      </c>
      <c r="D97" s="133">
        <v>0.64901200000000003</v>
      </c>
      <c r="E97" s="98">
        <v>0.68601100000000004</v>
      </c>
      <c r="F97" s="185">
        <f t="shared" si="22"/>
        <v>250.4049266528107</v>
      </c>
      <c r="G97" s="185">
        <f t="shared" si="23"/>
        <v>344.5362093768739</v>
      </c>
      <c r="H97" s="186">
        <f t="shared" si="24"/>
        <v>422.57209889944698</v>
      </c>
      <c r="I97" s="187">
        <f t="shared" si="25"/>
        <v>392.04811748672375</v>
      </c>
      <c r="J97" s="185">
        <f t="shared" si="26"/>
        <v>539.42537831732795</v>
      </c>
      <c r="K97" s="186">
        <f t="shared" si="27"/>
        <v>661.60278110519482</v>
      </c>
      <c r="L97" s="187">
        <f t="shared" si="28"/>
        <v>566.57276333565244</v>
      </c>
      <c r="M97" s="185">
        <f t="shared" si="29"/>
        <v>779.55667576181565</v>
      </c>
      <c r="N97" s="186">
        <f t="shared" si="30"/>
        <v>956.12272882299123</v>
      </c>
      <c r="AV97" s="54" t="s">
        <v>57</v>
      </c>
      <c r="AW97" s="56">
        <f t="shared" si="31"/>
        <v>194.88916894045406</v>
      </c>
      <c r="AX97" s="56">
        <f t="shared" si="32"/>
        <v>240.1312974444877</v>
      </c>
      <c r="AZ97" s="56">
        <f t="shared" si="33"/>
        <v>141.64319083391305</v>
      </c>
      <c r="BA97" s="56">
        <f t="shared" si="34"/>
        <v>174.52464584892869</v>
      </c>
      <c r="BC97" s="56">
        <f t="shared" si="35"/>
        <v>239.03068220574784</v>
      </c>
      <c r="BD97" s="56">
        <f t="shared" si="36"/>
        <v>294.51994771779641</v>
      </c>
    </row>
    <row r="98" spans="1:59" ht="12.95" customHeight="1" x14ac:dyDescent="0.2">
      <c r="A98" s="90" t="s">
        <v>58</v>
      </c>
      <c r="B98" s="97">
        <v>17.475415000000002</v>
      </c>
      <c r="C98" s="133">
        <v>18.341701</v>
      </c>
      <c r="D98" s="133">
        <v>18.564556</v>
      </c>
      <c r="E98" s="98">
        <v>18.710298999999999</v>
      </c>
      <c r="F98" s="185">
        <f t="shared" si="22"/>
        <v>574.26586787353574</v>
      </c>
      <c r="G98" s="185">
        <f t="shared" si="23"/>
        <v>863.68286080244775</v>
      </c>
      <c r="H98" s="186">
        <f t="shared" si="24"/>
        <v>1117.6642806696091</v>
      </c>
      <c r="I98" s="187">
        <f t="shared" si="25"/>
        <v>899.10312646866691</v>
      </c>
      <c r="J98" s="185">
        <f t="shared" si="26"/>
        <v>1352.2307416603981</v>
      </c>
      <c r="K98" s="186">
        <f t="shared" si="27"/>
        <v>1749.8784192301962</v>
      </c>
      <c r="L98" s="187">
        <f t="shared" si="28"/>
        <v>1299.3490343805252</v>
      </c>
      <c r="M98" s="185">
        <f t="shared" si="29"/>
        <v>1954.1915234318008</v>
      </c>
      <c r="N98" s="186">
        <f t="shared" si="30"/>
        <v>2528.8565542423476</v>
      </c>
      <c r="AV98" s="54" t="s">
        <v>58</v>
      </c>
      <c r="AW98" s="56">
        <f t="shared" si="31"/>
        <v>488.5478808579503</v>
      </c>
      <c r="AX98" s="56">
        <f t="shared" si="32"/>
        <v>601.96078177140271</v>
      </c>
      <c r="AZ98" s="56">
        <f t="shared" si="33"/>
        <v>324.83725859513117</v>
      </c>
      <c r="BA98" s="56">
        <f t="shared" si="34"/>
        <v>400.24590791185824</v>
      </c>
      <c r="BC98" s="56">
        <f t="shared" si="35"/>
        <v>632.21413856058712</v>
      </c>
      <c r="BD98" s="56">
        <f t="shared" si="36"/>
        <v>778.97813501215137</v>
      </c>
    </row>
    <row r="99" spans="1:59" x14ac:dyDescent="0.2">
      <c r="A99" s="90" t="s">
        <v>59</v>
      </c>
      <c r="B99" s="97">
        <v>8.9326640000000008</v>
      </c>
      <c r="C99" s="133">
        <v>9.2146899999999992</v>
      </c>
      <c r="D99" s="133">
        <v>9.3190860000000004</v>
      </c>
      <c r="E99" s="98">
        <v>9.4130090000000006</v>
      </c>
      <c r="F99" s="185">
        <f t="shared" si="22"/>
        <v>583.90039682854558</v>
      </c>
      <c r="G99" s="185">
        <f t="shared" si="23"/>
        <v>749.45778219836359</v>
      </c>
      <c r="H99" s="186">
        <f t="shared" si="24"/>
        <v>893.88478820632031</v>
      </c>
      <c r="I99" s="187">
        <f t="shared" si="25"/>
        <v>914.18748998408614</v>
      </c>
      <c r="J99" s="185">
        <f t="shared" si="26"/>
        <v>1173.3934973812759</v>
      </c>
      <c r="K99" s="186">
        <f t="shared" si="27"/>
        <v>1399.5165875957541</v>
      </c>
      <c r="L99" s="187">
        <f t="shared" si="28"/>
        <v>1321.1483726221634</v>
      </c>
      <c r="M99" s="185">
        <f t="shared" si="29"/>
        <v>1695.7428607316504</v>
      </c>
      <c r="N99" s="186">
        <f t="shared" si="30"/>
        <v>2022.5271975577348</v>
      </c>
      <c r="AV99" s="54" t="s">
        <v>59</v>
      </c>
      <c r="AW99" s="56">
        <f t="shared" si="31"/>
        <v>423.9357151829123</v>
      </c>
      <c r="AX99" s="56">
        <f t="shared" si="32"/>
        <v>522.34936335037446</v>
      </c>
      <c r="AZ99" s="56">
        <f t="shared" si="33"/>
        <v>330.28709315554056</v>
      </c>
      <c r="BA99" s="56">
        <f t="shared" si="34"/>
        <v>406.96088263807724</v>
      </c>
      <c r="BC99" s="56">
        <f t="shared" si="35"/>
        <v>505.63179938943381</v>
      </c>
      <c r="BD99" s="56">
        <f t="shared" si="36"/>
        <v>623.01060996198066</v>
      </c>
    </row>
    <row r="100" spans="1:59" x14ac:dyDescent="0.2">
      <c r="A100" s="90" t="s">
        <v>60</v>
      </c>
      <c r="B100" s="97">
        <v>37.840001000000001</v>
      </c>
      <c r="C100" s="133">
        <v>37.420524</v>
      </c>
      <c r="D100" s="133">
        <v>36.517358000000002</v>
      </c>
      <c r="E100" s="98">
        <v>35.844414</v>
      </c>
      <c r="F100" s="185">
        <f t="shared" si="22"/>
        <v>693.47581517654453</v>
      </c>
      <c r="G100" s="185">
        <f t="shared" si="23"/>
        <v>978.74484663324984</v>
      </c>
      <c r="H100" s="186">
        <f t="shared" si="24"/>
        <v>1234.1902030687031</v>
      </c>
      <c r="I100" s="187">
        <f t="shared" si="25"/>
        <v>1085.7449631551963</v>
      </c>
      <c r="J100" s="185">
        <f t="shared" si="26"/>
        <v>1532.3782952338756</v>
      </c>
      <c r="K100" s="186">
        <f t="shared" si="27"/>
        <v>1932.3179947035248</v>
      </c>
      <c r="L100" s="187">
        <f t="shared" si="28"/>
        <v>1569.0765919146061</v>
      </c>
      <c r="M100" s="185">
        <f t="shared" si="29"/>
        <v>2214.5337944025041</v>
      </c>
      <c r="N100" s="186">
        <f t="shared" si="30"/>
        <v>2792.5111665392874</v>
      </c>
      <c r="AV100" s="54" t="s">
        <v>60</v>
      </c>
      <c r="AW100" s="56">
        <f t="shared" si="31"/>
        <v>553.6334486006258</v>
      </c>
      <c r="AX100" s="56">
        <f t="shared" si="32"/>
        <v>682.15549916862847</v>
      </c>
      <c r="AZ100" s="56">
        <f t="shared" si="33"/>
        <v>392.26914797865174</v>
      </c>
      <c r="BA100" s="56">
        <f t="shared" si="34"/>
        <v>483.3316287594098</v>
      </c>
      <c r="BC100" s="56">
        <f t="shared" si="35"/>
        <v>698.12779163482173</v>
      </c>
      <c r="BD100" s="56">
        <f t="shared" si="36"/>
        <v>860.19317183576254</v>
      </c>
    </row>
    <row r="101" spans="1:59" x14ac:dyDescent="0.2">
      <c r="A101" s="90" t="s">
        <v>61</v>
      </c>
      <c r="B101" s="97">
        <v>10.298252</v>
      </c>
      <c r="C101" s="133">
        <v>10.249138</v>
      </c>
      <c r="D101" s="133">
        <v>10.120798000000001</v>
      </c>
      <c r="E101" s="98">
        <v>9.9889360000000007</v>
      </c>
      <c r="F101" s="185">
        <f t="shared" si="22"/>
        <v>296.98733668294722</v>
      </c>
      <c r="G101" s="185">
        <f t="shared" si="23"/>
        <v>449.48454900769286</v>
      </c>
      <c r="H101" s="186">
        <f t="shared" si="24"/>
        <v>586.17928741966591</v>
      </c>
      <c r="I101" s="187">
        <f t="shared" si="25"/>
        <v>464.98017359451325</v>
      </c>
      <c r="J101" s="185">
        <f t="shared" si="26"/>
        <v>703.73843531507441</v>
      </c>
      <c r="K101" s="186">
        <f t="shared" si="27"/>
        <v>917.75545000048726</v>
      </c>
      <c r="L101" s="187">
        <f t="shared" si="28"/>
        <v>671.97134764626435</v>
      </c>
      <c r="M101" s="185">
        <f t="shared" si="29"/>
        <v>1017.0155452295273</v>
      </c>
      <c r="N101" s="186">
        <f t="shared" si="30"/>
        <v>1326.3046503232847</v>
      </c>
      <c r="AV101" s="54" t="s">
        <v>61</v>
      </c>
      <c r="AW101" s="56">
        <f t="shared" si="31"/>
        <v>254.25388630738155</v>
      </c>
      <c r="AX101" s="56">
        <f t="shared" si="32"/>
        <v>313.27710991445292</v>
      </c>
      <c r="AZ101" s="56">
        <f t="shared" si="33"/>
        <v>167.99283691156603</v>
      </c>
      <c r="BA101" s="56">
        <f t="shared" si="34"/>
        <v>206.9911740517511</v>
      </c>
      <c r="BC101" s="56">
        <f t="shared" si="35"/>
        <v>331.57616258082135</v>
      </c>
      <c r="BD101" s="56">
        <f t="shared" si="36"/>
        <v>408.54920032279745</v>
      </c>
    </row>
    <row r="102" spans="1:59" x14ac:dyDescent="0.2">
      <c r="A102" s="90" t="s">
        <v>62</v>
      </c>
      <c r="B102" s="97">
        <v>19.201661999999999</v>
      </c>
      <c r="C102" s="133">
        <v>18.218553</v>
      </c>
      <c r="D102" s="133">
        <v>17.683693999999999</v>
      </c>
      <c r="E102" s="98">
        <v>17.232578</v>
      </c>
      <c r="F102" s="185">
        <f t="shared" si="22"/>
        <v>0</v>
      </c>
      <c r="G102" s="185">
        <f t="shared" si="23"/>
        <v>66.279915478040905</v>
      </c>
      <c r="H102" s="186">
        <f t="shared" si="24"/>
        <v>322.35527422544709</v>
      </c>
      <c r="I102" s="187">
        <f t="shared" si="25"/>
        <v>0</v>
      </c>
      <c r="J102" s="185">
        <f t="shared" si="26"/>
        <v>103.771584839357</v>
      </c>
      <c r="K102" s="186">
        <f t="shared" si="27"/>
        <v>504.69765156509408</v>
      </c>
      <c r="L102" s="187">
        <f t="shared" si="28"/>
        <v>0</v>
      </c>
      <c r="M102" s="185">
        <f t="shared" si="29"/>
        <v>149.96667744526425</v>
      </c>
      <c r="N102" s="186">
        <f t="shared" si="30"/>
        <v>729.36950935858749</v>
      </c>
      <c r="AV102" s="54" t="s">
        <v>62</v>
      </c>
      <c r="AW102" s="56">
        <f t="shared" si="31"/>
        <v>37.491669361316099</v>
      </c>
      <c r="AX102" s="56">
        <f t="shared" si="32"/>
        <v>46.195092605907249</v>
      </c>
      <c r="AZ102" s="56">
        <f t="shared" si="33"/>
        <v>0</v>
      </c>
      <c r="BA102" s="56">
        <f t="shared" si="34"/>
        <v>0</v>
      </c>
      <c r="BC102" s="56">
        <f t="shared" si="35"/>
        <v>182.34237733964699</v>
      </c>
      <c r="BD102" s="56">
        <f t="shared" si="36"/>
        <v>224.67185779349342</v>
      </c>
    </row>
    <row r="103" spans="1:59" x14ac:dyDescent="0.2">
      <c r="A103" s="90" t="s">
        <v>63</v>
      </c>
      <c r="B103" s="97">
        <v>2.1089769999999999</v>
      </c>
      <c r="C103" s="133">
        <v>2.1188060000000002</v>
      </c>
      <c r="D103" s="133">
        <v>2.1136720000000002</v>
      </c>
      <c r="E103" s="98">
        <v>2.109858</v>
      </c>
      <c r="F103" s="185">
        <f t="shared" si="22"/>
        <v>446.0707975614875</v>
      </c>
      <c r="G103" s="185">
        <f t="shared" si="23"/>
        <v>603.9253494833298</v>
      </c>
      <c r="H103" s="186">
        <f t="shared" si="24"/>
        <v>743.40169762994083</v>
      </c>
      <c r="I103" s="187">
        <f t="shared" si="25"/>
        <v>698.39367294980354</v>
      </c>
      <c r="J103" s="185">
        <f t="shared" si="26"/>
        <v>945.53968858501116</v>
      </c>
      <c r="K103" s="186">
        <f t="shared" si="27"/>
        <v>1163.9117488145539</v>
      </c>
      <c r="L103" s="187">
        <f t="shared" si="28"/>
        <v>1009.2915015532645</v>
      </c>
      <c r="M103" s="185">
        <f t="shared" si="29"/>
        <v>1366.4573564067257</v>
      </c>
      <c r="N103" s="186">
        <f t="shared" si="30"/>
        <v>1682.0402047384521</v>
      </c>
      <c r="AV103" s="54" t="s">
        <v>63</v>
      </c>
      <c r="AW103" s="56">
        <f t="shared" si="31"/>
        <v>341.61433910168137</v>
      </c>
      <c r="AX103" s="56">
        <f t="shared" si="32"/>
        <v>420.91766782171453</v>
      </c>
      <c r="AZ103" s="56">
        <f t="shared" si="33"/>
        <v>252.32287538831605</v>
      </c>
      <c r="BA103" s="56">
        <f t="shared" si="34"/>
        <v>310.89782860346099</v>
      </c>
      <c r="BC103" s="56">
        <f t="shared" si="35"/>
        <v>420.51005118461308</v>
      </c>
      <c r="BD103" s="56">
        <f t="shared" si="36"/>
        <v>518.12845592389817</v>
      </c>
    </row>
    <row r="104" spans="1:59" x14ac:dyDescent="0.2">
      <c r="A104" s="90" t="s">
        <v>64</v>
      </c>
      <c r="B104" s="97">
        <v>5.4597810000000004</v>
      </c>
      <c r="C104" s="133">
        <v>5.450183</v>
      </c>
      <c r="D104" s="133">
        <v>5.3685739999999997</v>
      </c>
      <c r="E104" s="98">
        <v>5.3015299999999996</v>
      </c>
      <c r="F104" s="185">
        <f t="shared" si="22"/>
        <v>162.25585309539008</v>
      </c>
      <c r="G104" s="185">
        <f t="shared" si="23"/>
        <v>438.17074917826409</v>
      </c>
      <c r="H104" s="186">
        <f t="shared" si="24"/>
        <v>684.78594446609577</v>
      </c>
      <c r="I104" s="187">
        <f t="shared" si="25"/>
        <v>254.03694171500476</v>
      </c>
      <c r="J104" s="185">
        <f t="shared" si="26"/>
        <v>686.0249103296054</v>
      </c>
      <c r="K104" s="186">
        <f t="shared" si="27"/>
        <v>1072.1396100226752</v>
      </c>
      <c r="L104" s="187">
        <f t="shared" si="28"/>
        <v>367.12435447845843</v>
      </c>
      <c r="M104" s="185">
        <f t="shared" si="29"/>
        <v>991.41664460536504</v>
      </c>
      <c r="N104" s="186">
        <f t="shared" si="30"/>
        <v>1549.4146622263177</v>
      </c>
      <c r="AV104" s="54" t="s">
        <v>64</v>
      </c>
      <c r="AW104" s="56">
        <f t="shared" si="31"/>
        <v>247.85416115134132</v>
      </c>
      <c r="AX104" s="56">
        <f t="shared" si="32"/>
        <v>305.39173427575963</v>
      </c>
      <c r="AZ104" s="56">
        <f t="shared" si="33"/>
        <v>91.781088619614678</v>
      </c>
      <c r="BA104" s="56">
        <f t="shared" si="34"/>
        <v>113.08741276345367</v>
      </c>
      <c r="BC104" s="56">
        <f t="shared" si="35"/>
        <v>387.35366555657947</v>
      </c>
      <c r="BD104" s="56">
        <f t="shared" si="36"/>
        <v>477.27505220364242</v>
      </c>
    </row>
    <row r="105" spans="1:59" x14ac:dyDescent="0.2">
      <c r="A105" s="90" t="s">
        <v>65</v>
      </c>
      <c r="B105" s="97">
        <v>5.5337930000000002</v>
      </c>
      <c r="C105" s="133">
        <v>5.6314869999999999</v>
      </c>
      <c r="D105" s="133">
        <v>5.6014549999999996</v>
      </c>
      <c r="E105" s="98">
        <v>5.5610289999999996</v>
      </c>
      <c r="F105" s="185">
        <f t="shared" si="22"/>
        <v>710.83786154861093</v>
      </c>
      <c r="G105" s="185">
        <f t="shared" si="23"/>
        <v>900.98960441788165</v>
      </c>
      <c r="H105" s="186">
        <f t="shared" si="24"/>
        <v>1070.9670517408833</v>
      </c>
      <c r="I105" s="187">
        <f t="shared" si="25"/>
        <v>1112.9279650508556</v>
      </c>
      <c r="J105" s="185">
        <f t="shared" si="26"/>
        <v>1410.6402897451685</v>
      </c>
      <c r="K105" s="186">
        <f t="shared" si="27"/>
        <v>1676.7665961599689</v>
      </c>
      <c r="L105" s="187">
        <f t="shared" si="28"/>
        <v>1608.3604140089785</v>
      </c>
      <c r="M105" s="185">
        <f t="shared" si="29"/>
        <v>2038.6027413091458</v>
      </c>
      <c r="N105" s="186">
        <f t="shared" si="30"/>
        <v>2423.1981776763419</v>
      </c>
      <c r="AV105" s="54" t="s">
        <v>65</v>
      </c>
      <c r="AW105" s="56">
        <f t="shared" si="31"/>
        <v>509.65068532728685</v>
      </c>
      <c r="AX105" s="56">
        <f t="shared" si="32"/>
        <v>627.96245156397731</v>
      </c>
      <c r="AZ105" s="56">
        <f t="shared" si="33"/>
        <v>402.09010350224469</v>
      </c>
      <c r="BA105" s="56">
        <f t="shared" si="34"/>
        <v>495.4324489581229</v>
      </c>
      <c r="BC105" s="56">
        <f t="shared" si="35"/>
        <v>605.79954441908558</v>
      </c>
      <c r="BD105" s="56">
        <f t="shared" si="36"/>
        <v>746.43158151637294</v>
      </c>
    </row>
    <row r="106" spans="1:59" ht="15" thickBot="1" x14ac:dyDescent="0.25">
      <c r="A106" s="8" t="s">
        <v>66</v>
      </c>
      <c r="B106" s="139">
        <v>10.379295000000001</v>
      </c>
      <c r="C106" s="140">
        <v>11.020441999999999</v>
      </c>
      <c r="D106" s="140">
        <v>11.302547000000001</v>
      </c>
      <c r="E106" s="141">
        <v>11.581390000000001</v>
      </c>
      <c r="F106" s="185">
        <f t="shared" si="22"/>
        <v>0</v>
      </c>
      <c r="G106" s="185">
        <f t="shared" si="23"/>
        <v>0</v>
      </c>
      <c r="H106" s="186">
        <f t="shared" si="24"/>
        <v>44.369376174543461</v>
      </c>
      <c r="I106" s="187">
        <f t="shared" si="25"/>
        <v>0</v>
      </c>
      <c r="J106" s="185">
        <f t="shared" si="26"/>
        <v>0</v>
      </c>
      <c r="K106" s="186">
        <f t="shared" si="27"/>
        <v>69.467205121759946</v>
      </c>
      <c r="L106" s="187">
        <f t="shared" si="28"/>
        <v>0</v>
      </c>
      <c r="M106" s="185">
        <f t="shared" si="29"/>
        <v>0</v>
      </c>
      <c r="N106" s="186">
        <f t="shared" si="30"/>
        <v>100.39131578886598</v>
      </c>
      <c r="AV106" s="54" t="s">
        <v>66</v>
      </c>
      <c r="AW106" s="56">
        <f t="shared" si="31"/>
        <v>0</v>
      </c>
      <c r="AX106" s="56">
        <f t="shared" si="32"/>
        <v>0</v>
      </c>
      <c r="AZ106" s="56">
        <f t="shared" si="33"/>
        <v>0</v>
      </c>
      <c r="BA106" s="56">
        <f t="shared" si="34"/>
        <v>0</v>
      </c>
      <c r="BC106" s="56">
        <f t="shared" si="35"/>
        <v>25.097828947216485</v>
      </c>
      <c r="BD106" s="56">
        <f t="shared" si="36"/>
        <v>30.924110667106035</v>
      </c>
    </row>
    <row r="107" spans="1:59" ht="1.5" customHeight="1" thickTop="1" thickBot="1" x14ac:dyDescent="0.25">
      <c r="A107" s="90"/>
      <c r="B107" s="99"/>
      <c r="C107" s="134"/>
      <c r="D107" s="134"/>
      <c r="E107" s="100"/>
      <c r="F107" s="188" t="e">
        <f t="shared" si="22"/>
        <v>#DIV/0!</v>
      </c>
      <c r="G107" s="188" t="e">
        <f t="shared" si="23"/>
        <v>#DIV/0!</v>
      </c>
      <c r="H107" s="189" t="e">
        <f t="shared" si="24"/>
        <v>#DIV/0!</v>
      </c>
      <c r="I107" s="190" t="e">
        <f t="shared" si="25"/>
        <v>#DIV/0!</v>
      </c>
      <c r="J107" s="188" t="e">
        <f t="shared" si="26"/>
        <v>#DIV/0!</v>
      </c>
      <c r="K107" s="189" t="e">
        <f t="shared" si="27"/>
        <v>#DIV/0!</v>
      </c>
      <c r="L107" s="190" t="e">
        <f t="shared" si="28"/>
        <v>#DIV/0!</v>
      </c>
      <c r="M107" s="188" t="e">
        <f t="shared" si="29"/>
        <v>#DIV/0!</v>
      </c>
      <c r="N107" s="189" t="e">
        <f t="shared" si="30"/>
        <v>#DIV/0!</v>
      </c>
      <c r="AW107" s="56" t="e">
        <f t="shared" si="31"/>
        <v>#DIV/0!</v>
      </c>
      <c r="AX107" s="56" t="e">
        <f t="shared" si="32"/>
        <v>#DIV/0!</v>
      </c>
      <c r="AZ107" s="56" t="e">
        <f t="shared" si="33"/>
        <v>#DIV/0!</v>
      </c>
      <c r="BA107" s="56" t="e">
        <f t="shared" si="34"/>
        <v>#DIV/0!</v>
      </c>
      <c r="BC107" s="56" t="e">
        <f t="shared" si="35"/>
        <v>#DIV/0!</v>
      </c>
      <c r="BD107" s="56" t="e">
        <f t="shared" si="36"/>
        <v>#DIV/0!</v>
      </c>
    </row>
    <row r="108" spans="1:59" ht="16.5" thickTop="1" thickBot="1" x14ac:dyDescent="0.3">
      <c r="A108" s="153" t="s">
        <v>115</v>
      </c>
      <c r="B108" s="101">
        <f>SUM(B80:B106)</f>
        <v>447.00054799999998</v>
      </c>
      <c r="C108" s="135">
        <f>SUM(C80:C106)</f>
        <v>452.7001009999999</v>
      </c>
      <c r="D108" s="135">
        <f>SUM(D80:D106)</f>
        <v>451.99134500000002</v>
      </c>
      <c r="E108" s="102">
        <f>SUM(E80:E106)</f>
        <v>451.59218800000002</v>
      </c>
      <c r="F108" s="191">
        <f t="shared" si="22"/>
        <v>399.04220376074647</v>
      </c>
      <c r="G108" s="191">
        <f t="shared" si="23"/>
        <v>626.8962132767814</v>
      </c>
      <c r="H108" s="192">
        <f t="shared" si="24"/>
        <v>838.07524006206268</v>
      </c>
      <c r="I108" s="193">
        <f t="shared" si="25"/>
        <v>624.76304629207777</v>
      </c>
      <c r="J108" s="191">
        <f t="shared" si="26"/>
        <v>981.50417230203118</v>
      </c>
      <c r="K108" s="192">
        <f t="shared" si="27"/>
        <v>1312.1380021173704</v>
      </c>
      <c r="L108" s="193">
        <f t="shared" si="28"/>
        <v>902.88337012532554</v>
      </c>
      <c r="M108" s="191">
        <f t="shared" si="29"/>
        <v>1418.4318361010005</v>
      </c>
      <c r="N108" s="192">
        <f t="shared" si="30"/>
        <v>1896.2510482212326</v>
      </c>
      <c r="AV108" s="60" t="s">
        <v>84</v>
      </c>
      <c r="AW108" s="56">
        <f t="shared" si="31"/>
        <v>354.60795902524978</v>
      </c>
      <c r="AX108" s="56">
        <f t="shared" si="32"/>
        <v>436.92766379896932</v>
      </c>
      <c r="AZ108" s="56">
        <f t="shared" si="33"/>
        <v>225.7208425313313</v>
      </c>
      <c r="BA108" s="56">
        <f t="shared" si="34"/>
        <v>278.12032383324777</v>
      </c>
      <c r="BC108" s="56">
        <f t="shared" si="35"/>
        <v>474.06276205530776</v>
      </c>
      <c r="BD108" s="56">
        <f t="shared" si="36"/>
        <v>584.11304610386219</v>
      </c>
    </row>
    <row r="109" spans="1:59" x14ac:dyDescent="0.2">
      <c r="A109" s="58"/>
      <c r="F109" s="59"/>
      <c r="G109" s="59"/>
      <c r="H109" s="59"/>
      <c r="I109" s="59"/>
      <c r="J109" s="59"/>
      <c r="K109" s="59"/>
      <c r="L109" s="59"/>
      <c r="M109" s="59"/>
      <c r="N109" s="59"/>
    </row>
    <row r="110" spans="1:59" ht="15" thickBot="1" x14ac:dyDescent="0.25">
      <c r="I110" s="61"/>
    </row>
    <row r="111" spans="1:59" ht="29.25" customHeight="1" thickBot="1" x14ac:dyDescent="0.3">
      <c r="A111" s="76" t="s">
        <v>88</v>
      </c>
      <c r="B111" s="103" t="s">
        <v>74</v>
      </c>
      <c r="F111" s="211" t="s">
        <v>79</v>
      </c>
      <c r="G111" s="212"/>
      <c r="H111" s="213"/>
      <c r="I111" s="211" t="s">
        <v>80</v>
      </c>
      <c r="J111" s="212"/>
      <c r="K111" s="213"/>
      <c r="L111" s="211" t="s">
        <v>81</v>
      </c>
      <c r="M111" s="212"/>
      <c r="N111" s="213"/>
      <c r="AV111" s="51"/>
      <c r="AW111" s="210" t="s">
        <v>144</v>
      </c>
      <c r="AX111" s="210"/>
      <c r="AY111" s="51"/>
      <c r="AZ111" s="210" t="s">
        <v>145</v>
      </c>
      <c r="BA111" s="210"/>
      <c r="BB111" s="51"/>
      <c r="BC111" s="210" t="s">
        <v>146</v>
      </c>
      <c r="BD111" s="210"/>
      <c r="BE111" s="51"/>
      <c r="BF111" s="51"/>
      <c r="BG111" s="51"/>
    </row>
    <row r="112" spans="1:59" ht="26.25" thickBot="1" x14ac:dyDescent="0.25">
      <c r="A112" s="6" t="s">
        <v>72</v>
      </c>
      <c r="B112" s="142" t="s">
        <v>89</v>
      </c>
      <c r="F112" s="29" t="str">
        <f t="shared" ref="F112:N112" si="37">F79</f>
        <v>55% target, 2030</v>
      </c>
      <c r="G112" s="11" t="str">
        <f t="shared" si="37"/>
        <v>75% target, 2035</v>
      </c>
      <c r="H112" s="12" t="str">
        <f t="shared" si="37"/>
        <v>90% target, 2040</v>
      </c>
      <c r="I112" s="29" t="str">
        <f t="shared" si="37"/>
        <v>55% target, 2030</v>
      </c>
      <c r="J112" s="11" t="str">
        <f t="shared" si="37"/>
        <v>75% target, 2035</v>
      </c>
      <c r="K112" s="12" t="str">
        <f t="shared" si="37"/>
        <v>90% target, 2040</v>
      </c>
      <c r="L112" s="29" t="str">
        <f t="shared" si="37"/>
        <v>55% target, 2030</v>
      </c>
      <c r="M112" s="11" t="str">
        <f t="shared" si="37"/>
        <v>75% target, 2035</v>
      </c>
      <c r="N112" s="12" t="str">
        <f t="shared" si="37"/>
        <v>90% target, 2040</v>
      </c>
      <c r="AV112" s="54" t="s">
        <v>72</v>
      </c>
      <c r="AW112" s="55" t="str">
        <f>A3</f>
        <v>UTM low</v>
      </c>
      <c r="AX112" s="55" t="str">
        <f>A5</f>
        <v>UTM high</v>
      </c>
      <c r="AZ112" s="55" t="str">
        <f>AW112</f>
        <v>UTM low</v>
      </c>
      <c r="BA112" s="55" t="str">
        <f>AX112</f>
        <v>UTM high</v>
      </c>
      <c r="BC112" s="55" t="str">
        <f>AZ112</f>
        <v>UTM low</v>
      </c>
      <c r="BD112" s="55" t="str">
        <f>BA112</f>
        <v>UTM high</v>
      </c>
    </row>
    <row r="113" spans="1:56" x14ac:dyDescent="0.2">
      <c r="A113" s="7" t="s">
        <v>40</v>
      </c>
      <c r="B113" s="104">
        <v>507929.59999999998</v>
      </c>
      <c r="F113" s="154">
        <f t="shared" ref="F113:F141" si="38">(F46/$E$7)/$B113</f>
        <v>1.3514803058237315E-2</v>
      </c>
      <c r="G113" s="155">
        <f t="shared" ref="G113:G141" si="39">(G46/$E$8)/$B113</f>
        <v>2.0002881561381101E-2</v>
      </c>
      <c r="H113" s="156">
        <f t="shared" ref="H113:H141" si="40">(H46/$E$9)/$B113</f>
        <v>2.5727656711213853E-2</v>
      </c>
      <c r="I113" s="154">
        <f t="shared" ref="I113:I141" si="41">(I46/$E$7)/$B113</f>
        <v>2.1159540141684679E-2</v>
      </c>
      <c r="J113" s="155">
        <f t="shared" ref="J113:J141" si="42">(J46/$E$8)/$B113</f>
        <v>3.1317642848626981E-2</v>
      </c>
      <c r="K113" s="156">
        <f t="shared" ref="K113:K141" si="43">(K46/$E$9)/$B113</f>
        <v>4.0280674648870168E-2</v>
      </c>
      <c r="L113" s="154">
        <f t="shared" ref="L113:L141" si="44">(L46/$E$7)/$B113</f>
        <v>3.0578948333789477E-2</v>
      </c>
      <c r="M113" s="155">
        <f t="shared" ref="M113:M141" si="45">(M46/$E$8)/$B113</f>
        <v>4.5259045148983504E-2</v>
      </c>
      <c r="N113" s="156">
        <f t="shared" ref="N113:N141" si="46">(N46/$E$9)/$B113</f>
        <v>5.8212071750625281E-2</v>
      </c>
      <c r="AV113" s="54" t="s">
        <v>40</v>
      </c>
      <c r="AW113" s="87">
        <f>J113-G113</f>
        <v>1.1314761287245879E-2</v>
      </c>
      <c r="AX113" s="87">
        <f>M113-J113</f>
        <v>1.3941402300356523E-2</v>
      </c>
      <c r="AY113" s="87"/>
      <c r="AZ113" s="87">
        <f>I113-F113</f>
        <v>7.644737083447364E-3</v>
      </c>
      <c r="BA113" s="87">
        <f>L113-I113</f>
        <v>9.419408192104798E-3</v>
      </c>
      <c r="BB113" s="87"/>
      <c r="BC113" s="87">
        <f>K113-H113</f>
        <v>1.4553017937656315E-2</v>
      </c>
      <c r="BD113" s="87">
        <f>N113-K113</f>
        <v>1.7931397101755113E-2</v>
      </c>
    </row>
    <row r="114" spans="1:56" x14ac:dyDescent="0.2">
      <c r="A114" s="7" t="s">
        <v>41</v>
      </c>
      <c r="B114" s="104">
        <v>71060.100000000006</v>
      </c>
      <c r="F114" s="154">
        <f t="shared" si="38"/>
        <v>1.9329737516791862E-2</v>
      </c>
      <c r="G114" s="155">
        <f t="shared" si="39"/>
        <v>4.615269320731627E-2</v>
      </c>
      <c r="H114" s="156">
        <f t="shared" si="40"/>
        <v>6.9820007051896657E-2</v>
      </c>
      <c r="I114" s="154">
        <f t="shared" si="41"/>
        <v>3.026373045558322E-2</v>
      </c>
      <c r="J114" s="155">
        <f t="shared" si="42"/>
        <v>7.2259267142767911E-2</v>
      </c>
      <c r="K114" s="156">
        <f t="shared" si="43"/>
        <v>0.1093141524549897</v>
      </c>
      <c r="L114" s="154">
        <f t="shared" si="44"/>
        <v>4.3735971755165422E-2</v>
      </c>
      <c r="M114" s="155">
        <f t="shared" si="45"/>
        <v>0.10442629574180655</v>
      </c>
      <c r="N114" s="156">
        <f t="shared" si="46"/>
        <v>0.15797658161237219</v>
      </c>
      <c r="AV114" s="54" t="s">
        <v>41</v>
      </c>
      <c r="AW114" s="87">
        <f t="shared" ref="AW114:AW141" si="47">J114-G114</f>
        <v>2.6106573935451641E-2</v>
      </c>
      <c r="AX114" s="87">
        <f t="shared" ref="AX114:AX141" si="48">M114-J114</f>
        <v>3.2167028599038638E-2</v>
      </c>
      <c r="AY114" s="87"/>
      <c r="AZ114" s="87">
        <f t="shared" ref="AZ114:AZ141" si="49">I114-F114</f>
        <v>1.0933992938791357E-2</v>
      </c>
      <c r="BA114" s="87">
        <f t="shared" ref="BA114:BA141" si="50">L114-I114</f>
        <v>1.3472241299582202E-2</v>
      </c>
      <c r="BB114" s="87"/>
      <c r="BC114" s="87">
        <f t="shared" ref="BC114:BC141" si="51">K114-H114</f>
        <v>3.9494145403093039E-2</v>
      </c>
      <c r="BD114" s="87">
        <f t="shared" ref="BD114:BD141" si="52">N114-K114</f>
        <v>4.8662429157382489E-2</v>
      </c>
    </row>
    <row r="115" spans="1:56" x14ac:dyDescent="0.2">
      <c r="A115" s="7" t="s">
        <v>42</v>
      </c>
      <c r="B115" s="104">
        <v>238249.5</v>
      </c>
      <c r="F115" s="154">
        <f t="shared" si="38"/>
        <v>2.6585388328317531E-2</v>
      </c>
      <c r="G115" s="155">
        <f t="shared" si="39"/>
        <v>4.5182755322582757E-2</v>
      </c>
      <c r="H115" s="156">
        <f t="shared" si="40"/>
        <v>6.1592196788110912E-2</v>
      </c>
      <c r="I115" s="154">
        <f t="shared" si="41"/>
        <v>4.1623587786759772E-2</v>
      </c>
      <c r="J115" s="155">
        <f t="shared" si="42"/>
        <v>7.0740677525255827E-2</v>
      </c>
      <c r="K115" s="156">
        <f t="shared" si="43"/>
        <v>9.6432227294517073E-2</v>
      </c>
      <c r="L115" s="154">
        <f t="shared" si="44"/>
        <v>6.0152797833768964E-2</v>
      </c>
      <c r="M115" s="155">
        <f t="shared" si="45"/>
        <v>0.10223168881069231</v>
      </c>
      <c r="N115" s="156">
        <f t="shared" si="46"/>
        <v>0.13936012202562464</v>
      </c>
      <c r="AV115" s="54" t="s">
        <v>42</v>
      </c>
      <c r="AW115" s="87">
        <f t="shared" si="47"/>
        <v>2.555792220267307E-2</v>
      </c>
      <c r="AX115" s="87">
        <f t="shared" si="48"/>
        <v>3.1491011285436479E-2</v>
      </c>
      <c r="AY115" s="87"/>
      <c r="AZ115" s="87">
        <f t="shared" si="49"/>
        <v>1.5038199458442241E-2</v>
      </c>
      <c r="BA115" s="87">
        <f t="shared" si="50"/>
        <v>1.8529210047009192E-2</v>
      </c>
      <c r="BB115" s="87"/>
      <c r="BC115" s="87">
        <f t="shared" si="51"/>
        <v>3.4840030506406161E-2</v>
      </c>
      <c r="BD115" s="87">
        <f t="shared" si="52"/>
        <v>4.2927894731107571E-2</v>
      </c>
    </row>
    <row r="116" spans="1:56" x14ac:dyDescent="0.2">
      <c r="A116" s="7" t="s">
        <v>43</v>
      </c>
      <c r="B116" s="104">
        <v>342961.7</v>
      </c>
      <c r="F116" s="154">
        <f t="shared" si="38"/>
        <v>5.2754184283599253E-3</v>
      </c>
      <c r="G116" s="155">
        <f t="shared" si="39"/>
        <v>1.0547729541913844E-2</v>
      </c>
      <c r="H116" s="156">
        <f t="shared" si="40"/>
        <v>1.5199768759755533E-2</v>
      </c>
      <c r="I116" s="154">
        <f t="shared" si="41"/>
        <v>8.2594934989473588E-3</v>
      </c>
      <c r="J116" s="155">
        <f t="shared" si="42"/>
        <v>1.6514122010067127E-2</v>
      </c>
      <c r="K116" s="156">
        <f t="shared" si="43"/>
        <v>2.3797617755172806E-2</v>
      </c>
      <c r="L116" s="154">
        <f t="shared" si="44"/>
        <v>1.1936300282349733E-2</v>
      </c>
      <c r="M116" s="155">
        <f t="shared" si="45"/>
        <v>2.3865569872613138E-2</v>
      </c>
      <c r="N116" s="156">
        <f t="shared" si="46"/>
        <v>3.4391395981669091E-2</v>
      </c>
      <c r="AV116" s="54" t="s">
        <v>43</v>
      </c>
      <c r="AW116" s="87">
        <f t="shared" si="47"/>
        <v>5.9663924681532827E-3</v>
      </c>
      <c r="AX116" s="87">
        <f t="shared" si="48"/>
        <v>7.3514478625460108E-3</v>
      </c>
      <c r="AY116" s="87"/>
      <c r="AZ116" s="87">
        <f t="shared" si="49"/>
        <v>2.9840750705874336E-3</v>
      </c>
      <c r="BA116" s="87">
        <f t="shared" si="50"/>
        <v>3.6768067834023737E-3</v>
      </c>
      <c r="BB116" s="87"/>
      <c r="BC116" s="87">
        <f t="shared" si="51"/>
        <v>8.5978489954172729E-3</v>
      </c>
      <c r="BD116" s="87">
        <f t="shared" si="52"/>
        <v>1.0593778226496285E-2</v>
      </c>
    </row>
    <row r="117" spans="1:56" x14ac:dyDescent="0.2">
      <c r="A117" s="7" t="s">
        <v>70</v>
      </c>
      <c r="B117" s="104">
        <v>3617450</v>
      </c>
      <c r="F117" s="154">
        <f t="shared" si="38"/>
        <v>8.3895536613088646E-3</v>
      </c>
      <c r="G117" s="155">
        <f t="shared" si="39"/>
        <v>1.6595059691467455E-2</v>
      </c>
      <c r="H117" s="156">
        <f t="shared" si="40"/>
        <v>2.383521207101915E-2</v>
      </c>
      <c r="I117" s="154">
        <f t="shared" si="41"/>
        <v>1.3135159772756304E-2</v>
      </c>
      <c r="J117" s="155">
        <f t="shared" si="42"/>
        <v>2.5982164163408639E-2</v>
      </c>
      <c r="K117" s="156">
        <f t="shared" si="43"/>
        <v>3.7317756272807756E-2</v>
      </c>
      <c r="L117" s="154">
        <f t="shared" si="44"/>
        <v>1.898242444578975E-2</v>
      </c>
      <c r="M117" s="155">
        <f t="shared" si="45"/>
        <v>3.7548417887764744E-2</v>
      </c>
      <c r="N117" s="156">
        <f t="shared" si="46"/>
        <v>5.3930176807154437E-2</v>
      </c>
      <c r="AV117" s="57" t="s">
        <v>70</v>
      </c>
      <c r="AW117" s="87">
        <f t="shared" si="47"/>
        <v>9.3871044719411843E-3</v>
      </c>
      <c r="AX117" s="87">
        <f t="shared" si="48"/>
        <v>1.1566253724356105E-2</v>
      </c>
      <c r="AY117" s="87"/>
      <c r="AZ117" s="87">
        <f t="shared" si="49"/>
        <v>4.7456061114474393E-3</v>
      </c>
      <c r="BA117" s="87">
        <f t="shared" si="50"/>
        <v>5.8472646730334463E-3</v>
      </c>
      <c r="BB117" s="87"/>
      <c r="BC117" s="87">
        <f t="shared" si="51"/>
        <v>1.3482544201788606E-2</v>
      </c>
      <c r="BD117" s="87">
        <f t="shared" si="52"/>
        <v>1.6612420534346681E-2</v>
      </c>
    </row>
    <row r="118" spans="1:56" x14ac:dyDescent="0.2">
      <c r="A118" s="7" t="s">
        <v>45</v>
      </c>
      <c r="B118" s="104">
        <v>31169</v>
      </c>
      <c r="F118" s="154">
        <f t="shared" si="38"/>
        <v>5.8219544735266195E-4</v>
      </c>
      <c r="G118" s="155">
        <f t="shared" si="39"/>
        <v>2.7646267345631217E-2</v>
      </c>
      <c r="H118" s="156">
        <f t="shared" si="40"/>
        <v>5.152633078528876E-2</v>
      </c>
      <c r="I118" s="154">
        <f t="shared" si="41"/>
        <v>9.1151812464305645E-4</v>
      </c>
      <c r="J118" s="155">
        <f t="shared" si="42"/>
        <v>4.3284559985584239E-2</v>
      </c>
      <c r="K118" s="156">
        <f t="shared" si="43"/>
        <v>8.0672538098179383E-2</v>
      </c>
      <c r="L118" s="154">
        <f t="shared" si="44"/>
        <v>1.3172907091615787E-3</v>
      </c>
      <c r="M118" s="155">
        <f t="shared" si="45"/>
        <v>6.2553170559812049E-2</v>
      </c>
      <c r="N118" s="156">
        <f t="shared" si="46"/>
        <v>0.11658482925156247</v>
      </c>
      <c r="AV118" s="54" t="s">
        <v>45</v>
      </c>
      <c r="AW118" s="87">
        <f t="shared" si="47"/>
        <v>1.5638292639953023E-2</v>
      </c>
      <c r="AX118" s="87">
        <f t="shared" si="48"/>
        <v>1.926861057422781E-2</v>
      </c>
      <c r="AY118" s="87"/>
      <c r="AZ118" s="87">
        <f t="shared" si="49"/>
        <v>3.2932267729039451E-4</v>
      </c>
      <c r="BA118" s="87">
        <f t="shared" si="50"/>
        <v>4.0577258451852222E-4</v>
      </c>
      <c r="BB118" s="87"/>
      <c r="BC118" s="87">
        <f t="shared" si="51"/>
        <v>2.9146207312890623E-2</v>
      </c>
      <c r="BD118" s="87">
        <f t="shared" si="52"/>
        <v>3.5912291153383083E-2</v>
      </c>
    </row>
    <row r="119" spans="1:56" x14ac:dyDescent="0.2">
      <c r="A119" s="7" t="s">
        <v>46</v>
      </c>
      <c r="B119" s="104">
        <v>434069.7</v>
      </c>
      <c r="F119" s="154">
        <f t="shared" si="38"/>
        <v>1.3610779977727141E-2</v>
      </c>
      <c r="G119" s="155">
        <f t="shared" si="39"/>
        <v>1.6886082434120802E-2</v>
      </c>
      <c r="H119" s="156">
        <f t="shared" si="40"/>
        <v>1.9776055189762276E-2</v>
      </c>
      <c r="I119" s="154">
        <f t="shared" si="41"/>
        <v>2.1309807035835418E-2</v>
      </c>
      <c r="J119" s="155">
        <f t="shared" si="42"/>
        <v>2.6437805831199236E-2</v>
      </c>
      <c r="K119" s="156">
        <f t="shared" si="43"/>
        <v>3.0962510650637907E-2</v>
      </c>
      <c r="L119" s="154">
        <f t="shared" si="44"/>
        <v>3.079610823243312E-2</v>
      </c>
      <c r="M119" s="155">
        <f t="shared" si="45"/>
        <v>3.8206893588313737E-2</v>
      </c>
      <c r="N119" s="156">
        <f t="shared" si="46"/>
        <v>4.4745821843502523E-2</v>
      </c>
      <c r="AV119" s="54" t="s">
        <v>46</v>
      </c>
      <c r="AW119" s="87">
        <f t="shared" si="47"/>
        <v>9.5517233970784342E-3</v>
      </c>
      <c r="AX119" s="87">
        <f t="shared" si="48"/>
        <v>1.1769087757114501E-2</v>
      </c>
      <c r="AY119" s="87"/>
      <c r="AZ119" s="87">
        <f t="shared" si="49"/>
        <v>7.6990270581082775E-3</v>
      </c>
      <c r="BA119" s="87">
        <f t="shared" si="50"/>
        <v>9.4863011965977025E-3</v>
      </c>
      <c r="BB119" s="87"/>
      <c r="BC119" s="87">
        <f t="shared" si="51"/>
        <v>1.1186455460875631E-2</v>
      </c>
      <c r="BD119" s="87">
        <f t="shared" si="52"/>
        <v>1.3783311192864616E-2</v>
      </c>
    </row>
    <row r="120" spans="1:56" x14ac:dyDescent="0.2">
      <c r="A120" s="7" t="s">
        <v>47</v>
      </c>
      <c r="B120" s="104">
        <v>181500.4</v>
      </c>
      <c r="F120" s="154">
        <f t="shared" si="38"/>
        <v>2.1884913657374484E-2</v>
      </c>
      <c r="G120" s="155">
        <f t="shared" si="39"/>
        <v>3.4811021539199266E-2</v>
      </c>
      <c r="H120" s="156">
        <f t="shared" si="40"/>
        <v>4.6216410846691709E-2</v>
      </c>
      <c r="I120" s="154">
        <f t="shared" si="41"/>
        <v>3.42642587564954E-2</v>
      </c>
      <c r="J120" s="155">
        <f t="shared" si="42"/>
        <v>5.4502104430059456E-2</v>
      </c>
      <c r="K120" s="156">
        <f t="shared" si="43"/>
        <v>7.2359027083204186E-2</v>
      </c>
      <c r="L120" s="154">
        <f t="shared" si="44"/>
        <v>4.9517380396483679E-2</v>
      </c>
      <c r="M120" s="155">
        <f t="shared" si="45"/>
        <v>7.8764331563440759E-2</v>
      </c>
      <c r="N120" s="156">
        <f t="shared" si="46"/>
        <v>0.10457046494604992</v>
      </c>
      <c r="AV120" s="54" t="s">
        <v>47</v>
      </c>
      <c r="AW120" s="87">
        <f t="shared" si="47"/>
        <v>1.969108289086019E-2</v>
      </c>
      <c r="AX120" s="87">
        <f t="shared" si="48"/>
        <v>2.4262227133381303E-2</v>
      </c>
      <c r="AY120" s="87"/>
      <c r="AZ120" s="87">
        <f t="shared" si="49"/>
        <v>1.2379345099120916E-2</v>
      </c>
      <c r="BA120" s="87">
        <f t="shared" si="50"/>
        <v>1.5253121639988279E-2</v>
      </c>
      <c r="BB120" s="87"/>
      <c r="BC120" s="87">
        <f t="shared" si="51"/>
        <v>2.6142616236512477E-2</v>
      </c>
      <c r="BD120" s="87">
        <f t="shared" si="52"/>
        <v>3.2211437862845735E-2</v>
      </c>
    </row>
    <row r="121" spans="1:56" x14ac:dyDescent="0.2">
      <c r="A121" s="7" t="s">
        <v>48</v>
      </c>
      <c r="B121" s="104">
        <v>1222290</v>
      </c>
      <c r="F121" s="154">
        <f t="shared" si="38"/>
        <v>1.5284374107434343E-2</v>
      </c>
      <c r="G121" s="155">
        <f t="shared" si="39"/>
        <v>2.0072918675890204E-2</v>
      </c>
      <c r="H121" s="156">
        <f t="shared" si="40"/>
        <v>2.4298105059821846E-2</v>
      </c>
      <c r="I121" s="154">
        <f t="shared" si="41"/>
        <v>2.3930080673255784E-2</v>
      </c>
      <c r="J121" s="155">
        <f t="shared" si="42"/>
        <v>3.1427296916797798E-2</v>
      </c>
      <c r="K121" s="156">
        <f t="shared" si="43"/>
        <v>3.80424877199231E-2</v>
      </c>
      <c r="L121" s="154">
        <f t="shared" si="44"/>
        <v>3.4582826263285786E-2</v>
      </c>
      <c r="M121" s="155">
        <f t="shared" si="45"/>
        <v>4.5417512963630349E-2</v>
      </c>
      <c r="N121" s="156">
        <f t="shared" si="46"/>
        <v>5.4977530640404983E-2</v>
      </c>
      <c r="AV121" s="54" t="s">
        <v>48</v>
      </c>
      <c r="AW121" s="87">
        <f t="shared" si="47"/>
        <v>1.1354378240907594E-2</v>
      </c>
      <c r="AX121" s="87">
        <f t="shared" si="48"/>
        <v>1.3990216046832551E-2</v>
      </c>
      <c r="AY121" s="87"/>
      <c r="AZ121" s="87">
        <f t="shared" si="49"/>
        <v>8.6457065658214413E-3</v>
      </c>
      <c r="BA121" s="87">
        <f t="shared" si="50"/>
        <v>1.0652745590030002E-2</v>
      </c>
      <c r="BB121" s="87"/>
      <c r="BC121" s="87">
        <f t="shared" si="51"/>
        <v>1.3744382660101254E-2</v>
      </c>
      <c r="BD121" s="87">
        <f t="shared" si="52"/>
        <v>1.6935042920481883E-2</v>
      </c>
    </row>
    <row r="122" spans="1:56" x14ac:dyDescent="0.2">
      <c r="A122" s="7" t="s">
        <v>49</v>
      </c>
      <c r="B122" s="104">
        <v>2502118</v>
      </c>
      <c r="F122" s="154">
        <f t="shared" si="38"/>
        <v>9.6735006883573935E-3</v>
      </c>
      <c r="G122" s="155">
        <f t="shared" si="39"/>
        <v>1.4485935263653099E-2</v>
      </c>
      <c r="H122" s="156">
        <f t="shared" si="40"/>
        <v>1.8732201065384608E-2</v>
      </c>
      <c r="I122" s="154">
        <f t="shared" si="41"/>
        <v>1.514537986561006E-2</v>
      </c>
      <c r="J122" s="155">
        <f t="shared" si="42"/>
        <v>2.2679999655214444E-2</v>
      </c>
      <c r="K122" s="156">
        <f t="shared" si="43"/>
        <v>2.9328193587218325E-2</v>
      </c>
      <c r="L122" s="154">
        <f t="shared" si="44"/>
        <v>2.1887516709010665E-2</v>
      </c>
      <c r="M122" s="155">
        <f t="shared" si="45"/>
        <v>3.2776257566245394E-2</v>
      </c>
      <c r="N122" s="156">
        <f t="shared" si="46"/>
        <v>4.2383970087334868E-2</v>
      </c>
      <c r="AV122" s="54" t="s">
        <v>49</v>
      </c>
      <c r="AW122" s="87">
        <f t="shared" si="47"/>
        <v>8.194064391561345E-3</v>
      </c>
      <c r="AX122" s="87">
        <f t="shared" si="48"/>
        <v>1.0096257911030949E-2</v>
      </c>
      <c r="AY122" s="87"/>
      <c r="AZ122" s="87">
        <f t="shared" si="49"/>
        <v>5.4718791772526663E-3</v>
      </c>
      <c r="BA122" s="87">
        <f t="shared" si="50"/>
        <v>6.7421368434006056E-3</v>
      </c>
      <c r="BB122" s="87"/>
      <c r="BC122" s="87">
        <f t="shared" si="51"/>
        <v>1.0595992521833717E-2</v>
      </c>
      <c r="BD122" s="87">
        <f t="shared" si="52"/>
        <v>1.3055776500116544E-2</v>
      </c>
    </row>
    <row r="123" spans="1:56" x14ac:dyDescent="0.2">
      <c r="A123" s="7" t="s">
        <v>50</v>
      </c>
      <c r="B123" s="104">
        <v>58455.1</v>
      </c>
      <c r="F123" s="154">
        <f t="shared" si="38"/>
        <v>1.8760274671795096E-2</v>
      </c>
      <c r="G123" s="155">
        <f t="shared" si="39"/>
        <v>2.8678610491818024E-2</v>
      </c>
      <c r="H123" s="156">
        <f t="shared" si="40"/>
        <v>3.74300832741912E-2</v>
      </c>
      <c r="I123" s="154">
        <f t="shared" si="41"/>
        <v>2.9372147213416567E-2</v>
      </c>
      <c r="J123" s="155">
        <f t="shared" si="42"/>
        <v>4.4900854810422157E-2</v>
      </c>
      <c r="K123" s="156">
        <f t="shared" si="43"/>
        <v>5.8602655631309446E-2</v>
      </c>
      <c r="L123" s="154">
        <f t="shared" si="44"/>
        <v>4.2447490166485878E-2</v>
      </c>
      <c r="M123" s="155">
        <f t="shared" si="45"/>
        <v>6.4888977274416546E-2</v>
      </c>
      <c r="N123" s="156">
        <f t="shared" si="46"/>
        <v>8.4690289428472995E-2</v>
      </c>
      <c r="AV123" s="54" t="s">
        <v>50</v>
      </c>
      <c r="AW123" s="87">
        <f t="shared" si="47"/>
        <v>1.6222244318604133E-2</v>
      </c>
      <c r="AX123" s="87">
        <f t="shared" si="48"/>
        <v>1.9988122463994389E-2</v>
      </c>
      <c r="AY123" s="87"/>
      <c r="AZ123" s="87">
        <f t="shared" si="49"/>
        <v>1.0611872541621471E-2</v>
      </c>
      <c r="BA123" s="87">
        <f t="shared" si="50"/>
        <v>1.3075342953069311E-2</v>
      </c>
      <c r="BB123" s="87"/>
      <c r="BC123" s="87">
        <f t="shared" si="51"/>
        <v>2.1172572357118245E-2</v>
      </c>
      <c r="BD123" s="87">
        <f t="shared" si="52"/>
        <v>2.6087633797163549E-2</v>
      </c>
    </row>
    <row r="124" spans="1:56" x14ac:dyDescent="0.2">
      <c r="A124" s="7" t="s">
        <v>51</v>
      </c>
      <c r="B124" s="104">
        <v>1822344.5</v>
      </c>
      <c r="F124" s="154">
        <f t="shared" si="38"/>
        <v>1.2844790050167735E-2</v>
      </c>
      <c r="G124" s="155">
        <f t="shared" si="39"/>
        <v>1.9399507643434583E-2</v>
      </c>
      <c r="H124" s="156">
        <f t="shared" si="40"/>
        <v>2.5183081990434741E-2</v>
      </c>
      <c r="I124" s="154">
        <f t="shared" si="41"/>
        <v>2.0110529876525243E-2</v>
      </c>
      <c r="J124" s="155">
        <f t="shared" si="42"/>
        <v>3.0372966512448085E-2</v>
      </c>
      <c r="K124" s="156">
        <f t="shared" si="43"/>
        <v>3.942805766179177E-2</v>
      </c>
      <c r="L124" s="154">
        <f t="shared" si="44"/>
        <v>2.9062959305430024E-2</v>
      </c>
      <c r="M124" s="155">
        <f t="shared" si="45"/>
        <v>4.3893835476054008E-2</v>
      </c>
      <c r="N124" s="156">
        <f t="shared" si="46"/>
        <v>5.6979902685428102E-2</v>
      </c>
      <c r="AV124" s="54" t="s">
        <v>51</v>
      </c>
      <c r="AW124" s="87">
        <f t="shared" si="47"/>
        <v>1.0973458869013502E-2</v>
      </c>
      <c r="AX124" s="87">
        <f t="shared" si="48"/>
        <v>1.3520868963605923E-2</v>
      </c>
      <c r="AY124" s="87"/>
      <c r="AZ124" s="87">
        <f t="shared" si="49"/>
        <v>7.2657398263575087E-3</v>
      </c>
      <c r="BA124" s="87">
        <f t="shared" si="50"/>
        <v>8.9524294289047811E-3</v>
      </c>
      <c r="BB124" s="87"/>
      <c r="BC124" s="87">
        <f t="shared" si="51"/>
        <v>1.4244975671357029E-2</v>
      </c>
      <c r="BD124" s="87">
        <f t="shared" si="52"/>
        <v>1.7551845023636332E-2</v>
      </c>
    </row>
    <row r="125" spans="1:56" x14ac:dyDescent="0.2">
      <c r="A125" s="7" t="s">
        <v>52</v>
      </c>
      <c r="B125" s="104">
        <v>24927.599999999999</v>
      </c>
      <c r="F125" s="154">
        <f t="shared" si="38"/>
        <v>3.373304480141634E-2</v>
      </c>
      <c r="G125" s="155">
        <f t="shared" si="39"/>
        <v>3.8820628726523372E-2</v>
      </c>
      <c r="H125" s="156">
        <f t="shared" si="40"/>
        <v>4.33096733663237E-2</v>
      </c>
      <c r="I125" s="154">
        <f t="shared" si="41"/>
        <v>5.2814363072924572E-2</v>
      </c>
      <c r="J125" s="155">
        <f t="shared" si="42"/>
        <v>6.0779772248597208E-2</v>
      </c>
      <c r="K125" s="156">
        <f t="shared" si="43"/>
        <v>6.7808074462425982E-2</v>
      </c>
      <c r="L125" s="154">
        <f t="shared" si="44"/>
        <v>7.6325273086032944E-2</v>
      </c>
      <c r="M125" s="155">
        <f t="shared" si="45"/>
        <v>8.783657408829533E-2</v>
      </c>
      <c r="N125" s="156">
        <f t="shared" si="46"/>
        <v>9.7993604384409183E-2</v>
      </c>
      <c r="AV125" s="54" t="s">
        <v>52</v>
      </c>
      <c r="AW125" s="87">
        <f t="shared" si="47"/>
        <v>2.1959143522073836E-2</v>
      </c>
      <c r="AX125" s="87">
        <f t="shared" si="48"/>
        <v>2.7056801839698122E-2</v>
      </c>
      <c r="AY125" s="87"/>
      <c r="AZ125" s="87">
        <f t="shared" si="49"/>
        <v>1.9081318271508232E-2</v>
      </c>
      <c r="BA125" s="87">
        <f t="shared" si="50"/>
        <v>2.3510910013108371E-2</v>
      </c>
      <c r="BB125" s="87"/>
      <c r="BC125" s="87">
        <f t="shared" si="51"/>
        <v>2.4498401096102282E-2</v>
      </c>
      <c r="BD125" s="87">
        <f t="shared" si="52"/>
        <v>3.0185529921983201E-2</v>
      </c>
    </row>
    <row r="126" spans="1:56" x14ac:dyDescent="0.2">
      <c r="A126" s="7" t="s">
        <v>53</v>
      </c>
      <c r="B126" s="104">
        <v>33348.9</v>
      </c>
      <c r="F126" s="154">
        <f t="shared" si="38"/>
        <v>3.0058666773706114E-2</v>
      </c>
      <c r="G126" s="155">
        <f t="shared" si="39"/>
        <v>3.9513306689907234E-2</v>
      </c>
      <c r="H126" s="156">
        <f t="shared" si="40"/>
        <v>4.7855636027731741E-2</v>
      </c>
      <c r="I126" s="154">
        <f t="shared" si="41"/>
        <v>4.7061548989135844E-2</v>
      </c>
      <c r="J126" s="155">
        <f t="shared" si="42"/>
        <v>6.1864268049854759E-2</v>
      </c>
      <c r="K126" s="156">
        <f t="shared" si="43"/>
        <v>7.4925490750489099E-2</v>
      </c>
      <c r="L126" s="154">
        <f t="shared" si="44"/>
        <v>6.8011528861718892E-2</v>
      </c>
      <c r="M126" s="155">
        <f t="shared" si="45"/>
        <v>8.9403845439790103E-2</v>
      </c>
      <c r="N126" s="156">
        <f t="shared" si="46"/>
        <v>0.10827941889102941</v>
      </c>
      <c r="AV126" s="54" t="s">
        <v>53</v>
      </c>
      <c r="AW126" s="87">
        <f t="shared" si="47"/>
        <v>2.2350961359947526E-2</v>
      </c>
      <c r="AX126" s="87">
        <f t="shared" si="48"/>
        <v>2.7539577389935344E-2</v>
      </c>
      <c r="AY126" s="87"/>
      <c r="AZ126" s="87">
        <f t="shared" si="49"/>
        <v>1.700288221542973E-2</v>
      </c>
      <c r="BA126" s="87">
        <f t="shared" si="50"/>
        <v>2.0949979872583048E-2</v>
      </c>
      <c r="BB126" s="87"/>
      <c r="BC126" s="87">
        <f t="shared" si="51"/>
        <v>2.7069854722757358E-2</v>
      </c>
      <c r="BD126" s="87">
        <f t="shared" si="52"/>
        <v>3.3353928140540307E-2</v>
      </c>
    </row>
    <row r="127" spans="1:56" x14ac:dyDescent="0.2">
      <c r="A127" s="7" t="s">
        <v>54</v>
      </c>
      <c r="B127" s="104">
        <v>56478.1</v>
      </c>
      <c r="F127" s="154">
        <f t="shared" si="38"/>
        <v>0</v>
      </c>
      <c r="G127" s="155">
        <f t="shared" si="39"/>
        <v>8.395724874661498E-3</v>
      </c>
      <c r="H127" s="156">
        <f t="shared" si="40"/>
        <v>2.3822700907217005E-2</v>
      </c>
      <c r="I127" s="154">
        <f t="shared" si="41"/>
        <v>0</v>
      </c>
      <c r="J127" s="155">
        <f t="shared" si="42"/>
        <v>1.3144821773459922E-2</v>
      </c>
      <c r="K127" s="156">
        <f t="shared" si="43"/>
        <v>3.7298168087056931E-2</v>
      </c>
      <c r="L127" s="154">
        <f t="shared" si="44"/>
        <v>0</v>
      </c>
      <c r="M127" s="155">
        <f t="shared" si="45"/>
        <v>1.8996387595193693E-2</v>
      </c>
      <c r="N127" s="156">
        <f t="shared" si="46"/>
        <v>5.3901868719359682E-2</v>
      </c>
      <c r="AV127" s="54" t="s">
        <v>54</v>
      </c>
      <c r="AW127" s="87">
        <f t="shared" si="47"/>
        <v>4.7490968987984241E-3</v>
      </c>
      <c r="AX127" s="87">
        <f t="shared" si="48"/>
        <v>5.8515658217337709E-3</v>
      </c>
      <c r="AY127" s="87"/>
      <c r="AZ127" s="87">
        <f t="shared" si="49"/>
        <v>0</v>
      </c>
      <c r="BA127" s="87">
        <f t="shared" si="50"/>
        <v>0</v>
      </c>
      <c r="BB127" s="87"/>
      <c r="BC127" s="87">
        <f t="shared" si="51"/>
        <v>1.3475467179839926E-2</v>
      </c>
      <c r="BD127" s="87">
        <f t="shared" si="52"/>
        <v>1.6603700632302751E-2</v>
      </c>
    </row>
    <row r="128" spans="1:56" x14ac:dyDescent="0.2">
      <c r="A128" s="7" t="s">
        <v>55</v>
      </c>
      <c r="B128" s="104">
        <v>72360.899999999994</v>
      </c>
      <c r="F128" s="154">
        <f t="shared" si="38"/>
        <v>6.4452383753958271E-3</v>
      </c>
      <c r="G128" s="155">
        <f t="shared" si="39"/>
        <v>1.0502508689248995E-2</v>
      </c>
      <c r="H128" s="156">
        <f t="shared" si="40"/>
        <v>1.4082453083825323E-2</v>
      </c>
      <c r="I128" s="154">
        <f t="shared" si="41"/>
        <v>1.0091029779660135E-2</v>
      </c>
      <c r="J128" s="155">
        <f t="shared" si="42"/>
        <v>1.6443321685187823E-2</v>
      </c>
      <c r="K128" s="156">
        <f t="shared" si="43"/>
        <v>2.2048285131241671E-2</v>
      </c>
      <c r="L128" s="154">
        <f t="shared" si="44"/>
        <v>1.4583165617057225E-2</v>
      </c>
      <c r="M128" s="155">
        <f t="shared" si="45"/>
        <v>2.3763251983755306E-2</v>
      </c>
      <c r="N128" s="156">
        <f t="shared" si="46"/>
        <v>3.1863328189665384E-2</v>
      </c>
      <c r="AV128" s="54" t="s">
        <v>55</v>
      </c>
      <c r="AW128" s="87">
        <f t="shared" si="47"/>
        <v>5.9408129959388281E-3</v>
      </c>
      <c r="AX128" s="87">
        <f t="shared" si="48"/>
        <v>7.319930298567482E-3</v>
      </c>
      <c r="AY128" s="87"/>
      <c r="AZ128" s="87">
        <f t="shared" si="49"/>
        <v>3.6457914042643076E-3</v>
      </c>
      <c r="BA128" s="87">
        <f t="shared" si="50"/>
        <v>4.4921358373970904E-3</v>
      </c>
      <c r="BB128" s="87"/>
      <c r="BC128" s="87">
        <f t="shared" si="51"/>
        <v>7.9658320474163477E-3</v>
      </c>
      <c r="BD128" s="87">
        <f t="shared" si="52"/>
        <v>9.8150430584237128E-3</v>
      </c>
    </row>
    <row r="129" spans="1:56" x14ac:dyDescent="0.2">
      <c r="A129" s="7" t="s">
        <v>56</v>
      </c>
      <c r="B129" s="104">
        <v>153963.29999999999</v>
      </c>
      <c r="F129" s="154">
        <f t="shared" si="38"/>
        <v>1.6333242332327927E-2</v>
      </c>
      <c r="G129" s="155">
        <f t="shared" si="39"/>
        <v>3.0056314879846998E-2</v>
      </c>
      <c r="H129" s="156">
        <f t="shared" si="40"/>
        <v>4.216490830412855E-2</v>
      </c>
      <c r="I129" s="154">
        <f t="shared" si="41"/>
        <v>2.5572248096068985E-2</v>
      </c>
      <c r="J129" s="155">
        <f t="shared" si="42"/>
        <v>4.7057866731073587E-2</v>
      </c>
      <c r="K129" s="156">
        <f t="shared" si="43"/>
        <v>6.6015765526665895E-2</v>
      </c>
      <c r="L129" s="154">
        <f t="shared" si="44"/>
        <v>3.6956023054964211E-2</v>
      </c>
      <c r="M129" s="155">
        <f t="shared" si="45"/>
        <v>6.8006207404906344E-2</v>
      </c>
      <c r="N129" s="156">
        <f t="shared" si="46"/>
        <v>9.5403428890149425E-2</v>
      </c>
      <c r="AV129" s="54" t="s">
        <v>56</v>
      </c>
      <c r="AW129" s="87">
        <f t="shared" si="47"/>
        <v>1.7001551851226589E-2</v>
      </c>
      <c r="AX129" s="87">
        <f t="shared" si="48"/>
        <v>2.0948340673832756E-2</v>
      </c>
      <c r="AY129" s="87"/>
      <c r="AZ129" s="87">
        <f t="shared" si="49"/>
        <v>9.239005763741058E-3</v>
      </c>
      <c r="BA129" s="87">
        <f t="shared" si="50"/>
        <v>1.1383774958895226E-2</v>
      </c>
      <c r="BB129" s="87"/>
      <c r="BC129" s="87">
        <f t="shared" si="51"/>
        <v>2.3850857222537346E-2</v>
      </c>
      <c r="BD129" s="87">
        <f t="shared" si="52"/>
        <v>2.9387663363483529E-2</v>
      </c>
    </row>
    <row r="130" spans="1:56" x14ac:dyDescent="0.2">
      <c r="A130" s="7" t="s">
        <v>57</v>
      </c>
      <c r="B130" s="104">
        <v>15292.6</v>
      </c>
      <c r="F130" s="154">
        <f t="shared" si="38"/>
        <v>9.1763533580126941E-3</v>
      </c>
      <c r="G130" s="155">
        <f t="shared" si="39"/>
        <v>1.3124755501991431E-2</v>
      </c>
      <c r="H130" s="156">
        <f t="shared" si="40"/>
        <v>1.6608639746678557E-2</v>
      </c>
      <c r="I130" s="154">
        <f t="shared" si="41"/>
        <v>1.4367017883757247E-2</v>
      </c>
      <c r="J130" s="155">
        <f t="shared" si="42"/>
        <v>2.0548859624330024E-2</v>
      </c>
      <c r="K130" s="156">
        <f t="shared" si="43"/>
        <v>2.6003425866011884E-2</v>
      </c>
      <c r="L130" s="154">
        <f t="shared" si="44"/>
        <v>2.0762658102978216E-2</v>
      </c>
      <c r="M130" s="155">
        <f t="shared" si="45"/>
        <v>2.9696416489354352E-2</v>
      </c>
      <c r="N130" s="156">
        <f t="shared" si="46"/>
        <v>3.7579144477333307E-2</v>
      </c>
      <c r="AV130" s="54" t="s">
        <v>57</v>
      </c>
      <c r="AW130" s="87">
        <f t="shared" si="47"/>
        <v>7.4241041223385932E-3</v>
      </c>
      <c r="AX130" s="87">
        <f t="shared" si="48"/>
        <v>9.1475568650243276E-3</v>
      </c>
      <c r="AY130" s="87"/>
      <c r="AZ130" s="87">
        <f t="shared" si="49"/>
        <v>5.1906645257445531E-3</v>
      </c>
      <c r="BA130" s="87">
        <f t="shared" si="50"/>
        <v>6.3956402192209688E-3</v>
      </c>
      <c r="BB130" s="87"/>
      <c r="BC130" s="87">
        <f t="shared" si="51"/>
        <v>9.3947861193333267E-3</v>
      </c>
      <c r="BD130" s="87">
        <f t="shared" si="52"/>
        <v>1.1575718611321423E-2</v>
      </c>
    </row>
    <row r="131" spans="1:56" x14ac:dyDescent="0.2">
      <c r="A131" s="7" t="s">
        <v>58</v>
      </c>
      <c r="B131" s="104">
        <v>870587</v>
      </c>
      <c r="F131" s="154">
        <f t="shared" si="38"/>
        <v>1.1813033737275599E-2</v>
      </c>
      <c r="G131" s="155">
        <f t="shared" si="39"/>
        <v>1.7877079060747088E-2</v>
      </c>
      <c r="H131" s="156">
        <f t="shared" si="40"/>
        <v>2.3227707287339583E-2</v>
      </c>
      <c r="I131" s="154">
        <f t="shared" si="41"/>
        <v>1.8495153831088056E-2</v>
      </c>
      <c r="J131" s="155">
        <f t="shared" si="42"/>
        <v>2.7989366206220192E-2</v>
      </c>
      <c r="K131" s="156">
        <f t="shared" si="43"/>
        <v>3.6366612419572078E-2</v>
      </c>
      <c r="L131" s="154">
        <f t="shared" si="44"/>
        <v>2.6728480375249837E-2</v>
      </c>
      <c r="M131" s="155">
        <f t="shared" si="45"/>
        <v>4.0449148581892407E-2</v>
      </c>
      <c r="N131" s="156">
        <f t="shared" si="46"/>
        <v>5.255562052892996E-2</v>
      </c>
      <c r="AV131" s="54" t="s">
        <v>58</v>
      </c>
      <c r="AW131" s="87">
        <f t="shared" si="47"/>
        <v>1.0112287145473103E-2</v>
      </c>
      <c r="AX131" s="87">
        <f t="shared" si="48"/>
        <v>1.2459782375672215E-2</v>
      </c>
      <c r="AY131" s="87"/>
      <c r="AZ131" s="87">
        <f t="shared" si="49"/>
        <v>6.6821200938124575E-3</v>
      </c>
      <c r="BA131" s="87">
        <f t="shared" si="50"/>
        <v>8.2333265441617808E-3</v>
      </c>
      <c r="BB131" s="87"/>
      <c r="BC131" s="87">
        <f t="shared" si="51"/>
        <v>1.3138905132232495E-2</v>
      </c>
      <c r="BD131" s="87">
        <f t="shared" si="52"/>
        <v>1.6189008109357882E-2</v>
      </c>
    </row>
    <row r="132" spans="1:56" x14ac:dyDescent="0.2">
      <c r="A132" s="7" t="s">
        <v>59</v>
      </c>
      <c r="B132" s="104">
        <v>405241.4</v>
      </c>
      <c r="F132" s="154">
        <f t="shared" si="38"/>
        <v>1.3073993923113597E-2</v>
      </c>
      <c r="G132" s="155">
        <f t="shared" si="39"/>
        <v>1.6877490893377357E-2</v>
      </c>
      <c r="H132" s="156">
        <f t="shared" si="40"/>
        <v>2.0233517631845374E-2</v>
      </c>
      <c r="I132" s="154">
        <f t="shared" si="41"/>
        <v>2.0469384425076839E-2</v>
      </c>
      <c r="J132" s="155">
        <f t="shared" si="42"/>
        <v>2.6424354429025146E-2</v>
      </c>
      <c r="K132" s="156">
        <f t="shared" si="43"/>
        <v>3.1678739726626604E-2</v>
      </c>
      <c r="L132" s="154">
        <f t="shared" si="44"/>
        <v>2.9581562007852981E-2</v>
      </c>
      <c r="M132" s="155">
        <f t="shared" si="45"/>
        <v>3.8187454142591178E-2</v>
      </c>
      <c r="N132" s="156">
        <f t="shared" si="46"/>
        <v>4.578088837912489E-2</v>
      </c>
      <c r="AV132" s="54" t="s">
        <v>59</v>
      </c>
      <c r="AW132" s="87">
        <f t="shared" si="47"/>
        <v>9.5468635356477892E-3</v>
      </c>
      <c r="AX132" s="87">
        <f t="shared" si="48"/>
        <v>1.1763099713566032E-2</v>
      </c>
      <c r="AY132" s="87"/>
      <c r="AZ132" s="87">
        <f t="shared" si="49"/>
        <v>7.3953905019632418E-3</v>
      </c>
      <c r="BA132" s="87">
        <f t="shared" si="50"/>
        <v>9.1121775827761424E-3</v>
      </c>
      <c r="BB132" s="87"/>
      <c r="BC132" s="87">
        <f t="shared" si="51"/>
        <v>1.1445222094781229E-2</v>
      </c>
      <c r="BD132" s="87">
        <f t="shared" si="52"/>
        <v>1.4102148652498286E-2</v>
      </c>
    </row>
    <row r="133" spans="1:56" x14ac:dyDescent="0.2">
      <c r="A133" s="7" t="s">
        <v>60</v>
      </c>
      <c r="B133" s="104">
        <v>576382.6</v>
      </c>
      <c r="F133" s="154">
        <f t="shared" si="38"/>
        <v>4.5274921488773004E-2</v>
      </c>
      <c r="G133" s="155">
        <f t="shared" si="39"/>
        <v>6.3132441828143759E-2</v>
      </c>
      <c r="H133" s="156">
        <f t="shared" si="40"/>
        <v>7.8889077421706158E-2</v>
      </c>
      <c r="I133" s="154">
        <f t="shared" si="41"/>
        <v>7.0884978088483E-2</v>
      </c>
      <c r="J133" s="155">
        <f t="shared" si="42"/>
        <v>9.8843722054164446E-2</v>
      </c>
      <c r="K133" s="156">
        <f t="shared" si="43"/>
        <v>0.1235132020238834</v>
      </c>
      <c r="L133" s="154">
        <f t="shared" si="44"/>
        <v>0.10244022639883996</v>
      </c>
      <c r="M133" s="155">
        <f t="shared" si="45"/>
        <v>0.14284512090408283</v>
      </c>
      <c r="N133" s="156">
        <f t="shared" si="46"/>
        <v>0.1784964984087089</v>
      </c>
      <c r="AV133" s="54" t="s">
        <v>60</v>
      </c>
      <c r="AW133" s="87">
        <f t="shared" si="47"/>
        <v>3.5711280226020686E-2</v>
      </c>
      <c r="AX133" s="87">
        <f t="shared" si="48"/>
        <v>4.4001398849918383E-2</v>
      </c>
      <c r="AY133" s="87"/>
      <c r="AZ133" s="87">
        <f t="shared" si="49"/>
        <v>2.5610056599709996E-2</v>
      </c>
      <c r="BA133" s="87">
        <f t="shared" si="50"/>
        <v>3.1555248310356956E-2</v>
      </c>
      <c r="BB133" s="87"/>
      <c r="BC133" s="87">
        <f t="shared" si="51"/>
        <v>4.462412460217724E-2</v>
      </c>
      <c r="BD133" s="87">
        <f t="shared" si="52"/>
        <v>5.4983296384825506E-2</v>
      </c>
    </row>
    <row r="134" spans="1:56" x14ac:dyDescent="0.2">
      <c r="A134" s="7" t="s">
        <v>61</v>
      </c>
      <c r="B134" s="104">
        <v>216053.2</v>
      </c>
      <c r="F134" s="154">
        <f t="shared" si="38"/>
        <v>1.4122250056666187E-2</v>
      </c>
      <c r="G134" s="155">
        <f t="shared" si="39"/>
        <v>2.1240248884107082E-2</v>
      </c>
      <c r="H134" s="156">
        <f t="shared" si="40"/>
        <v>2.752083608479022E-2</v>
      </c>
      <c r="I134" s="154">
        <f t="shared" si="41"/>
        <v>2.2110593523063219E-2</v>
      </c>
      <c r="J134" s="155">
        <f t="shared" si="42"/>
        <v>3.3254935121581786E-2</v>
      </c>
      <c r="K134" s="156">
        <f t="shared" si="43"/>
        <v>4.308817770850995E-2</v>
      </c>
      <c r="L134" s="154">
        <f t="shared" si="44"/>
        <v>3.1953373865588136E-2</v>
      </c>
      <c r="M134" s="155">
        <f t="shared" si="45"/>
        <v>4.8058744949898854E-2</v>
      </c>
      <c r="N134" s="156">
        <f t="shared" si="46"/>
        <v>6.2269366494878894E-2</v>
      </c>
      <c r="AV134" s="54" t="s">
        <v>61</v>
      </c>
      <c r="AW134" s="87">
        <f t="shared" si="47"/>
        <v>1.2014686237474703E-2</v>
      </c>
      <c r="AX134" s="87">
        <f t="shared" si="48"/>
        <v>1.4803809828317069E-2</v>
      </c>
      <c r="AY134" s="87"/>
      <c r="AZ134" s="87">
        <f t="shared" si="49"/>
        <v>7.9883434663970323E-3</v>
      </c>
      <c r="BA134" s="87">
        <f t="shared" si="50"/>
        <v>9.842780342524917E-3</v>
      </c>
      <c r="BB134" s="87"/>
      <c r="BC134" s="87">
        <f t="shared" si="51"/>
        <v>1.5567341623719731E-2</v>
      </c>
      <c r="BD134" s="87">
        <f t="shared" si="52"/>
        <v>1.9181188786368944E-2</v>
      </c>
    </row>
    <row r="135" spans="1:56" x14ac:dyDescent="0.2">
      <c r="A135" s="7" t="s">
        <v>62</v>
      </c>
      <c r="B135" s="104">
        <v>241611.3</v>
      </c>
      <c r="F135" s="154">
        <f t="shared" si="38"/>
        <v>0</v>
      </c>
      <c r="G135" s="155">
        <f t="shared" si="39"/>
        <v>5.0592796737103131E-3</v>
      </c>
      <c r="H135" s="156">
        <f t="shared" si="40"/>
        <v>2.4305091331398316E-2</v>
      </c>
      <c r="I135" s="154">
        <f t="shared" si="41"/>
        <v>0</v>
      </c>
      <c r="J135" s="155">
        <f t="shared" si="42"/>
        <v>7.9210944386373609E-3</v>
      </c>
      <c r="K135" s="156">
        <f t="shared" si="43"/>
        <v>3.8053425821886262E-2</v>
      </c>
      <c r="L135" s="154">
        <f t="shared" si="44"/>
        <v>0</v>
      </c>
      <c r="M135" s="155">
        <f t="shared" si="45"/>
        <v>1.1447259059708182E-2</v>
      </c>
      <c r="N135" s="156">
        <f t="shared" si="46"/>
        <v>5.4993337961951751E-2</v>
      </c>
      <c r="AV135" s="54" t="s">
        <v>62</v>
      </c>
      <c r="AW135" s="87">
        <f t="shared" si="47"/>
        <v>2.8618147649270478E-3</v>
      </c>
      <c r="AX135" s="87">
        <f t="shared" si="48"/>
        <v>3.5261646210708215E-3</v>
      </c>
      <c r="AY135" s="87"/>
      <c r="AZ135" s="87">
        <f t="shared" si="49"/>
        <v>0</v>
      </c>
      <c r="BA135" s="87">
        <f t="shared" si="50"/>
        <v>0</v>
      </c>
      <c r="BB135" s="87"/>
      <c r="BC135" s="87">
        <f t="shared" si="51"/>
        <v>1.3748334490487946E-2</v>
      </c>
      <c r="BD135" s="87">
        <f t="shared" si="52"/>
        <v>1.6939912140065488E-2</v>
      </c>
    </row>
    <row r="136" spans="1:56" x14ac:dyDescent="0.2">
      <c r="A136" s="7" t="s">
        <v>63</v>
      </c>
      <c r="B136" s="104">
        <v>52278.8</v>
      </c>
      <c r="F136" s="154">
        <f t="shared" si="38"/>
        <v>1.8036857528547882E-2</v>
      </c>
      <c r="G136" s="155">
        <f t="shared" si="39"/>
        <v>2.4390046950871415E-2</v>
      </c>
      <c r="H136" s="156">
        <f t="shared" si="40"/>
        <v>2.9995802323509832E-2</v>
      </c>
      <c r="I136" s="154">
        <f t="shared" si="41"/>
        <v>2.8239524413383052E-2</v>
      </c>
      <c r="J136" s="155">
        <f t="shared" si="42"/>
        <v>3.8186437145303724E-2</v>
      </c>
      <c r="K136" s="156">
        <f t="shared" si="43"/>
        <v>4.6963124849939634E-2</v>
      </c>
      <c r="L136" s="154">
        <f t="shared" si="44"/>
        <v>4.0810667539340671E-2</v>
      </c>
      <c r="M136" s="155">
        <f t="shared" si="45"/>
        <v>5.5185560777729264E-2</v>
      </c>
      <c r="N136" s="156">
        <f t="shared" si="46"/>
        <v>6.786929010571921E-2</v>
      </c>
      <c r="AV136" s="54" t="s">
        <v>63</v>
      </c>
      <c r="AW136" s="87">
        <f t="shared" si="47"/>
        <v>1.3796390194432309E-2</v>
      </c>
      <c r="AX136" s="87">
        <f t="shared" si="48"/>
        <v>1.699912363242554E-2</v>
      </c>
      <c r="AY136" s="87"/>
      <c r="AZ136" s="87">
        <f t="shared" si="49"/>
        <v>1.020266688483517E-2</v>
      </c>
      <c r="BA136" s="87">
        <f t="shared" si="50"/>
        <v>1.2571143125957619E-2</v>
      </c>
      <c r="BB136" s="87"/>
      <c r="BC136" s="87">
        <f t="shared" si="51"/>
        <v>1.6967322526429802E-2</v>
      </c>
      <c r="BD136" s="87">
        <f t="shared" si="52"/>
        <v>2.0906165255779575E-2</v>
      </c>
    </row>
    <row r="137" spans="1:56" x14ac:dyDescent="0.2">
      <c r="A137" s="7" t="s">
        <v>64</v>
      </c>
      <c r="B137" s="104">
        <v>100255.7</v>
      </c>
      <c r="F137" s="154">
        <f t="shared" si="38"/>
        <v>8.8284532254026184E-3</v>
      </c>
      <c r="G137" s="155">
        <f t="shared" si="39"/>
        <v>2.3662836241321952E-2</v>
      </c>
      <c r="H137" s="156">
        <f t="shared" si="40"/>
        <v>3.675199772595665E-2</v>
      </c>
      <c r="I137" s="154">
        <f t="shared" si="41"/>
        <v>1.3822325756943499E-2</v>
      </c>
      <c r="J137" s="155">
        <f t="shared" si="42"/>
        <v>3.7047874923281848E-2</v>
      </c>
      <c r="K137" s="156">
        <f t="shared" si="43"/>
        <v>5.7541006540639213E-2</v>
      </c>
      <c r="L137" s="154">
        <f t="shared" si="44"/>
        <v>1.9975490126163498E-2</v>
      </c>
      <c r="M137" s="155">
        <f t="shared" si="45"/>
        <v>5.3540154727839559E-2</v>
      </c>
      <c r="N137" s="156">
        <f t="shared" si="46"/>
        <v>8.3156035258730193E-2</v>
      </c>
      <c r="AV137" s="54" t="s">
        <v>64</v>
      </c>
      <c r="AW137" s="87">
        <f t="shared" si="47"/>
        <v>1.3385038681959897E-2</v>
      </c>
      <c r="AX137" s="87">
        <f t="shared" si="48"/>
        <v>1.6492279804557711E-2</v>
      </c>
      <c r="AY137" s="87"/>
      <c r="AZ137" s="87">
        <f t="shared" si="49"/>
        <v>4.9938725315408806E-3</v>
      </c>
      <c r="BA137" s="87">
        <f t="shared" si="50"/>
        <v>6.1531643692199992E-3</v>
      </c>
      <c r="BB137" s="87"/>
      <c r="BC137" s="87">
        <f t="shared" si="51"/>
        <v>2.0789008814682562E-2</v>
      </c>
      <c r="BD137" s="87">
        <f t="shared" si="52"/>
        <v>2.5615028718090981E-2</v>
      </c>
    </row>
    <row r="138" spans="1:56" x14ac:dyDescent="0.2">
      <c r="A138" s="7" t="s">
        <v>65</v>
      </c>
      <c r="B138" s="104">
        <v>250923</v>
      </c>
      <c r="F138" s="154">
        <f t="shared" si="38"/>
        <v>1.5815018469393944E-2</v>
      </c>
      <c r="G138" s="155">
        <f t="shared" si="39"/>
        <v>1.9991676113020745E-2</v>
      </c>
      <c r="H138" s="156">
        <f t="shared" si="40"/>
        <v>2.3676962269162039E-2</v>
      </c>
      <c r="I138" s="154">
        <f t="shared" si="41"/>
        <v>2.4760887502586485E-2</v>
      </c>
      <c r="J138" s="155">
        <f t="shared" si="42"/>
        <v>3.1300098964830464E-2</v>
      </c>
      <c r="K138" s="156">
        <f t="shared" si="43"/>
        <v>3.7069991431516319E-2</v>
      </c>
      <c r="L138" s="154">
        <f t="shared" si="44"/>
        <v>3.5783476132770151E-2</v>
      </c>
      <c r="M138" s="155">
        <f t="shared" si="45"/>
        <v>4.5233691407238846E-2</v>
      </c>
      <c r="N138" s="156">
        <f t="shared" si="46"/>
        <v>5.3572116649417127E-2</v>
      </c>
      <c r="AV138" s="54" t="s">
        <v>65</v>
      </c>
      <c r="AW138" s="87">
        <f t="shared" si="47"/>
        <v>1.1308422851809719E-2</v>
      </c>
      <c r="AX138" s="87">
        <f t="shared" si="48"/>
        <v>1.3933592442408382E-2</v>
      </c>
      <c r="AY138" s="87"/>
      <c r="AZ138" s="87">
        <f t="shared" si="49"/>
        <v>8.9458690331925411E-3</v>
      </c>
      <c r="BA138" s="87">
        <f t="shared" si="50"/>
        <v>1.1022588630183665E-2</v>
      </c>
      <c r="BB138" s="87"/>
      <c r="BC138" s="87">
        <f t="shared" si="51"/>
        <v>1.339302916235428E-2</v>
      </c>
      <c r="BD138" s="87">
        <f t="shared" si="52"/>
        <v>1.6502125217900808E-2</v>
      </c>
    </row>
    <row r="139" spans="1:56" ht="15" thickBot="1" x14ac:dyDescent="0.25">
      <c r="A139" s="7" t="s">
        <v>66</v>
      </c>
      <c r="B139" s="105">
        <v>540734</v>
      </c>
      <c r="F139" s="157">
        <f t="shared" si="38"/>
        <v>0</v>
      </c>
      <c r="G139" s="158">
        <f t="shared" si="39"/>
        <v>0</v>
      </c>
      <c r="H139" s="159">
        <f t="shared" si="40"/>
        <v>9.0098079075446897E-4</v>
      </c>
      <c r="I139" s="157">
        <f t="shared" si="41"/>
        <v>0</v>
      </c>
      <c r="J139" s="158">
        <f t="shared" si="42"/>
        <v>0</v>
      </c>
      <c r="K139" s="159">
        <f t="shared" si="43"/>
        <v>1.4106264905751785E-3</v>
      </c>
      <c r="L139" s="157">
        <f t="shared" si="44"/>
        <v>0</v>
      </c>
      <c r="M139" s="158">
        <f t="shared" si="45"/>
        <v>0</v>
      </c>
      <c r="N139" s="159">
        <f t="shared" si="46"/>
        <v>2.0385827992828384E-3</v>
      </c>
      <c r="AV139" s="54" t="s">
        <v>66</v>
      </c>
      <c r="AW139" s="87">
        <f t="shared" si="47"/>
        <v>0</v>
      </c>
      <c r="AX139" s="87">
        <f t="shared" si="48"/>
        <v>0</v>
      </c>
      <c r="AY139" s="87"/>
      <c r="AZ139" s="87">
        <f t="shared" si="49"/>
        <v>0</v>
      </c>
      <c r="BA139" s="87">
        <f t="shared" si="50"/>
        <v>0</v>
      </c>
      <c r="BB139" s="87"/>
      <c r="BC139" s="87">
        <f t="shared" si="51"/>
        <v>5.096456998207095E-4</v>
      </c>
      <c r="BD139" s="87">
        <f t="shared" si="52"/>
        <v>6.2795630870765996E-4</v>
      </c>
    </row>
    <row r="140" spans="1:56" ht="0.95" customHeight="1" thickTop="1" thickBot="1" x14ac:dyDescent="0.3">
      <c r="A140" s="78"/>
      <c r="B140" s="106"/>
      <c r="F140" s="160" t="e">
        <f t="shared" si="38"/>
        <v>#DIV/0!</v>
      </c>
      <c r="G140" s="161" t="e">
        <f t="shared" si="39"/>
        <v>#DIV/0!</v>
      </c>
      <c r="H140" s="162" t="e">
        <f t="shared" si="40"/>
        <v>#DIV/0!</v>
      </c>
      <c r="I140" s="160" t="e">
        <f t="shared" si="41"/>
        <v>#DIV/0!</v>
      </c>
      <c r="J140" s="161" t="e">
        <f t="shared" si="42"/>
        <v>#DIV/0!</v>
      </c>
      <c r="K140" s="162" t="e">
        <f t="shared" si="43"/>
        <v>#DIV/0!</v>
      </c>
      <c r="L140" s="160" t="e">
        <f t="shared" si="44"/>
        <v>#DIV/0!</v>
      </c>
      <c r="M140" s="161" t="e">
        <f t="shared" si="45"/>
        <v>#DIV/0!</v>
      </c>
      <c r="N140" s="162" t="e">
        <f t="shared" si="46"/>
        <v>#DIV/0!</v>
      </c>
      <c r="AV140" s="72"/>
      <c r="AW140" s="87" t="e">
        <f t="shared" si="47"/>
        <v>#DIV/0!</v>
      </c>
      <c r="AX140" s="87" t="e">
        <f t="shared" si="48"/>
        <v>#DIV/0!</v>
      </c>
      <c r="AY140" s="87"/>
      <c r="AZ140" s="87" t="e">
        <f t="shared" si="49"/>
        <v>#DIV/0!</v>
      </c>
      <c r="BA140" s="87" t="e">
        <f t="shared" si="50"/>
        <v>#DIV/0!</v>
      </c>
      <c r="BB140" s="87"/>
      <c r="BC140" s="87" t="e">
        <f t="shared" si="51"/>
        <v>#DIV/0!</v>
      </c>
      <c r="BD140" s="87" t="e">
        <f t="shared" si="52"/>
        <v>#DIV/0!</v>
      </c>
    </row>
    <row r="141" spans="1:56" ht="16.5" thickTop="1" thickBot="1" x14ac:dyDescent="0.3">
      <c r="A141" s="153" t="s">
        <v>115</v>
      </c>
      <c r="B141" s="107">
        <f>SUM(B113:B139)</f>
        <v>14640036</v>
      </c>
      <c r="F141" s="163">
        <f t="shared" si="38"/>
        <v>1.2261531655452684E-2</v>
      </c>
      <c r="G141" s="164">
        <f t="shared" si="39"/>
        <v>1.9247719523648218E-2</v>
      </c>
      <c r="H141" s="165">
        <f t="shared" si="40"/>
        <v>2.5720166362337697E-2</v>
      </c>
      <c r="I141" s="163">
        <f t="shared" si="41"/>
        <v>1.9197347541365314E-2</v>
      </c>
      <c r="J141" s="164">
        <f t="shared" si="42"/>
        <v>3.0135318446115882E-2</v>
      </c>
      <c r="K141" s="165">
        <f t="shared" si="43"/>
        <v>4.0268947334973146E-2</v>
      </c>
      <c r="L141" s="163">
        <f t="shared" si="44"/>
        <v>2.7743263543650521E-2</v>
      </c>
      <c r="M141" s="164">
        <f t="shared" si="45"/>
        <v>4.3550395689870715E-2</v>
      </c>
      <c r="N141" s="165">
        <f t="shared" si="46"/>
        <v>5.8195123890541843E-2</v>
      </c>
      <c r="AV141" s="60" t="s">
        <v>84</v>
      </c>
      <c r="AW141" s="87">
        <f t="shared" si="47"/>
        <v>1.0887598922467663E-2</v>
      </c>
      <c r="AX141" s="87">
        <f t="shared" si="48"/>
        <v>1.3415077243754833E-2</v>
      </c>
      <c r="AY141" s="87"/>
      <c r="AZ141" s="87">
        <f t="shared" si="49"/>
        <v>6.9358158859126294E-3</v>
      </c>
      <c r="BA141" s="87">
        <f t="shared" si="50"/>
        <v>8.5459160022852074E-3</v>
      </c>
      <c r="BB141" s="87"/>
      <c r="BC141" s="87">
        <f t="shared" si="51"/>
        <v>1.4548780972635449E-2</v>
      </c>
      <c r="BD141" s="87">
        <f t="shared" si="52"/>
        <v>1.7926176555568697E-2</v>
      </c>
    </row>
    <row r="142" spans="1:56" x14ac:dyDescent="0.2">
      <c r="H142" s="63"/>
    </row>
    <row r="143" spans="1:56" ht="15" thickBot="1" x14ac:dyDescent="0.25"/>
    <row r="144" spans="1:56" ht="15.75" thickBot="1" x14ac:dyDescent="0.3">
      <c r="A144" s="128" t="s">
        <v>99</v>
      </c>
      <c r="F144" s="207" t="s">
        <v>79</v>
      </c>
      <c r="G144" s="208"/>
      <c r="H144" s="209"/>
      <c r="I144" s="207" t="s">
        <v>80</v>
      </c>
      <c r="J144" s="208"/>
      <c r="K144" s="209"/>
      <c r="L144" s="207" t="s">
        <v>81</v>
      </c>
      <c r="M144" s="208"/>
      <c r="N144" s="209"/>
      <c r="AV144" s="51"/>
      <c r="AW144" s="210" t="s">
        <v>138</v>
      </c>
      <c r="AX144" s="210"/>
      <c r="AY144" s="51"/>
      <c r="AZ144" s="210" t="s">
        <v>139</v>
      </c>
      <c r="BA144" s="210"/>
      <c r="BB144" s="51"/>
      <c r="BC144" s="210" t="s">
        <v>140</v>
      </c>
      <c r="BD144" s="210"/>
    </row>
    <row r="145" spans="1:56" ht="25.5" x14ac:dyDescent="0.2">
      <c r="A145" s="79" t="s">
        <v>72</v>
      </c>
      <c r="F145" s="143" t="str">
        <f t="shared" ref="F145:N145" si="53">F112</f>
        <v>55% target, 2030</v>
      </c>
      <c r="G145" s="144" t="str">
        <f t="shared" si="53"/>
        <v>75% target, 2035</v>
      </c>
      <c r="H145" s="145" t="str">
        <f t="shared" si="53"/>
        <v>90% target, 2040</v>
      </c>
      <c r="I145" s="143" t="str">
        <f t="shared" si="53"/>
        <v>55% target, 2030</v>
      </c>
      <c r="J145" s="144" t="str">
        <f t="shared" si="53"/>
        <v>75% target, 2035</v>
      </c>
      <c r="K145" s="145" t="str">
        <f t="shared" si="53"/>
        <v>90% target, 2040</v>
      </c>
      <c r="L145" s="143" t="str">
        <f t="shared" si="53"/>
        <v>55% target, 2030</v>
      </c>
      <c r="M145" s="144" t="str">
        <f t="shared" si="53"/>
        <v>75% target, 2035</v>
      </c>
      <c r="N145" s="145" t="str">
        <f t="shared" si="53"/>
        <v>90% target, 2040</v>
      </c>
      <c r="AV145" s="54" t="s">
        <v>72</v>
      </c>
      <c r="AW145" s="88" t="str">
        <f>AW112</f>
        <v>UTM low</v>
      </c>
      <c r="AX145" s="88" t="str">
        <f>AX112</f>
        <v>UTM high</v>
      </c>
      <c r="AY145" s="88"/>
      <c r="AZ145" s="88" t="str">
        <f>AZ112</f>
        <v>UTM low</v>
      </c>
      <c r="BA145" s="88" t="str">
        <f>BA112</f>
        <v>UTM high</v>
      </c>
      <c r="BB145" s="88"/>
      <c r="BC145" s="88" t="str">
        <f>BC112</f>
        <v>UTM low</v>
      </c>
      <c r="BD145" s="88" t="str">
        <f>BD112</f>
        <v>UTM high</v>
      </c>
    </row>
    <row r="146" spans="1:56" x14ac:dyDescent="0.2">
      <c r="A146" s="77" t="s">
        <v>40</v>
      </c>
      <c r="F146" s="80">
        <f t="shared" ref="F146:F172" si="54">F46/$E$7</f>
        <v>6864.5685114492553</v>
      </c>
      <c r="G146" s="81">
        <f t="shared" ref="G146:G172" si="55">G46/$E$8</f>
        <v>10160.055630319677</v>
      </c>
      <c r="H146" s="82">
        <f t="shared" ref="H146:H172" si="56">H46/$E$9</f>
        <v>13067.838382264168</v>
      </c>
      <c r="I146" s="80">
        <f t="shared" ref="I146:I172" si="57">I46/$E$7</f>
        <v>10747.556760349842</v>
      </c>
      <c r="J146" s="81">
        <f t="shared" ref="J146:J172" si="58">J46/$E$8</f>
        <v>15907.157805045961</v>
      </c>
      <c r="K146" s="82">
        <f t="shared" ref="K146:K172" si="59">K46/$E$9</f>
        <v>20459.746962130765</v>
      </c>
      <c r="L146" s="80">
        <f t="shared" ref="L146:L172" si="60">L46/$E$7</f>
        <v>15531.952995602354</v>
      </c>
      <c r="M146" s="81">
        <f t="shared" ref="M146:M172" si="61">M46/$E$8</f>
        <v>22988.408698905132</v>
      </c>
      <c r="N146" s="82">
        <f t="shared" ref="N146:N172" si="62">N46/$E$9</f>
        <v>29567.634319466397</v>
      </c>
      <c r="AV146" s="54" t="s">
        <v>40</v>
      </c>
      <c r="AW146" s="89">
        <f>J146-G146</f>
        <v>5747.1021747262839</v>
      </c>
      <c r="AX146" s="89">
        <f>M146-J146</f>
        <v>7081.2508938591709</v>
      </c>
      <c r="AY146" s="89"/>
      <c r="AZ146" s="89">
        <f>I146-F146</f>
        <v>3882.9882489005868</v>
      </c>
      <c r="BA146" s="89">
        <f>L146-I146</f>
        <v>4784.3962352525123</v>
      </c>
      <c r="BB146" s="89"/>
      <c r="BC146" s="89">
        <f>K146-H146</f>
        <v>7391.9085798665965</v>
      </c>
      <c r="BD146" s="89">
        <f>N146-K146</f>
        <v>9107.8873573356323</v>
      </c>
    </row>
    <row r="147" spans="1:56" x14ac:dyDescent="0.2">
      <c r="A147" s="77" t="s">
        <v>41</v>
      </c>
      <c r="F147" s="80">
        <f t="shared" si="54"/>
        <v>1373.5730809169816</v>
      </c>
      <c r="G147" s="81">
        <f t="shared" si="55"/>
        <v>3279.6149945812153</v>
      </c>
      <c r="H147" s="82">
        <f t="shared" si="56"/>
        <v>4961.4166831084822</v>
      </c>
      <c r="I147" s="80">
        <f t="shared" si="57"/>
        <v>2150.5437125467893</v>
      </c>
      <c r="J147" s="81">
        <f t="shared" si="58"/>
        <v>5134.7507490918024</v>
      </c>
      <c r="K147" s="82">
        <f t="shared" si="59"/>
        <v>7767.8746048668136</v>
      </c>
      <c r="L147" s="80">
        <f t="shared" si="60"/>
        <v>3107.8825265192309</v>
      </c>
      <c r="M147" s="81">
        <f t="shared" si="61"/>
        <v>7420.5430180423482</v>
      </c>
      <c r="N147" s="82">
        <f t="shared" si="62"/>
        <v>11225.831687033329</v>
      </c>
      <c r="AV147" s="54" t="s">
        <v>41</v>
      </c>
      <c r="AW147" s="89">
        <f t="shared" ref="AW147:AW172" si="63">J147-G147</f>
        <v>1855.135754510587</v>
      </c>
      <c r="AX147" s="89">
        <f t="shared" ref="AX147:AX172" si="64">M147-J147</f>
        <v>2285.7922689505458</v>
      </c>
      <c r="AY147" s="89"/>
      <c r="AZ147" s="89">
        <f t="shared" ref="AZ147:AZ172" si="65">I147-F147</f>
        <v>776.97063162980771</v>
      </c>
      <c r="BA147" s="89">
        <f t="shared" ref="BA147:BA172" si="66">L147-I147</f>
        <v>957.33881397244159</v>
      </c>
      <c r="BB147" s="89"/>
      <c r="BC147" s="89">
        <f t="shared" ref="BC147:BC172" si="67">K147-H147</f>
        <v>2806.4579217583314</v>
      </c>
      <c r="BD147" s="89">
        <f t="shared" ref="BD147:BD172" si="68">N147-K147</f>
        <v>3457.9570821665156</v>
      </c>
    </row>
    <row r="148" spans="1:56" x14ac:dyDescent="0.2">
      <c r="A148" s="77" t="s">
        <v>42</v>
      </c>
      <c r="F148" s="80">
        <f t="shared" si="54"/>
        <v>6333.9554765274879</v>
      </c>
      <c r="G148" s="81">
        <f t="shared" si="55"/>
        <v>10764.768864227681</v>
      </c>
      <c r="H148" s="82">
        <f t="shared" si="56"/>
        <v>14674.31008866903</v>
      </c>
      <c r="I148" s="80">
        <f t="shared" si="57"/>
        <v>9916.7989784016227</v>
      </c>
      <c r="J148" s="81">
        <f t="shared" si="58"/>
        <v>16853.931050053438</v>
      </c>
      <c r="K148" s="82">
        <f t="shared" si="59"/>
        <v>22974.929936805045</v>
      </c>
      <c r="L148" s="80">
        <f t="shared" si="60"/>
        <v>14331.374007496539</v>
      </c>
      <c r="M148" s="81">
        <f t="shared" si="61"/>
        <v>24356.648743303038</v>
      </c>
      <c r="N148" s="82">
        <f t="shared" si="62"/>
        <v>33202.479392544061</v>
      </c>
      <c r="AV148" s="54" t="s">
        <v>42</v>
      </c>
      <c r="AW148" s="89">
        <f t="shared" si="63"/>
        <v>6089.1621858257568</v>
      </c>
      <c r="AX148" s="89">
        <f t="shared" si="64"/>
        <v>7502.7176932496004</v>
      </c>
      <c r="AY148" s="89"/>
      <c r="AZ148" s="89">
        <f t="shared" si="65"/>
        <v>3582.8435018741347</v>
      </c>
      <c r="BA148" s="89">
        <f t="shared" si="66"/>
        <v>4414.5750290949163</v>
      </c>
      <c r="BB148" s="89"/>
      <c r="BC148" s="89">
        <f t="shared" si="67"/>
        <v>8300.6198481360152</v>
      </c>
      <c r="BD148" s="89">
        <f t="shared" si="68"/>
        <v>10227.549455739016</v>
      </c>
    </row>
    <row r="149" spans="1:56" x14ac:dyDescent="0.2">
      <c r="A149" s="77" t="s">
        <v>43</v>
      </c>
      <c r="F149" s="80">
        <f t="shared" si="54"/>
        <v>1809.2664724016483</v>
      </c>
      <c r="G149" s="81">
        <f t="shared" si="55"/>
        <v>3617.4672548349931</v>
      </c>
      <c r="H149" s="82">
        <f t="shared" si="56"/>
        <v>5212.9385334526496</v>
      </c>
      <c r="I149" s="80">
        <f t="shared" si="57"/>
        <v>2832.6899315379346</v>
      </c>
      <c r="J149" s="81">
        <f t="shared" si="58"/>
        <v>5663.7113585800389</v>
      </c>
      <c r="K149" s="82">
        <f t="shared" si="59"/>
        <v>8161.6714412642496</v>
      </c>
      <c r="L149" s="80">
        <f t="shared" si="60"/>
        <v>4093.6938365451442</v>
      </c>
      <c r="M149" s="81">
        <f t="shared" si="61"/>
        <v>8184.9764149801849</v>
      </c>
      <c r="N149" s="82">
        <f t="shared" si="62"/>
        <v>11794.931631246402</v>
      </c>
      <c r="AV149" s="54" t="s">
        <v>43</v>
      </c>
      <c r="AW149" s="89">
        <f t="shared" si="63"/>
        <v>2046.2441037450458</v>
      </c>
      <c r="AX149" s="89">
        <f t="shared" si="64"/>
        <v>2521.265056400146</v>
      </c>
      <c r="AY149" s="89"/>
      <c r="AZ149" s="89">
        <f t="shared" si="65"/>
        <v>1023.4234591362863</v>
      </c>
      <c r="BA149" s="89">
        <f t="shared" si="66"/>
        <v>1261.0039050072096</v>
      </c>
      <c r="BB149" s="89"/>
      <c r="BC149" s="89">
        <f t="shared" si="67"/>
        <v>2948.7329078115999</v>
      </c>
      <c r="BD149" s="89">
        <f t="shared" si="68"/>
        <v>3633.260189982152</v>
      </c>
    </row>
    <row r="150" spans="1:56" x14ac:dyDescent="0.2">
      <c r="A150" s="77" t="s">
        <v>70</v>
      </c>
      <c r="F150" s="80">
        <f t="shared" si="54"/>
        <v>30348.790892101752</v>
      </c>
      <c r="G150" s="81">
        <f t="shared" si="55"/>
        <v>60031.798680898944</v>
      </c>
      <c r="H150" s="82">
        <f t="shared" si="56"/>
        <v>86222.687906308231</v>
      </c>
      <c r="I150" s="80">
        <f t="shared" si="57"/>
        <v>47515.78371995729</v>
      </c>
      <c r="J150" s="81">
        <f t="shared" si="58"/>
        <v>93989.179752922588</v>
      </c>
      <c r="K150" s="82">
        <f t="shared" si="59"/>
        <v>134995.11742906843</v>
      </c>
      <c r="L150" s="80">
        <f t="shared" si="60"/>
        <v>68667.971311422138</v>
      </c>
      <c r="M150" s="81">
        <f t="shared" si="61"/>
        <v>135829.52428809457</v>
      </c>
      <c r="N150" s="82">
        <f t="shared" si="62"/>
        <v>195089.71809104082</v>
      </c>
      <c r="AV150" s="57" t="s">
        <v>70</v>
      </c>
      <c r="AW150" s="89">
        <f t="shared" si="63"/>
        <v>33957.381072023643</v>
      </c>
      <c r="AX150" s="89">
        <f t="shared" si="64"/>
        <v>41840.344535171986</v>
      </c>
      <c r="AY150" s="89"/>
      <c r="AZ150" s="89">
        <f t="shared" si="65"/>
        <v>17166.992827855538</v>
      </c>
      <c r="BA150" s="89">
        <f t="shared" si="66"/>
        <v>21152.187591464848</v>
      </c>
      <c r="BB150" s="89"/>
      <c r="BC150" s="89">
        <f t="shared" si="67"/>
        <v>48772.429522760198</v>
      </c>
      <c r="BD150" s="89">
        <f t="shared" si="68"/>
        <v>60094.600661972392</v>
      </c>
    </row>
    <row r="151" spans="1:56" x14ac:dyDescent="0.2">
      <c r="A151" s="77" t="s">
        <v>45</v>
      </c>
      <c r="F151" s="80">
        <f t="shared" si="54"/>
        <v>18.146449898535121</v>
      </c>
      <c r="G151" s="81">
        <f t="shared" si="55"/>
        <v>861.70650689597937</v>
      </c>
      <c r="H151" s="82">
        <f t="shared" si="56"/>
        <v>1606.0242042466652</v>
      </c>
      <c r="I151" s="80">
        <f t="shared" si="57"/>
        <v>28.411108426999427</v>
      </c>
      <c r="J151" s="81">
        <f t="shared" si="58"/>
        <v>1349.1364501906751</v>
      </c>
      <c r="K151" s="82">
        <f t="shared" si="59"/>
        <v>2514.482339982153</v>
      </c>
      <c r="L151" s="80">
        <f t="shared" si="60"/>
        <v>41.058634113857245</v>
      </c>
      <c r="M151" s="81">
        <f t="shared" si="61"/>
        <v>1949.7197731787819</v>
      </c>
      <c r="N151" s="82">
        <f t="shared" si="62"/>
        <v>3633.8325429419506</v>
      </c>
      <c r="AV151" s="54" t="s">
        <v>45</v>
      </c>
      <c r="AW151" s="89">
        <f t="shared" si="63"/>
        <v>487.4299432946957</v>
      </c>
      <c r="AX151" s="89">
        <f t="shared" si="64"/>
        <v>600.58332298810683</v>
      </c>
      <c r="AY151" s="89"/>
      <c r="AZ151" s="89">
        <f t="shared" si="65"/>
        <v>10.264658528464306</v>
      </c>
      <c r="BA151" s="89">
        <f t="shared" si="66"/>
        <v>12.647525686857819</v>
      </c>
      <c r="BB151" s="89"/>
      <c r="BC151" s="89">
        <f t="shared" si="67"/>
        <v>908.45813573548776</v>
      </c>
      <c r="BD151" s="89">
        <f t="shared" si="68"/>
        <v>1119.3502029597976</v>
      </c>
    </row>
    <row r="152" spans="1:56" x14ac:dyDescent="0.2">
      <c r="A152" s="77" t="s">
        <v>46</v>
      </c>
      <c r="F152" s="80">
        <f t="shared" si="54"/>
        <v>5908.0271816980267</v>
      </c>
      <c r="G152" s="81">
        <f t="shared" si="55"/>
        <v>7329.7367363540861</v>
      </c>
      <c r="H152" s="82">
        <f t="shared" si="56"/>
        <v>8584.1863434035549</v>
      </c>
      <c r="I152" s="80">
        <f t="shared" si="57"/>
        <v>9249.9415471029697</v>
      </c>
      <c r="J152" s="81">
        <f t="shared" si="58"/>
        <v>11475.850445806904</v>
      </c>
      <c r="K152" s="82">
        <f t="shared" si="59"/>
        <v>13439.887709369201</v>
      </c>
      <c r="L152" s="80">
        <f t="shared" si="60"/>
        <v>13367.657461619776</v>
      </c>
      <c r="M152" s="81">
        <f t="shared" si="61"/>
        <v>16584.454837811267</v>
      </c>
      <c r="N152" s="82">
        <f t="shared" si="62"/>
        <v>19422.805463862587</v>
      </c>
      <c r="AV152" s="54" t="s">
        <v>46</v>
      </c>
      <c r="AW152" s="89">
        <f t="shared" si="63"/>
        <v>4146.1137094528176</v>
      </c>
      <c r="AX152" s="89">
        <f t="shared" si="64"/>
        <v>5108.604392004363</v>
      </c>
      <c r="AY152" s="89"/>
      <c r="AZ152" s="89">
        <f t="shared" si="65"/>
        <v>3341.9143654049431</v>
      </c>
      <c r="BA152" s="89">
        <f t="shared" si="66"/>
        <v>4117.7159145168062</v>
      </c>
      <c r="BB152" s="89"/>
      <c r="BC152" s="89">
        <f t="shared" si="67"/>
        <v>4855.7013659656459</v>
      </c>
      <c r="BD152" s="89">
        <f t="shared" si="68"/>
        <v>5982.9177544933864</v>
      </c>
    </row>
    <row r="153" spans="1:56" x14ac:dyDescent="0.2">
      <c r="A153" s="77" t="s">
        <v>47</v>
      </c>
      <c r="F153" s="80">
        <f t="shared" si="54"/>
        <v>3972.1205827789317</v>
      </c>
      <c r="G153" s="81">
        <f t="shared" si="55"/>
        <v>6318.2143337732823</v>
      </c>
      <c r="H153" s="82">
        <f t="shared" si="56"/>
        <v>8388.2970552388833</v>
      </c>
      <c r="I153" s="80">
        <f t="shared" si="57"/>
        <v>6218.9766700074179</v>
      </c>
      <c r="J153" s="81">
        <f t="shared" si="58"/>
        <v>9892.153754897563</v>
      </c>
      <c r="K153" s="82">
        <f t="shared" si="59"/>
        <v>13133.192359212393</v>
      </c>
      <c r="L153" s="80">
        <f t="shared" si="60"/>
        <v>8987.4243489139462</v>
      </c>
      <c r="M153" s="81">
        <f t="shared" si="61"/>
        <v>14295.757684497123</v>
      </c>
      <c r="N153" s="82">
        <f t="shared" si="62"/>
        <v>18979.581215894039</v>
      </c>
      <c r="AV153" s="54" t="s">
        <v>47</v>
      </c>
      <c r="AW153" s="89">
        <f t="shared" si="63"/>
        <v>3573.9394211242807</v>
      </c>
      <c r="AX153" s="89">
        <f t="shared" si="64"/>
        <v>4403.6039295995597</v>
      </c>
      <c r="AY153" s="89"/>
      <c r="AZ153" s="89">
        <f t="shared" si="65"/>
        <v>2246.8560872284861</v>
      </c>
      <c r="BA153" s="89">
        <f t="shared" si="66"/>
        <v>2768.4476789065284</v>
      </c>
      <c r="BB153" s="89"/>
      <c r="BC153" s="89">
        <f t="shared" si="67"/>
        <v>4744.8953039735097</v>
      </c>
      <c r="BD153" s="89">
        <f t="shared" si="68"/>
        <v>5846.3888566816458</v>
      </c>
    </row>
    <row r="154" spans="1:56" x14ac:dyDescent="0.2">
      <c r="A154" s="77" t="s">
        <v>48</v>
      </c>
      <c r="F154" s="80">
        <f t="shared" si="54"/>
        <v>18681.937627775922</v>
      </c>
      <c r="G154" s="81">
        <f t="shared" si="55"/>
        <v>24534.927768353838</v>
      </c>
      <c r="H154" s="82">
        <f t="shared" si="56"/>
        <v>29699.330833569646</v>
      </c>
      <c r="I154" s="80">
        <f t="shared" si="57"/>
        <v>29249.498306113812</v>
      </c>
      <c r="J154" s="81">
        <f t="shared" si="58"/>
        <v>38413.270748432777</v>
      </c>
      <c r="K154" s="82">
        <f t="shared" si="59"/>
        <v>46498.952315184804</v>
      </c>
      <c r="L154" s="80">
        <f t="shared" si="60"/>
        <v>42270.242713351581</v>
      </c>
      <c r="M154" s="81">
        <f t="shared" si="61"/>
        <v>55513.371920315738</v>
      </c>
      <c r="N154" s="82">
        <f t="shared" si="62"/>
        <v>67198.485926460606</v>
      </c>
      <c r="AV154" s="54" t="s">
        <v>48</v>
      </c>
      <c r="AW154" s="89">
        <f t="shared" si="63"/>
        <v>13878.342980078938</v>
      </c>
      <c r="AX154" s="89">
        <f t="shared" si="64"/>
        <v>17100.101171882961</v>
      </c>
      <c r="AY154" s="89"/>
      <c r="AZ154" s="89">
        <f t="shared" si="65"/>
        <v>10567.56067833789</v>
      </c>
      <c r="BA154" s="89">
        <f t="shared" si="66"/>
        <v>13020.744407237769</v>
      </c>
      <c r="BB154" s="89"/>
      <c r="BC154" s="89">
        <f t="shared" si="67"/>
        <v>16799.621481615159</v>
      </c>
      <c r="BD154" s="89">
        <f t="shared" si="68"/>
        <v>20699.533611275801</v>
      </c>
    </row>
    <row r="155" spans="1:56" x14ac:dyDescent="0.2">
      <c r="A155" s="77" t="s">
        <v>49</v>
      </c>
      <c r="F155" s="80">
        <f t="shared" si="54"/>
        <v>24204.240195351424</v>
      </c>
      <c r="G155" s="81">
        <f t="shared" si="55"/>
        <v>36245.519370021168</v>
      </c>
      <c r="H155" s="82">
        <f t="shared" si="56"/>
        <v>46870.177465318004</v>
      </c>
      <c r="I155" s="80">
        <f t="shared" si="57"/>
        <v>37895.527578580513</v>
      </c>
      <c r="J155" s="81">
        <f t="shared" si="58"/>
        <v>56748.03537730586</v>
      </c>
      <c r="K155" s="82">
        <f t="shared" si="59"/>
        <v>73382.601082063542</v>
      </c>
      <c r="L155" s="80">
        <f t="shared" si="60"/>
        <v>54765.149532916344</v>
      </c>
      <c r="M155" s="81">
        <f t="shared" si="61"/>
        <v>82010.064029138797</v>
      </c>
      <c r="N155" s="82">
        <f t="shared" si="62"/>
        <v>106049.69446698215</v>
      </c>
      <c r="AV155" s="54" t="s">
        <v>49</v>
      </c>
      <c r="AW155" s="89">
        <f t="shared" si="63"/>
        <v>20502.516007284692</v>
      </c>
      <c r="AX155" s="89">
        <f t="shared" si="64"/>
        <v>25262.028651832938</v>
      </c>
      <c r="AY155" s="89"/>
      <c r="AZ155" s="89">
        <f t="shared" si="65"/>
        <v>13691.28738322909</v>
      </c>
      <c r="BA155" s="89">
        <f t="shared" si="66"/>
        <v>16869.621954335831</v>
      </c>
      <c r="BB155" s="89"/>
      <c r="BC155" s="89">
        <f t="shared" si="67"/>
        <v>26512.423616745538</v>
      </c>
      <c r="BD155" s="89">
        <f t="shared" si="68"/>
        <v>32667.093384918611</v>
      </c>
    </row>
    <row r="156" spans="1:56" x14ac:dyDescent="0.2">
      <c r="A156" s="77" t="s">
        <v>50</v>
      </c>
      <c r="F156" s="80">
        <f t="shared" si="54"/>
        <v>1096.6337319672496</v>
      </c>
      <c r="G156" s="81">
        <f t="shared" si="55"/>
        <v>1676.4110441602718</v>
      </c>
      <c r="H156" s="82">
        <f t="shared" si="56"/>
        <v>2187.979260801174</v>
      </c>
      <c r="I156" s="80">
        <f t="shared" si="57"/>
        <v>1716.9518025749867</v>
      </c>
      <c r="J156" s="81">
        <f t="shared" si="58"/>
        <v>2624.6839580287083</v>
      </c>
      <c r="K156" s="82">
        <f t="shared" si="59"/>
        <v>3425.6240951937566</v>
      </c>
      <c r="L156" s="80">
        <f t="shared" si="60"/>
        <v>2481.2722824309485</v>
      </c>
      <c r="M156" s="81">
        <f t="shared" si="61"/>
        <v>3793.0916554737464</v>
      </c>
      <c r="N156" s="82">
        <f t="shared" si="62"/>
        <v>4950.5793375703315</v>
      </c>
      <c r="AV156" s="54" t="s">
        <v>50</v>
      </c>
      <c r="AW156" s="89">
        <f t="shared" si="63"/>
        <v>948.27291386843649</v>
      </c>
      <c r="AX156" s="89">
        <f t="shared" si="64"/>
        <v>1168.4076974450381</v>
      </c>
      <c r="AY156" s="89"/>
      <c r="AZ156" s="89">
        <f t="shared" si="65"/>
        <v>620.31807060773713</v>
      </c>
      <c r="BA156" s="89">
        <f t="shared" si="66"/>
        <v>764.32047985596182</v>
      </c>
      <c r="BB156" s="89"/>
      <c r="BC156" s="89">
        <f t="shared" si="67"/>
        <v>1237.6448343925827</v>
      </c>
      <c r="BD156" s="89">
        <f t="shared" si="68"/>
        <v>1524.9552423765749</v>
      </c>
    </row>
    <row r="157" spans="1:56" x14ac:dyDescent="0.2">
      <c r="A157" s="77" t="s">
        <v>51</v>
      </c>
      <c r="F157" s="80">
        <f t="shared" si="54"/>
        <v>23407.632501577897</v>
      </c>
      <c r="G157" s="81">
        <f t="shared" si="55"/>
        <v>35352.586056720975</v>
      </c>
      <c r="H157" s="82">
        <f t="shared" si="56"/>
        <v>45892.250958317803</v>
      </c>
      <c r="I157" s="80">
        <f t="shared" si="57"/>
        <v>36648.313512571454</v>
      </c>
      <c r="J157" s="81">
        <f t="shared" si="58"/>
        <v>55350.008472643953</v>
      </c>
      <c r="K157" s="82">
        <f t="shared" si="59"/>
        <v>71851.50402564909</v>
      </c>
      <c r="L157" s="80">
        <f t="shared" si="60"/>
        <v>52962.724043974224</v>
      </c>
      <c r="M157" s="81">
        <f t="shared" si="61"/>
        <v>79989.689663691897</v>
      </c>
      <c r="N157" s="82">
        <f t="shared" si="62"/>
        <v>103837.01226932513</v>
      </c>
      <c r="AV157" s="54" t="s">
        <v>51</v>
      </c>
      <c r="AW157" s="89">
        <f t="shared" si="63"/>
        <v>19997.422415922978</v>
      </c>
      <c r="AX157" s="89">
        <f t="shared" si="64"/>
        <v>24639.681191047945</v>
      </c>
      <c r="AY157" s="89"/>
      <c r="AZ157" s="89">
        <f t="shared" si="65"/>
        <v>13240.681010993558</v>
      </c>
      <c r="BA157" s="89">
        <f t="shared" si="66"/>
        <v>16314.410531402769</v>
      </c>
      <c r="BB157" s="89"/>
      <c r="BC157" s="89">
        <f t="shared" si="67"/>
        <v>25959.253067331287</v>
      </c>
      <c r="BD157" s="89">
        <f t="shared" si="68"/>
        <v>31985.508243676042</v>
      </c>
    </row>
    <row r="158" spans="1:56" x14ac:dyDescent="0.2">
      <c r="A158" s="77" t="s">
        <v>52</v>
      </c>
      <c r="F158" s="80">
        <f t="shared" si="54"/>
        <v>840.88384759178598</v>
      </c>
      <c r="G158" s="81">
        <f t="shared" si="55"/>
        <v>967.70510464328402</v>
      </c>
      <c r="H158" s="82">
        <f t="shared" si="56"/>
        <v>1079.6062138063705</v>
      </c>
      <c r="I158" s="80">
        <f t="shared" si="57"/>
        <v>1316.5353169366344</v>
      </c>
      <c r="J158" s="81">
        <f t="shared" si="58"/>
        <v>1515.0938507041317</v>
      </c>
      <c r="K158" s="82">
        <f t="shared" si="59"/>
        <v>1690.2925569695699</v>
      </c>
      <c r="L158" s="80">
        <f t="shared" si="60"/>
        <v>1902.6058773793945</v>
      </c>
      <c r="M158" s="81">
        <f t="shared" si="61"/>
        <v>2189.5549842433907</v>
      </c>
      <c r="N158" s="82">
        <f t="shared" si="62"/>
        <v>2442.7453726527983</v>
      </c>
      <c r="AV158" s="54" t="s">
        <v>52</v>
      </c>
      <c r="AW158" s="89">
        <f t="shared" si="63"/>
        <v>547.38874606084767</v>
      </c>
      <c r="AX158" s="89">
        <f t="shared" si="64"/>
        <v>674.46113353925898</v>
      </c>
      <c r="AY158" s="89"/>
      <c r="AZ158" s="89">
        <f t="shared" si="65"/>
        <v>475.65146934484846</v>
      </c>
      <c r="BA158" s="89">
        <f t="shared" si="66"/>
        <v>586.0705604427601</v>
      </c>
      <c r="BB158" s="89"/>
      <c r="BC158" s="89">
        <f t="shared" si="67"/>
        <v>610.68634316319935</v>
      </c>
      <c r="BD158" s="89">
        <f t="shared" si="68"/>
        <v>752.45281568322844</v>
      </c>
    </row>
    <row r="159" spans="1:56" x14ac:dyDescent="0.2">
      <c r="A159" s="77" t="s">
        <v>53</v>
      </c>
      <c r="F159" s="80">
        <f t="shared" si="54"/>
        <v>1002.4234723696479</v>
      </c>
      <c r="G159" s="81">
        <f t="shared" si="55"/>
        <v>1317.7253134710475</v>
      </c>
      <c r="H159" s="82">
        <f t="shared" si="56"/>
        <v>1595.932820325223</v>
      </c>
      <c r="I159" s="80">
        <f t="shared" si="57"/>
        <v>1569.4508910837924</v>
      </c>
      <c r="J159" s="81">
        <f t="shared" si="58"/>
        <v>2063.1052887678015</v>
      </c>
      <c r="K159" s="82">
        <f t="shared" si="59"/>
        <v>2498.6826984889858</v>
      </c>
      <c r="L159" s="80">
        <f t="shared" si="60"/>
        <v>2268.1096748565774</v>
      </c>
      <c r="M159" s="81">
        <f t="shared" si="61"/>
        <v>2981.5199011870163</v>
      </c>
      <c r="N159" s="82">
        <f t="shared" si="62"/>
        <v>3610.9995126550507</v>
      </c>
      <c r="AV159" s="54" t="s">
        <v>53</v>
      </c>
      <c r="AW159" s="89">
        <f t="shared" si="63"/>
        <v>745.37997529675408</v>
      </c>
      <c r="AX159" s="89">
        <f t="shared" si="64"/>
        <v>918.41461241921479</v>
      </c>
      <c r="AY159" s="89"/>
      <c r="AZ159" s="89">
        <f t="shared" si="65"/>
        <v>567.02741871414446</v>
      </c>
      <c r="BA159" s="89">
        <f t="shared" si="66"/>
        <v>698.658783772785</v>
      </c>
      <c r="BB159" s="89"/>
      <c r="BC159" s="89">
        <f t="shared" si="67"/>
        <v>902.74987816376279</v>
      </c>
      <c r="BD159" s="89">
        <f t="shared" si="68"/>
        <v>1112.3168141660649</v>
      </c>
    </row>
    <row r="160" spans="1:56" x14ac:dyDescent="0.2">
      <c r="A160" s="77" t="s">
        <v>54</v>
      </c>
      <c r="F160" s="80">
        <f t="shared" si="54"/>
        <v>0</v>
      </c>
      <c r="G160" s="81">
        <f t="shared" si="55"/>
        <v>474.17458904361951</v>
      </c>
      <c r="H160" s="82">
        <f t="shared" si="56"/>
        <v>1345.4608841078928</v>
      </c>
      <c r="I160" s="80">
        <f t="shared" si="57"/>
        <v>0</v>
      </c>
      <c r="J160" s="81">
        <f t="shared" si="58"/>
        <v>742.39455860364683</v>
      </c>
      <c r="K160" s="82">
        <f t="shared" si="59"/>
        <v>2106.5296670376101</v>
      </c>
      <c r="L160" s="80">
        <f t="shared" si="60"/>
        <v>0</v>
      </c>
      <c r="M160" s="81">
        <f t="shared" si="61"/>
        <v>1072.8798782401088</v>
      </c>
      <c r="N160" s="82">
        <f t="shared" si="62"/>
        <v>3044.2751317188681</v>
      </c>
      <c r="AV160" s="54" t="s">
        <v>54</v>
      </c>
      <c r="AW160" s="89">
        <f t="shared" si="63"/>
        <v>268.21996956002732</v>
      </c>
      <c r="AX160" s="89">
        <f t="shared" si="64"/>
        <v>330.48531963646201</v>
      </c>
      <c r="AY160" s="89"/>
      <c r="AZ160" s="89">
        <f t="shared" si="65"/>
        <v>0</v>
      </c>
      <c r="BA160" s="89">
        <f t="shared" si="66"/>
        <v>0</v>
      </c>
      <c r="BB160" s="89"/>
      <c r="BC160" s="89">
        <f t="shared" si="67"/>
        <v>761.06878292971737</v>
      </c>
      <c r="BD160" s="89">
        <f t="shared" si="68"/>
        <v>937.745464681258</v>
      </c>
    </row>
    <row r="161" spans="1:56" x14ac:dyDescent="0.2">
      <c r="A161" s="77" t="s">
        <v>55</v>
      </c>
      <c r="F161" s="80">
        <f t="shared" si="54"/>
        <v>466.38324955817984</v>
      </c>
      <c r="G161" s="81">
        <f t="shared" si="55"/>
        <v>759.9709810118776</v>
      </c>
      <c r="H161" s="82">
        <f t="shared" si="56"/>
        <v>1019.0189793533758</v>
      </c>
      <c r="I161" s="80">
        <f t="shared" si="57"/>
        <v>730.19599678300892</v>
      </c>
      <c r="J161" s="81">
        <f t="shared" si="58"/>
        <v>1189.8535561297074</v>
      </c>
      <c r="K161" s="82">
        <f t="shared" si="59"/>
        <v>1595.4337555532652</v>
      </c>
      <c r="L161" s="80">
        <f t="shared" si="60"/>
        <v>1055.2509888993161</v>
      </c>
      <c r="M161" s="81">
        <f t="shared" si="61"/>
        <v>1719.5303004713192</v>
      </c>
      <c r="N161" s="82">
        <f t="shared" si="62"/>
        <v>2305.6591047995576</v>
      </c>
      <c r="AV161" s="54" t="s">
        <v>55</v>
      </c>
      <c r="AW161" s="89">
        <f t="shared" si="63"/>
        <v>429.88257511782979</v>
      </c>
      <c r="AX161" s="89">
        <f t="shared" si="64"/>
        <v>529.67674434161177</v>
      </c>
      <c r="AY161" s="89"/>
      <c r="AZ161" s="89">
        <f t="shared" si="65"/>
        <v>263.81274722482908</v>
      </c>
      <c r="BA161" s="89">
        <f t="shared" si="66"/>
        <v>325.05499211630718</v>
      </c>
      <c r="BB161" s="89"/>
      <c r="BC161" s="89">
        <f t="shared" si="67"/>
        <v>576.41477619988939</v>
      </c>
      <c r="BD161" s="89">
        <f t="shared" si="68"/>
        <v>710.22534924629235</v>
      </c>
    </row>
    <row r="162" spans="1:56" x14ac:dyDescent="0.2">
      <c r="A162" s="77" t="s">
        <v>56</v>
      </c>
      <c r="F162" s="80">
        <f t="shared" si="54"/>
        <v>2514.7198891849043</v>
      </c>
      <c r="G162" s="81">
        <f t="shared" si="55"/>
        <v>4627.5694247403471</v>
      </c>
      <c r="H162" s="82">
        <f t="shared" si="56"/>
        <v>6491.8484267010344</v>
      </c>
      <c r="I162" s="80">
        <f t="shared" si="57"/>
        <v>3937.1877052894974</v>
      </c>
      <c r="J162" s="81">
        <f t="shared" si="58"/>
        <v>7245.1844528763013</v>
      </c>
      <c r="K162" s="82">
        <f t="shared" si="59"/>
        <v>10164.005112511719</v>
      </c>
      <c r="L162" s="80">
        <f t="shared" si="60"/>
        <v>5689.8712644183706</v>
      </c>
      <c r="M162" s="81">
        <f t="shared" si="61"/>
        <v>10470.460112543817</v>
      </c>
      <c r="N162" s="82">
        <f t="shared" si="62"/>
        <v>14688.626743242741</v>
      </c>
      <c r="AV162" s="54" t="s">
        <v>56</v>
      </c>
      <c r="AW162" s="89">
        <f t="shared" si="63"/>
        <v>2617.6150281359542</v>
      </c>
      <c r="AX162" s="89">
        <f t="shared" si="64"/>
        <v>3225.2756596675154</v>
      </c>
      <c r="AY162" s="89"/>
      <c r="AZ162" s="89">
        <f t="shared" si="65"/>
        <v>1422.4678161045931</v>
      </c>
      <c r="BA162" s="89">
        <f t="shared" si="66"/>
        <v>1752.6835591288732</v>
      </c>
      <c r="BB162" s="89"/>
      <c r="BC162" s="89">
        <f t="shared" si="67"/>
        <v>3672.1566858106844</v>
      </c>
      <c r="BD162" s="89">
        <f t="shared" si="68"/>
        <v>4524.6216307310224</v>
      </c>
    </row>
    <row r="163" spans="1:56" x14ac:dyDescent="0.2">
      <c r="A163" s="77" t="s">
        <v>57</v>
      </c>
      <c r="F163" s="80">
        <f t="shared" si="54"/>
        <v>140.33030136274493</v>
      </c>
      <c r="G163" s="81">
        <f t="shared" si="55"/>
        <v>200.71163598975417</v>
      </c>
      <c r="H163" s="82">
        <f t="shared" si="56"/>
        <v>253.98928419005651</v>
      </c>
      <c r="I163" s="80">
        <f t="shared" si="57"/>
        <v>219.70905768914608</v>
      </c>
      <c r="J163" s="81">
        <f t="shared" si="58"/>
        <v>314.24549069102932</v>
      </c>
      <c r="K163" s="82">
        <f t="shared" si="59"/>
        <v>397.65999039857337</v>
      </c>
      <c r="L163" s="80">
        <f t="shared" si="60"/>
        <v>317.51502530560469</v>
      </c>
      <c r="M163" s="81">
        <f t="shared" si="61"/>
        <v>454.13541880510036</v>
      </c>
      <c r="N163" s="82">
        <f t="shared" si="62"/>
        <v>574.68282483406733</v>
      </c>
      <c r="AV163" s="54" t="s">
        <v>57</v>
      </c>
      <c r="AW163" s="89">
        <f t="shared" si="63"/>
        <v>113.53385470127515</v>
      </c>
      <c r="AX163" s="89">
        <f t="shared" si="64"/>
        <v>139.88992811407104</v>
      </c>
      <c r="AY163" s="89"/>
      <c r="AZ163" s="89">
        <f t="shared" si="65"/>
        <v>79.378756326401145</v>
      </c>
      <c r="BA163" s="89">
        <f t="shared" si="66"/>
        <v>97.805967616458616</v>
      </c>
      <c r="BB163" s="89"/>
      <c r="BC163" s="89">
        <f t="shared" si="67"/>
        <v>143.67070620851686</v>
      </c>
      <c r="BD163" s="89">
        <f t="shared" si="68"/>
        <v>177.02283443549396</v>
      </c>
    </row>
    <row r="164" spans="1:56" x14ac:dyDescent="0.2">
      <c r="A164" s="77" t="s">
        <v>58</v>
      </c>
      <c r="F164" s="80">
        <f t="shared" si="54"/>
        <v>10284.273602233552</v>
      </c>
      <c r="G164" s="81">
        <f t="shared" si="55"/>
        <v>15563.552628258625</v>
      </c>
      <c r="H164" s="82">
        <f t="shared" si="56"/>
        <v>20221.740004163104</v>
      </c>
      <c r="I164" s="80">
        <f t="shared" si="57"/>
        <v>16101.640488345458</v>
      </c>
      <c r="J164" s="81">
        <f t="shared" si="58"/>
        <v>24367.178357374618</v>
      </c>
      <c r="K164" s="82">
        <f t="shared" si="59"/>
        <v>31660.300006517995</v>
      </c>
      <c r="L164" s="80">
        <f t="shared" si="60"/>
        <v>23269.467544447631</v>
      </c>
      <c r="M164" s="81">
        <f t="shared" si="61"/>
        <v>35214.502916463964</v>
      </c>
      <c r="N164" s="82">
        <f t="shared" si="62"/>
        <v>45754.240009419547</v>
      </c>
      <c r="AV164" s="54" t="s">
        <v>58</v>
      </c>
      <c r="AW164" s="89">
        <f t="shared" si="63"/>
        <v>8803.6257291159927</v>
      </c>
      <c r="AX164" s="89">
        <f t="shared" si="64"/>
        <v>10847.324559089346</v>
      </c>
      <c r="AY164" s="89"/>
      <c r="AZ164" s="89">
        <f t="shared" si="65"/>
        <v>5817.3668861119058</v>
      </c>
      <c r="BA164" s="89">
        <f t="shared" si="66"/>
        <v>7167.8270561021727</v>
      </c>
      <c r="BB164" s="89"/>
      <c r="BC164" s="89">
        <f t="shared" si="67"/>
        <v>11438.56000235489</v>
      </c>
      <c r="BD164" s="89">
        <f t="shared" si="68"/>
        <v>14093.940002901552</v>
      </c>
    </row>
    <row r="165" spans="1:56" x14ac:dyDescent="0.2">
      <c r="A165" s="77" t="s">
        <v>59</v>
      </c>
      <c r="F165" s="80">
        <f t="shared" si="54"/>
        <v>5298.1236009940467</v>
      </c>
      <c r="G165" s="81">
        <f t="shared" si="55"/>
        <v>6839.458038119491</v>
      </c>
      <c r="H165" s="82">
        <f t="shared" si="56"/>
        <v>8199.459012053705</v>
      </c>
      <c r="I165" s="80">
        <f t="shared" si="57"/>
        <v>8295.0420015563341</v>
      </c>
      <c r="J165" s="81">
        <f t="shared" si="58"/>
        <v>10708.242382914352</v>
      </c>
      <c r="K165" s="82">
        <f t="shared" si="59"/>
        <v>12837.536837053782</v>
      </c>
      <c r="L165" s="80">
        <f t="shared" si="60"/>
        <v>11987.673602249153</v>
      </c>
      <c r="M165" s="81">
        <f t="shared" si="61"/>
        <v>15475.13737917945</v>
      </c>
      <c r="N165" s="82">
        <f t="shared" si="62"/>
        <v>18552.311300000303</v>
      </c>
      <c r="AV165" s="54" t="s">
        <v>59</v>
      </c>
      <c r="AW165" s="89">
        <f t="shared" si="63"/>
        <v>3868.7843447948608</v>
      </c>
      <c r="AX165" s="89">
        <f t="shared" si="64"/>
        <v>4766.8949962650986</v>
      </c>
      <c r="AY165" s="89"/>
      <c r="AZ165" s="89">
        <f t="shared" si="65"/>
        <v>2996.9184005622874</v>
      </c>
      <c r="BA165" s="89">
        <f t="shared" si="66"/>
        <v>3692.6316006928191</v>
      </c>
      <c r="BB165" s="89"/>
      <c r="BC165" s="89">
        <f t="shared" si="67"/>
        <v>4638.0778250000767</v>
      </c>
      <c r="BD165" s="89">
        <f t="shared" si="68"/>
        <v>5714.7744629465215</v>
      </c>
    </row>
    <row r="166" spans="1:56" x14ac:dyDescent="0.2">
      <c r="A166" s="77" t="s">
        <v>60</v>
      </c>
      <c r="F166" s="80">
        <f t="shared" si="54"/>
        <v>26095.676962494854</v>
      </c>
      <c r="G166" s="81">
        <f t="shared" si="55"/>
        <v>36388.440965254253</v>
      </c>
      <c r="H166" s="82">
        <f t="shared" si="56"/>
        <v>45470.29155592429</v>
      </c>
      <c r="I166" s="80">
        <f t="shared" si="57"/>
        <v>40856.867971582862</v>
      </c>
      <c r="J166" s="81">
        <f t="shared" si="58"/>
        <v>56971.801511256643</v>
      </c>
      <c r="K166" s="82">
        <f t="shared" si="59"/>
        <v>71190.860516851171</v>
      </c>
      <c r="L166" s="80">
        <f t="shared" si="60"/>
        <v>59044.764036352011</v>
      </c>
      <c r="M166" s="81">
        <f t="shared" si="61"/>
        <v>82333.442184009604</v>
      </c>
      <c r="N166" s="82">
        <f t="shared" si="62"/>
        <v>102882.2758437075</v>
      </c>
      <c r="AV166" s="54" t="s">
        <v>60</v>
      </c>
      <c r="AW166" s="89">
        <f t="shared" si="63"/>
        <v>20583.36054600239</v>
      </c>
      <c r="AX166" s="89">
        <f t="shared" si="64"/>
        <v>25361.640672752961</v>
      </c>
      <c r="AY166" s="89"/>
      <c r="AZ166" s="89">
        <f t="shared" si="65"/>
        <v>14761.191009088008</v>
      </c>
      <c r="BA166" s="89">
        <f t="shared" si="66"/>
        <v>18187.896064769149</v>
      </c>
      <c r="BB166" s="89"/>
      <c r="BC166" s="89">
        <f t="shared" si="67"/>
        <v>25720.568960926881</v>
      </c>
      <c r="BD166" s="89">
        <f t="shared" si="68"/>
        <v>31691.415326856324</v>
      </c>
    </row>
    <row r="167" spans="1:56" x14ac:dyDescent="0.2">
      <c r="A167" s="77" t="s">
        <v>61</v>
      </c>
      <c r="F167" s="80">
        <f t="shared" si="54"/>
        <v>3051.1573159429113</v>
      </c>
      <c r="G167" s="81">
        <f t="shared" si="55"/>
        <v>4589.0237402077646</v>
      </c>
      <c r="H167" s="82">
        <f t="shared" si="56"/>
        <v>5945.9647027943984</v>
      </c>
      <c r="I167" s="80">
        <f t="shared" si="57"/>
        <v>4777.0644845570823</v>
      </c>
      <c r="J167" s="81">
        <f t="shared" si="58"/>
        <v>7184.8351488101343</v>
      </c>
      <c r="K167" s="82">
        <f t="shared" si="59"/>
        <v>9309.3386760922422</v>
      </c>
      <c r="L167" s="80">
        <f t="shared" si="60"/>
        <v>6903.6286744566878</v>
      </c>
      <c r="M167" s="81">
        <f t="shared" si="61"/>
        <v>10383.245634409488</v>
      </c>
      <c r="N167" s="82">
        <f t="shared" si="62"/>
        <v>13453.49589319137</v>
      </c>
      <c r="AV167" s="54" t="s">
        <v>61</v>
      </c>
      <c r="AW167" s="89">
        <f t="shared" si="63"/>
        <v>2595.8114086023697</v>
      </c>
      <c r="AX167" s="89">
        <f t="shared" si="64"/>
        <v>3198.4104855993537</v>
      </c>
      <c r="AY167" s="89"/>
      <c r="AZ167" s="89">
        <f t="shared" si="65"/>
        <v>1725.907168614171</v>
      </c>
      <c r="BA167" s="89">
        <f t="shared" si="66"/>
        <v>2126.5641898996055</v>
      </c>
      <c r="BB167" s="89"/>
      <c r="BC167" s="89">
        <f t="shared" si="67"/>
        <v>3363.3739732978438</v>
      </c>
      <c r="BD167" s="89">
        <f t="shared" si="68"/>
        <v>4144.1572170991276</v>
      </c>
    </row>
    <row r="168" spans="1:56" x14ac:dyDescent="0.2">
      <c r="A168" s="77" t="s">
        <v>62</v>
      </c>
      <c r="F168" s="80">
        <f t="shared" si="54"/>
        <v>0</v>
      </c>
      <c r="G168" s="81">
        <f t="shared" si="55"/>
        <v>1222.3791390287245</v>
      </c>
      <c r="H168" s="82">
        <f t="shared" si="56"/>
        <v>5872.3847131978773</v>
      </c>
      <c r="I168" s="80">
        <f t="shared" si="57"/>
        <v>0</v>
      </c>
      <c r="J168" s="81">
        <f t="shared" si="58"/>
        <v>1913.8259247419428</v>
      </c>
      <c r="K168" s="82">
        <f t="shared" si="59"/>
        <v>9194.1376822795082</v>
      </c>
      <c r="L168" s="80">
        <f t="shared" si="60"/>
        <v>0</v>
      </c>
      <c r="M168" s="81">
        <f t="shared" si="61"/>
        <v>2765.7871428528715</v>
      </c>
      <c r="N168" s="82">
        <f t="shared" si="62"/>
        <v>13287.011876326513</v>
      </c>
      <c r="AV168" s="54" t="s">
        <v>62</v>
      </c>
      <c r="AW168" s="89">
        <f t="shared" si="63"/>
        <v>691.44678571321833</v>
      </c>
      <c r="AX168" s="89">
        <f t="shared" si="64"/>
        <v>851.96121811092871</v>
      </c>
      <c r="AY168" s="89"/>
      <c r="AZ168" s="89">
        <f t="shared" si="65"/>
        <v>0</v>
      </c>
      <c r="BA168" s="89">
        <f t="shared" si="66"/>
        <v>0</v>
      </c>
      <c r="BB168" s="89"/>
      <c r="BC168" s="89">
        <f t="shared" si="67"/>
        <v>3321.7529690816309</v>
      </c>
      <c r="BD168" s="89">
        <f t="shared" si="68"/>
        <v>4092.8741940470045</v>
      </c>
    </row>
    <row r="169" spans="1:56" x14ac:dyDescent="0.2">
      <c r="A169" s="77" t="s">
        <v>63</v>
      </c>
      <c r="F169" s="80">
        <f t="shared" si="54"/>
        <v>942.94526736344915</v>
      </c>
      <c r="G169" s="81">
        <f t="shared" si="55"/>
        <v>1275.0823865352165</v>
      </c>
      <c r="H169" s="82">
        <f t="shared" si="56"/>
        <v>1568.1445505103059</v>
      </c>
      <c r="I169" s="80">
        <f t="shared" si="57"/>
        <v>1476.3284489023699</v>
      </c>
      <c r="J169" s="81">
        <f t="shared" si="58"/>
        <v>1996.3411102319046</v>
      </c>
      <c r="K169" s="82">
        <f t="shared" si="59"/>
        <v>2455.1758114050244</v>
      </c>
      <c r="L169" s="80">
        <f t="shared" si="60"/>
        <v>2133.5327261556831</v>
      </c>
      <c r="M169" s="81">
        <f t="shared" si="61"/>
        <v>2885.0348947867528</v>
      </c>
      <c r="N169" s="82">
        <f t="shared" si="62"/>
        <v>3548.1250435788738</v>
      </c>
      <c r="AV169" s="54" t="s">
        <v>63</v>
      </c>
      <c r="AW169" s="89">
        <f t="shared" si="63"/>
        <v>721.25872369668809</v>
      </c>
      <c r="AX169" s="89">
        <f t="shared" si="64"/>
        <v>888.69378455484821</v>
      </c>
      <c r="AY169" s="89"/>
      <c r="AZ169" s="89">
        <f t="shared" si="65"/>
        <v>533.38318153892078</v>
      </c>
      <c r="BA169" s="89">
        <f t="shared" si="66"/>
        <v>657.20427725331319</v>
      </c>
      <c r="BB169" s="89"/>
      <c r="BC169" s="89">
        <f t="shared" si="67"/>
        <v>887.03126089471857</v>
      </c>
      <c r="BD169" s="89">
        <f t="shared" si="68"/>
        <v>1092.9492321738494</v>
      </c>
    </row>
    <row r="170" spans="1:56" x14ac:dyDescent="0.2">
      <c r="A170" s="77" t="s">
        <v>64</v>
      </c>
      <c r="F170" s="80">
        <f t="shared" si="54"/>
        <v>885.10275802999729</v>
      </c>
      <c r="G170" s="81">
        <f t="shared" si="55"/>
        <v>2372.3342113591011</v>
      </c>
      <c r="H170" s="82">
        <f t="shared" si="56"/>
        <v>3684.5972584141923</v>
      </c>
      <c r="I170" s="80">
        <f t="shared" si="57"/>
        <v>1385.7669443904003</v>
      </c>
      <c r="J170" s="81">
        <f t="shared" si="58"/>
        <v>3714.2606339460676</v>
      </c>
      <c r="K170" s="82">
        <f t="shared" si="59"/>
        <v>5768.8138894363628</v>
      </c>
      <c r="L170" s="80">
        <f t="shared" si="60"/>
        <v>2002.6567454416099</v>
      </c>
      <c r="M170" s="81">
        <f t="shared" si="61"/>
        <v>5367.7056903478642</v>
      </c>
      <c r="N170" s="82">
        <f t="shared" si="62"/>
        <v>8336.8665240886767</v>
      </c>
      <c r="AV170" s="54" t="s">
        <v>64</v>
      </c>
      <c r="AW170" s="89">
        <f t="shared" si="63"/>
        <v>1341.9264225869665</v>
      </c>
      <c r="AX170" s="89">
        <f t="shared" si="64"/>
        <v>1653.4450564017966</v>
      </c>
      <c r="AY170" s="89"/>
      <c r="AZ170" s="89">
        <f t="shared" si="65"/>
        <v>500.66418636040305</v>
      </c>
      <c r="BA170" s="89">
        <f t="shared" si="66"/>
        <v>616.88980105120959</v>
      </c>
      <c r="BB170" s="89"/>
      <c r="BC170" s="89">
        <f t="shared" si="67"/>
        <v>2084.2166310221705</v>
      </c>
      <c r="BD170" s="89">
        <f t="shared" si="68"/>
        <v>2568.0526346523138</v>
      </c>
    </row>
    <row r="171" spans="1:56" x14ac:dyDescent="0.2">
      <c r="A171" s="77" t="s">
        <v>65</v>
      </c>
      <c r="F171" s="80">
        <f t="shared" si="54"/>
        <v>3968.3518793957369</v>
      </c>
      <c r="G171" s="81">
        <f t="shared" si="55"/>
        <v>5016.3713453075043</v>
      </c>
      <c r="H171" s="82">
        <f t="shared" si="56"/>
        <v>5941.0944034649465</v>
      </c>
      <c r="I171" s="80">
        <f t="shared" si="57"/>
        <v>6213.0761748115083</v>
      </c>
      <c r="J171" s="81">
        <f t="shared" si="58"/>
        <v>7853.9147325521544</v>
      </c>
      <c r="K171" s="82">
        <f t="shared" si="59"/>
        <v>9301.7134599703695</v>
      </c>
      <c r="L171" s="80">
        <f t="shared" si="60"/>
        <v>8978.8971816630838</v>
      </c>
      <c r="M171" s="81">
        <f t="shared" si="61"/>
        <v>11350.173548978593</v>
      </c>
      <c r="N171" s="82">
        <f t="shared" si="62"/>
        <v>13442.476226021694</v>
      </c>
      <c r="AV171" s="54" t="s">
        <v>65</v>
      </c>
      <c r="AW171" s="89">
        <f t="shared" si="63"/>
        <v>2837.5433872446501</v>
      </c>
      <c r="AX171" s="89">
        <f t="shared" si="64"/>
        <v>3496.2588164264389</v>
      </c>
      <c r="AY171" s="89"/>
      <c r="AZ171" s="89">
        <f t="shared" si="65"/>
        <v>2244.7242954157714</v>
      </c>
      <c r="BA171" s="89">
        <f t="shared" si="66"/>
        <v>2765.8210068515755</v>
      </c>
      <c r="BB171" s="89"/>
      <c r="BC171" s="89">
        <f t="shared" si="67"/>
        <v>3360.619056505423</v>
      </c>
      <c r="BD171" s="89">
        <f t="shared" si="68"/>
        <v>4140.7627660513244</v>
      </c>
    </row>
    <row r="172" spans="1:56" ht="15" thickBot="1" x14ac:dyDescent="0.25">
      <c r="A172" s="78" t="s">
        <v>66</v>
      </c>
      <c r="F172" s="149">
        <f t="shared" si="54"/>
        <v>0</v>
      </c>
      <c r="G172" s="150">
        <f t="shared" si="55"/>
        <v>0</v>
      </c>
      <c r="H172" s="151">
        <f t="shared" si="56"/>
        <v>487.19094690782703</v>
      </c>
      <c r="I172" s="83">
        <f t="shared" si="57"/>
        <v>0</v>
      </c>
      <c r="J172" s="84">
        <f t="shared" si="58"/>
        <v>0</v>
      </c>
      <c r="K172" s="85">
        <f t="shared" si="59"/>
        <v>762.77370475467853</v>
      </c>
      <c r="L172" s="83">
        <f t="shared" si="60"/>
        <v>0</v>
      </c>
      <c r="M172" s="84">
        <f t="shared" si="61"/>
        <v>0</v>
      </c>
      <c r="N172" s="85">
        <f t="shared" si="62"/>
        <v>1102.3310313874063</v>
      </c>
      <c r="AV172" s="54" t="s">
        <v>66</v>
      </c>
      <c r="AW172" s="89">
        <f t="shared" si="63"/>
        <v>0</v>
      </c>
      <c r="AX172" s="89">
        <f t="shared" si="64"/>
        <v>0</v>
      </c>
      <c r="AY172" s="89"/>
      <c r="AZ172" s="89">
        <f t="shared" si="65"/>
        <v>0</v>
      </c>
      <c r="BA172" s="89">
        <f t="shared" si="66"/>
        <v>0</v>
      </c>
      <c r="BB172" s="89"/>
      <c r="BC172" s="89">
        <f t="shared" si="67"/>
        <v>275.58275784685151</v>
      </c>
      <c r="BD172" s="89">
        <f t="shared" si="68"/>
        <v>339.55732663272772</v>
      </c>
    </row>
    <row r="173" spans="1:56" ht="15" hidden="1" thickTop="1" x14ac:dyDescent="0.2">
      <c r="A173" s="77"/>
      <c r="F173" s="136"/>
      <c r="G173" s="137"/>
      <c r="H173" s="138"/>
      <c r="I173" s="80"/>
      <c r="J173" s="81"/>
      <c r="K173" s="82"/>
      <c r="L173" s="80"/>
      <c r="M173" s="81"/>
      <c r="N173" s="82"/>
      <c r="AV173" s="54"/>
      <c r="AW173" s="89"/>
      <c r="AX173" s="89"/>
      <c r="AY173" s="89"/>
      <c r="AZ173" s="89"/>
      <c r="BA173" s="89"/>
      <c r="BB173" s="89"/>
      <c r="BC173" s="89"/>
      <c r="BD173" s="89"/>
    </row>
    <row r="174" spans="1:56" ht="16.5" thickTop="1" thickBot="1" x14ac:dyDescent="0.3">
      <c r="A174" s="153" t="s">
        <v>115</v>
      </c>
      <c r="F174" s="146">
        <f t="shared" ref="F174:G174" si="69">AVERAGE(F146:F172)</f>
        <v>6648.4912907765529</v>
      </c>
      <c r="G174" s="147">
        <f t="shared" si="69"/>
        <v>10436.566916448619</v>
      </c>
      <c r="H174" s="148">
        <f>AVERAGE(H146:H172)</f>
        <v>13946.080054467147</v>
      </c>
      <c r="I174" s="146">
        <f t="shared" ref="I174:J174" si="70">AVERAGE(I146:I172)</f>
        <v>10409.254041114806</v>
      </c>
      <c r="J174" s="147">
        <f t="shared" si="70"/>
        <v>16340.079515651874</v>
      </c>
      <c r="K174" s="148">
        <f>AVERAGE(K146:K172)</f>
        <v>21834.771802448551</v>
      </c>
      <c r="L174" s="146">
        <f t="shared" ref="L174:M174" si="71">AVERAGE(L146:L172)</f>
        <v>15043.051001353007</v>
      </c>
      <c r="M174" s="147">
        <f t="shared" si="71"/>
        <v>23614.05039681304</v>
      </c>
      <c r="N174" s="148">
        <f>AVERAGE(N146:N172)</f>
        <v>31554.766991925651</v>
      </c>
      <c r="AV174" s="54" t="s">
        <v>66</v>
      </c>
      <c r="AW174" s="89">
        <f>AVERAGE(AW146:AW172)</f>
        <v>5903.512599203259</v>
      </c>
      <c r="AX174" s="89">
        <f>AVERAGE(AX146:AX172)</f>
        <v>7273.970881161159</v>
      </c>
      <c r="AY174" s="89"/>
      <c r="AZ174" s="89">
        <f>AVERAGE(AZ146:AZ172)</f>
        <v>3760.7627503382528</v>
      </c>
      <c r="BA174" s="89">
        <f>AVERAGE(BA146:BA172)</f>
        <v>4633.7969602382027</v>
      </c>
      <c r="BB174" s="89"/>
      <c r="BC174" s="89">
        <f>AVERAGE(BC146:BC172)</f>
        <v>7888.6917479814147</v>
      </c>
      <c r="BD174" s="89">
        <f>AVERAGE(BD146:BD172)</f>
        <v>9719.9951894770984</v>
      </c>
    </row>
    <row r="175" spans="1:56" x14ac:dyDescent="0.2">
      <c r="AW175" s="89"/>
      <c r="AX175" s="89"/>
      <c r="AY175" s="89"/>
      <c r="AZ175" s="89"/>
      <c r="BA175" s="89"/>
      <c r="BB175" s="89"/>
      <c r="BC175" s="89"/>
      <c r="BD175" s="89"/>
    </row>
    <row r="177" spans="1:14" ht="15" thickBot="1" x14ac:dyDescent="0.25"/>
    <row r="178" spans="1:14" ht="15" thickBot="1" x14ac:dyDescent="0.25">
      <c r="F178" s="207" t="s">
        <v>75</v>
      </c>
      <c r="G178" s="208" t="s">
        <v>75</v>
      </c>
      <c r="H178" s="209" t="s">
        <v>75</v>
      </c>
      <c r="I178" s="207" t="s">
        <v>76</v>
      </c>
      <c r="J178" s="208" t="s">
        <v>76</v>
      </c>
      <c r="K178" s="209" t="s">
        <v>76</v>
      </c>
      <c r="L178" s="207" t="s">
        <v>77</v>
      </c>
      <c r="M178" s="208" t="s">
        <v>77</v>
      </c>
      <c r="N178" s="209" t="s">
        <v>77</v>
      </c>
    </row>
    <row r="179" spans="1:14" ht="15" x14ac:dyDescent="0.25">
      <c r="A179" s="114" t="s">
        <v>132</v>
      </c>
      <c r="F179" s="73" t="str">
        <f t="shared" ref="F179:N179" si="72">F145</f>
        <v>55% target, 2030</v>
      </c>
      <c r="G179" s="75" t="str">
        <f t="shared" si="72"/>
        <v>75% target, 2035</v>
      </c>
      <c r="H179" s="74" t="str">
        <f t="shared" si="72"/>
        <v>90% target, 2040</v>
      </c>
      <c r="I179" s="73" t="str">
        <f t="shared" si="72"/>
        <v>55% target, 2030</v>
      </c>
      <c r="J179" s="75" t="str">
        <f t="shared" si="72"/>
        <v>75% target, 2035</v>
      </c>
      <c r="K179" s="74" t="str">
        <f t="shared" si="72"/>
        <v>90% target, 2040</v>
      </c>
      <c r="L179" s="73" t="str">
        <f t="shared" si="72"/>
        <v>55% target, 2030</v>
      </c>
      <c r="M179" s="75" t="str">
        <f t="shared" si="72"/>
        <v>75% target, 2035</v>
      </c>
      <c r="N179" s="74" t="str">
        <f t="shared" si="72"/>
        <v>90% target, 2040</v>
      </c>
    </row>
    <row r="180" spans="1:14" x14ac:dyDescent="0.2">
      <c r="A180" s="77" t="s">
        <v>103</v>
      </c>
      <c r="F180" s="108">
        <f t="shared" ref="F180:N180" si="73">F74/1000</f>
        <v>1615.5833836587021</v>
      </c>
      <c r="G180" s="109">
        <f t="shared" si="73"/>
        <v>3945.0222944175785</v>
      </c>
      <c r="H180" s="110">
        <f t="shared" si="73"/>
        <v>7154.3390679416452</v>
      </c>
      <c r="I180" s="108">
        <f t="shared" si="73"/>
        <v>2529.4487319908972</v>
      </c>
      <c r="J180" s="109">
        <f t="shared" si="73"/>
        <v>6176.5500569164078</v>
      </c>
      <c r="K180" s="110">
        <f t="shared" si="73"/>
        <v>11201.237934656108</v>
      </c>
      <c r="L180" s="108">
        <f t="shared" si="73"/>
        <v>3655.461393328781</v>
      </c>
      <c r="M180" s="109">
        <f t="shared" si="73"/>
        <v>8926.1110499953284</v>
      </c>
      <c r="N180" s="110">
        <f t="shared" si="73"/>
        <v>16187.595466857862</v>
      </c>
    </row>
    <row r="181" spans="1:14" x14ac:dyDescent="0.2">
      <c r="A181" s="77" t="str">
        <f>A78</f>
        <v>Annual UTM per capita (period 2021-X)</v>
      </c>
      <c r="F181" s="108">
        <f t="shared" ref="F181:N181" si="74">F108</f>
        <v>399.04220376074647</v>
      </c>
      <c r="G181" s="109">
        <f t="shared" si="74"/>
        <v>626.8962132767814</v>
      </c>
      <c r="H181" s="110">
        <f t="shared" si="74"/>
        <v>838.07524006206268</v>
      </c>
      <c r="I181" s="108">
        <f t="shared" si="74"/>
        <v>624.76304629207777</v>
      </c>
      <c r="J181" s="109">
        <f t="shared" si="74"/>
        <v>981.50417230203118</v>
      </c>
      <c r="K181" s="110">
        <f t="shared" si="74"/>
        <v>1312.1380021173704</v>
      </c>
      <c r="L181" s="108">
        <f t="shared" si="74"/>
        <v>902.88337012532554</v>
      </c>
      <c r="M181" s="109">
        <f t="shared" si="74"/>
        <v>1418.4318361010005</v>
      </c>
      <c r="N181" s="110">
        <f t="shared" si="74"/>
        <v>1896.2510482212326</v>
      </c>
    </row>
    <row r="182" spans="1:14" x14ac:dyDescent="0.2">
      <c r="A182" s="77" t="s">
        <v>101</v>
      </c>
      <c r="F182" s="166">
        <f t="shared" ref="F182:N182" si="75">F141</f>
        <v>1.2261531655452684E-2</v>
      </c>
      <c r="G182" s="167">
        <f t="shared" si="75"/>
        <v>1.9247719523648218E-2</v>
      </c>
      <c r="H182" s="168">
        <f t="shared" si="75"/>
        <v>2.5720166362337697E-2</v>
      </c>
      <c r="I182" s="166">
        <f t="shared" si="75"/>
        <v>1.9197347541365314E-2</v>
      </c>
      <c r="J182" s="167">
        <f t="shared" si="75"/>
        <v>3.0135318446115882E-2</v>
      </c>
      <c r="K182" s="168">
        <f t="shared" si="75"/>
        <v>4.0268947334973146E-2</v>
      </c>
      <c r="L182" s="166">
        <f t="shared" si="75"/>
        <v>2.7743263543650521E-2</v>
      </c>
      <c r="M182" s="167">
        <f t="shared" si="75"/>
        <v>4.3550395689870715E-2</v>
      </c>
      <c r="N182" s="168">
        <f t="shared" si="75"/>
        <v>5.8195123890541843E-2</v>
      </c>
    </row>
    <row r="183" spans="1:14" ht="15" thickBot="1" x14ac:dyDescent="0.25">
      <c r="A183" s="86" t="s">
        <v>102</v>
      </c>
      <c r="F183" s="111">
        <f>F74/$E$7/1000</f>
        <v>179.5092648509669</v>
      </c>
      <c r="G183" s="112">
        <f>G74/$E$8/1000</f>
        <v>281.78730674411275</v>
      </c>
      <c r="H183" s="113">
        <f>H74/$E$9/1000</f>
        <v>376.54416147061289</v>
      </c>
      <c r="I183" s="111">
        <f>I74/$E$7/1000</f>
        <v>281.04985911009965</v>
      </c>
      <c r="J183" s="112">
        <f>J74/$E$8/1000</f>
        <v>441.18214692260057</v>
      </c>
      <c r="K183" s="113">
        <f>K74/$E$9/1000</f>
        <v>589.53883866611091</v>
      </c>
      <c r="L183" s="111">
        <f>L74/$E$7/1000</f>
        <v>406.16237703653121</v>
      </c>
      <c r="M183" s="112">
        <f>M74/$E$8/1000</f>
        <v>637.57936071395216</v>
      </c>
      <c r="N183" s="113">
        <f>N74/$E$9/1000</f>
        <v>851.97870878199262</v>
      </c>
    </row>
    <row r="184" spans="1:14" ht="15" thickBot="1" x14ac:dyDescent="0.25"/>
    <row r="185" spans="1:14" ht="15" thickBot="1" x14ac:dyDescent="0.25">
      <c r="F185" s="207">
        <v>2030</v>
      </c>
      <c r="G185" s="208" t="s">
        <v>75</v>
      </c>
      <c r="H185" s="209" t="s">
        <v>75</v>
      </c>
      <c r="I185" s="207">
        <v>2035</v>
      </c>
      <c r="J185" s="208" t="s">
        <v>76</v>
      </c>
      <c r="K185" s="209" t="s">
        <v>76</v>
      </c>
      <c r="L185" s="207">
        <v>2040</v>
      </c>
      <c r="M185" s="208" t="s">
        <v>77</v>
      </c>
      <c r="N185" s="209" t="s">
        <v>77</v>
      </c>
    </row>
    <row r="186" spans="1:14" ht="15" x14ac:dyDescent="0.25">
      <c r="A186" s="114" t="s">
        <v>136</v>
      </c>
      <c r="F186" s="73" t="s">
        <v>75</v>
      </c>
      <c r="G186" s="75" t="s">
        <v>76</v>
      </c>
      <c r="H186" s="74" t="s">
        <v>77</v>
      </c>
      <c r="I186" s="73" t="s">
        <v>75</v>
      </c>
      <c r="J186" s="75" t="s">
        <v>76</v>
      </c>
      <c r="K186" s="74" t="s">
        <v>77</v>
      </c>
      <c r="L186" s="73" t="s">
        <v>75</v>
      </c>
      <c r="M186" s="75" t="s">
        <v>76</v>
      </c>
      <c r="N186" s="74" t="s">
        <v>77</v>
      </c>
    </row>
    <row r="187" spans="1:14" x14ac:dyDescent="0.2">
      <c r="A187" s="77" t="s">
        <v>103</v>
      </c>
      <c r="F187" s="108">
        <f>F180</f>
        <v>1615.5833836587021</v>
      </c>
      <c r="G187" s="109">
        <f>I180</f>
        <v>2529.4487319908972</v>
      </c>
      <c r="H187" s="110">
        <f>L180</f>
        <v>3655.461393328781</v>
      </c>
      <c r="I187" s="108">
        <f>G180</f>
        <v>3945.0222944175785</v>
      </c>
      <c r="J187" s="109">
        <f>J180</f>
        <v>6176.5500569164078</v>
      </c>
      <c r="K187" s="110">
        <f>M180</f>
        <v>8926.1110499953284</v>
      </c>
      <c r="L187" s="108">
        <f>H180</f>
        <v>7154.3390679416452</v>
      </c>
      <c r="M187" s="109">
        <f>K180</f>
        <v>11201.237934656108</v>
      </c>
      <c r="N187" s="110">
        <f>N180</f>
        <v>16187.595466857862</v>
      </c>
    </row>
    <row r="188" spans="1:14" x14ac:dyDescent="0.2">
      <c r="A188" s="77" t="s">
        <v>87</v>
      </c>
      <c r="F188" s="108">
        <f t="shared" ref="F188:F190" si="76">F181</f>
        <v>399.04220376074647</v>
      </c>
      <c r="G188" s="109">
        <f t="shared" ref="G188:G190" si="77">I181</f>
        <v>624.76304629207777</v>
      </c>
      <c r="H188" s="110">
        <f t="shared" ref="H188:H190" si="78">L181</f>
        <v>902.88337012532554</v>
      </c>
      <c r="I188" s="108">
        <f t="shared" ref="I188:I190" si="79">G181</f>
        <v>626.8962132767814</v>
      </c>
      <c r="J188" s="109">
        <f t="shared" ref="J188:J190" si="80">J181</f>
        <v>981.50417230203118</v>
      </c>
      <c r="K188" s="110">
        <f t="shared" ref="K188:K190" si="81">M181</f>
        <v>1418.4318361010005</v>
      </c>
      <c r="L188" s="108">
        <f t="shared" ref="L188:L190" si="82">H181</f>
        <v>838.07524006206268</v>
      </c>
      <c r="M188" s="109">
        <f t="shared" ref="M188:M190" si="83">K181</f>
        <v>1312.1380021173704</v>
      </c>
      <c r="N188" s="110">
        <f t="shared" ref="N188:N190" si="84">N181</f>
        <v>1896.2510482212326</v>
      </c>
    </row>
    <row r="189" spans="1:14" x14ac:dyDescent="0.2">
      <c r="A189" s="77" t="s">
        <v>101</v>
      </c>
      <c r="F189" s="166">
        <f t="shared" si="76"/>
        <v>1.2261531655452684E-2</v>
      </c>
      <c r="G189" s="167">
        <f t="shared" si="77"/>
        <v>1.9197347541365314E-2</v>
      </c>
      <c r="H189" s="168">
        <f t="shared" si="78"/>
        <v>2.7743263543650521E-2</v>
      </c>
      <c r="I189" s="166">
        <f t="shared" si="79"/>
        <v>1.9247719523648218E-2</v>
      </c>
      <c r="J189" s="167">
        <f t="shared" si="80"/>
        <v>3.0135318446115882E-2</v>
      </c>
      <c r="K189" s="168">
        <f t="shared" si="81"/>
        <v>4.3550395689870715E-2</v>
      </c>
      <c r="L189" s="166">
        <f t="shared" si="82"/>
        <v>2.5720166362337697E-2</v>
      </c>
      <c r="M189" s="167">
        <f t="shared" si="83"/>
        <v>4.0268947334973146E-2</v>
      </c>
      <c r="N189" s="168">
        <f t="shared" si="84"/>
        <v>5.8195123890541843E-2</v>
      </c>
    </row>
    <row r="190" spans="1:14" ht="15" thickBot="1" x14ac:dyDescent="0.25">
      <c r="A190" s="86" t="s">
        <v>102</v>
      </c>
      <c r="F190" s="111">
        <f t="shared" si="76"/>
        <v>179.5092648509669</v>
      </c>
      <c r="G190" s="112">
        <f t="shared" si="77"/>
        <v>281.04985911009965</v>
      </c>
      <c r="H190" s="113">
        <f t="shared" si="78"/>
        <v>406.16237703653121</v>
      </c>
      <c r="I190" s="111">
        <f t="shared" si="79"/>
        <v>281.78730674411275</v>
      </c>
      <c r="J190" s="112">
        <f t="shared" si="80"/>
        <v>441.18214692260057</v>
      </c>
      <c r="K190" s="113">
        <f t="shared" si="81"/>
        <v>637.57936071395216</v>
      </c>
      <c r="L190" s="111">
        <f t="shared" si="82"/>
        <v>376.54416147061289</v>
      </c>
      <c r="M190" s="112">
        <f t="shared" si="83"/>
        <v>589.53883866611091</v>
      </c>
      <c r="N190" s="113">
        <f t="shared" si="84"/>
        <v>851.97870878199262</v>
      </c>
    </row>
    <row r="191" spans="1:14" ht="15" thickBot="1" x14ac:dyDescent="0.25">
      <c r="G191" s="49"/>
    </row>
    <row r="192" spans="1:14" ht="15" thickBot="1" x14ac:dyDescent="0.25">
      <c r="F192" s="207">
        <v>2030</v>
      </c>
      <c r="G192" s="208" t="s">
        <v>75</v>
      </c>
      <c r="H192" s="209" t="s">
        <v>75</v>
      </c>
      <c r="I192" s="207">
        <v>2035</v>
      </c>
      <c r="J192" s="208" t="s">
        <v>76</v>
      </c>
      <c r="K192" s="209" t="s">
        <v>76</v>
      </c>
      <c r="L192" s="207">
        <v>2040</v>
      </c>
      <c r="M192" s="208" t="s">
        <v>77</v>
      </c>
      <c r="N192" s="209" t="s">
        <v>77</v>
      </c>
    </row>
    <row r="193" spans="1:14" ht="15" x14ac:dyDescent="0.25">
      <c r="A193" s="114" t="s">
        <v>135</v>
      </c>
      <c r="F193" s="73" t="s">
        <v>75</v>
      </c>
      <c r="G193" s="75" t="s">
        <v>76</v>
      </c>
      <c r="H193" s="74" t="s">
        <v>77</v>
      </c>
      <c r="I193" s="73" t="s">
        <v>75</v>
      </c>
      <c r="J193" s="75" t="s">
        <v>76</v>
      </c>
      <c r="K193" s="74" t="s">
        <v>77</v>
      </c>
      <c r="L193" s="73" t="s">
        <v>75</v>
      </c>
      <c r="M193" s="75" t="s">
        <v>76</v>
      </c>
      <c r="N193" s="74" t="s">
        <v>77</v>
      </c>
    </row>
    <row r="194" spans="1:14" x14ac:dyDescent="0.2">
      <c r="A194" s="77" t="s">
        <v>103</v>
      </c>
      <c r="F194" s="108">
        <f>F187-'UTM cost'!F187</f>
        <v>436.48035807030237</v>
      </c>
      <c r="G194" s="109">
        <f>G187-'UTM cost'!G187</f>
        <v>683.37833839289715</v>
      </c>
      <c r="H194" s="110">
        <f>H187-'UTM cost'!H187</f>
        <v>987.59192129038047</v>
      </c>
      <c r="I194" s="108">
        <f>I187-'UTM cost'!I187</f>
        <v>1065.822266482578</v>
      </c>
      <c r="J194" s="109">
        <f>J187-'UTM cost'!J187</f>
        <v>1668.7116293414083</v>
      </c>
      <c r="K194" s="110">
        <f>K187-'UTM cost'!K187</f>
        <v>2411.5574514353284</v>
      </c>
      <c r="L194" s="108">
        <f>L187-'UTM cost'!L187</f>
        <v>1932.8797942076426</v>
      </c>
      <c r="M194" s="109">
        <f>M187-'UTM cost'!M187</f>
        <v>3026.2259404261076</v>
      </c>
      <c r="N194" s="110">
        <f>N187-'UTM cost'!N187</f>
        <v>4373.3845848738601</v>
      </c>
    </row>
    <row r="195" spans="1:14" x14ac:dyDescent="0.2">
      <c r="A195" s="77" t="s">
        <v>87</v>
      </c>
      <c r="F195" s="108">
        <f>F188-'UTM cost'!F188</f>
        <v>107.80878643862559</v>
      </c>
      <c r="G195" s="109">
        <f>G188-'UTM cost'!G188</f>
        <v>168.79153432310056</v>
      </c>
      <c r="H195" s="110">
        <f>H188-'UTM cost'!H188</f>
        <v>243.93099153790035</v>
      </c>
      <c r="I195" s="108">
        <f>I188-'UTM cost'!I188</f>
        <v>169.36784966449676</v>
      </c>
      <c r="J195" s="109">
        <f>J188-'UTM cost'!J188</f>
        <v>265.17188583835343</v>
      </c>
      <c r="K195" s="110">
        <f>K188-'UTM cost'!K188</f>
        <v>383.21614469542737</v>
      </c>
      <c r="L195" s="108">
        <f>L188-'UTM cost'!L188</f>
        <v>226.42185143284485</v>
      </c>
      <c r="M195" s="109">
        <f>M188-'UTM cost'!M188</f>
        <v>354.49885830394885</v>
      </c>
      <c r="N195" s="110">
        <f>N188-'UTM cost'!N188</f>
        <v>512.30802748441693</v>
      </c>
    </row>
    <row r="196" spans="1:14" x14ac:dyDescent="0.2">
      <c r="A196" s="77" t="s">
        <v>101</v>
      </c>
      <c r="F196" s="204">
        <f>F189-'UTM cost'!F189</f>
        <v>3.3126843105691084E-3</v>
      </c>
      <c r="G196" s="205">
        <f>G189-'UTM cost'!G189</f>
        <v>5.1865259407900145E-3</v>
      </c>
      <c r="H196" s="206">
        <f>H189-'UTM cost'!H189</f>
        <v>7.4953665208836347E-3</v>
      </c>
      <c r="I196" s="204">
        <f>I189-'UTM cost'!I189</f>
        <v>5.200134882975202E-3</v>
      </c>
      <c r="J196" s="205">
        <f>J189-'UTM cost'!J189</f>
        <v>8.1416253218298505E-3</v>
      </c>
      <c r="K196" s="206">
        <f>K189-'UTM cost'!K189</f>
        <v>1.1765961755418643E-2</v>
      </c>
      <c r="L196" s="204">
        <f>L189-'UTM cost'!L189</f>
        <v>6.9487886153157541E-3</v>
      </c>
      <c r="M196" s="205">
        <f>M189-'UTM cost'!M189</f>
        <v>1.0879416518928705E-2</v>
      </c>
      <c r="N196" s="206">
        <f>N189-'UTM cost'!N189</f>
        <v>1.572251161445181E-2</v>
      </c>
    </row>
    <row r="197" spans="1:14" ht="15" thickBot="1" x14ac:dyDescent="0.25">
      <c r="A197" s="86" t="s">
        <v>102</v>
      </c>
      <c r="F197" s="111">
        <f>F190-'UTM cost'!F190</f>
        <v>48.497817563366937</v>
      </c>
      <c r="G197" s="112">
        <f>G190-'UTM cost'!G190</f>
        <v>75.930926488099658</v>
      </c>
      <c r="H197" s="113">
        <f>H190-'UTM cost'!H190</f>
        <v>109.73243569893117</v>
      </c>
      <c r="I197" s="111">
        <f>I190-'UTM cost'!I190</f>
        <v>76.130161891612715</v>
      </c>
      <c r="J197" s="112">
        <f>J190-'UTM cost'!J190</f>
        <v>119.19368781010058</v>
      </c>
      <c r="K197" s="113">
        <f>K190-'UTM cost'!K190</f>
        <v>172.25410367395216</v>
      </c>
      <c r="L197" s="111">
        <f>L190-'UTM cost'!L190</f>
        <v>101.73051548461274</v>
      </c>
      <c r="M197" s="112">
        <f>M190-'UTM cost'!M190</f>
        <v>159.27504949611091</v>
      </c>
      <c r="N197" s="113">
        <f>N190-'UTM cost'!N190</f>
        <v>230.17813604599257</v>
      </c>
    </row>
    <row r="198" spans="1:14" x14ac:dyDescent="0.2">
      <c r="G198" s="56"/>
    </row>
    <row r="199" spans="1:14" x14ac:dyDescent="0.2">
      <c r="G199" s="56"/>
    </row>
    <row r="200" spans="1:14" x14ac:dyDescent="0.2">
      <c r="G200" s="56"/>
    </row>
    <row r="201" spans="1:14" x14ac:dyDescent="0.2">
      <c r="G201" s="56"/>
    </row>
    <row r="202" spans="1:14" x14ac:dyDescent="0.2">
      <c r="G202" s="56"/>
    </row>
    <row r="203" spans="1:14" x14ac:dyDescent="0.2">
      <c r="G203" s="56"/>
    </row>
    <row r="204" spans="1:14" x14ac:dyDescent="0.2">
      <c r="G204" s="56"/>
    </row>
    <row r="205" spans="1:14" x14ac:dyDescent="0.2">
      <c r="G205" s="56"/>
    </row>
    <row r="206" spans="1:14" x14ac:dyDescent="0.2">
      <c r="G206" s="56"/>
    </row>
    <row r="207" spans="1:14" x14ac:dyDescent="0.2">
      <c r="G207" s="56"/>
    </row>
    <row r="208" spans="1:14" x14ac:dyDescent="0.2">
      <c r="G208" s="56"/>
    </row>
    <row r="209" spans="7:7" x14ac:dyDescent="0.2">
      <c r="G209" s="56"/>
    </row>
    <row r="210" spans="7:7" x14ac:dyDescent="0.2">
      <c r="G210" s="56"/>
    </row>
    <row r="211" spans="7:7" x14ac:dyDescent="0.2">
      <c r="G211" s="56"/>
    </row>
    <row r="212" spans="7:7" x14ac:dyDescent="0.2">
      <c r="G212" s="56"/>
    </row>
    <row r="213" spans="7:7" x14ac:dyDescent="0.2">
      <c r="G213" s="56"/>
    </row>
    <row r="214" spans="7:7" x14ac:dyDescent="0.2">
      <c r="G214" s="56"/>
    </row>
    <row r="215" spans="7:7" x14ac:dyDescent="0.2">
      <c r="G215" s="56"/>
    </row>
    <row r="216" spans="7:7" x14ac:dyDescent="0.2">
      <c r="G216" s="56"/>
    </row>
    <row r="217" spans="7:7" x14ac:dyDescent="0.2">
      <c r="G217" s="56"/>
    </row>
    <row r="218" spans="7:7" x14ac:dyDescent="0.2">
      <c r="G218" s="56"/>
    </row>
    <row r="219" spans="7:7" x14ac:dyDescent="0.2">
      <c r="G219" s="56"/>
    </row>
    <row r="220" spans="7:7" ht="15" x14ac:dyDescent="0.25">
      <c r="G220" s="64"/>
    </row>
    <row r="226" spans="7:7" x14ac:dyDescent="0.2">
      <c r="G226" s="49"/>
    </row>
    <row r="227" spans="7:7" x14ac:dyDescent="0.2">
      <c r="G227" s="62"/>
    </row>
    <row r="228" spans="7:7" x14ac:dyDescent="0.2">
      <c r="G228" s="62"/>
    </row>
    <row r="229" spans="7:7" x14ac:dyDescent="0.2">
      <c r="G229" s="62"/>
    </row>
    <row r="230" spans="7:7" x14ac:dyDescent="0.2">
      <c r="G230" s="62"/>
    </row>
    <row r="231" spans="7:7" x14ac:dyDescent="0.2">
      <c r="G231" s="62"/>
    </row>
    <row r="232" spans="7:7" x14ac:dyDescent="0.2">
      <c r="G232" s="62"/>
    </row>
    <row r="233" spans="7:7" x14ac:dyDescent="0.2">
      <c r="G233" s="62"/>
    </row>
    <row r="234" spans="7:7" x14ac:dyDescent="0.2">
      <c r="G234" s="62"/>
    </row>
    <row r="235" spans="7:7" x14ac:dyDescent="0.2">
      <c r="G235" s="62"/>
    </row>
    <row r="236" spans="7:7" x14ac:dyDescent="0.2">
      <c r="G236" s="62"/>
    </row>
    <row r="237" spans="7:7" x14ac:dyDescent="0.2">
      <c r="G237" s="62"/>
    </row>
    <row r="238" spans="7:7" x14ac:dyDescent="0.2">
      <c r="G238" s="62"/>
    </row>
    <row r="239" spans="7:7" x14ac:dyDescent="0.2">
      <c r="G239" s="62"/>
    </row>
    <row r="240" spans="7:7" x14ac:dyDescent="0.2">
      <c r="G240" s="62"/>
    </row>
    <row r="241" spans="7:7" x14ac:dyDescent="0.2">
      <c r="G241" s="62"/>
    </row>
    <row r="242" spans="7:7" x14ac:dyDescent="0.2">
      <c r="G242" s="62"/>
    </row>
    <row r="243" spans="7:7" x14ac:dyDescent="0.2">
      <c r="G243" s="62"/>
    </row>
    <row r="244" spans="7:7" x14ac:dyDescent="0.2">
      <c r="G244" s="62"/>
    </row>
    <row r="245" spans="7:7" x14ac:dyDescent="0.2">
      <c r="G245" s="62"/>
    </row>
    <row r="246" spans="7:7" x14ac:dyDescent="0.2">
      <c r="G246" s="62"/>
    </row>
    <row r="247" spans="7:7" x14ac:dyDescent="0.2">
      <c r="G247" s="62"/>
    </row>
    <row r="248" spans="7:7" x14ac:dyDescent="0.2">
      <c r="G248" s="62"/>
    </row>
    <row r="249" spans="7:7" x14ac:dyDescent="0.2">
      <c r="G249" s="62"/>
    </row>
    <row r="250" spans="7:7" x14ac:dyDescent="0.2">
      <c r="G250" s="62"/>
    </row>
    <row r="251" spans="7:7" x14ac:dyDescent="0.2">
      <c r="G251" s="62"/>
    </row>
    <row r="252" spans="7:7" x14ac:dyDescent="0.2">
      <c r="G252" s="62"/>
    </row>
    <row r="253" spans="7:7" x14ac:dyDescent="0.2">
      <c r="G253" s="62"/>
    </row>
    <row r="254" spans="7:7" x14ac:dyDescent="0.2">
      <c r="G254" s="62"/>
    </row>
    <row r="255" spans="7:7" x14ac:dyDescent="0.2">
      <c r="G255" s="62"/>
    </row>
    <row r="256" spans="7:7" x14ac:dyDescent="0.2">
      <c r="G256" s="62"/>
    </row>
  </sheetData>
  <mergeCells count="33">
    <mergeCell ref="BC78:BD78"/>
    <mergeCell ref="M2:N2"/>
    <mergeCell ref="F12:H12"/>
    <mergeCell ref="L12:N12"/>
    <mergeCell ref="F44:H44"/>
    <mergeCell ref="I44:K44"/>
    <mergeCell ref="L44:N44"/>
    <mergeCell ref="F78:H78"/>
    <mergeCell ref="I78:K78"/>
    <mergeCell ref="L78:N78"/>
    <mergeCell ref="AW78:AX78"/>
    <mergeCell ref="AZ78:BA78"/>
    <mergeCell ref="BC144:BD144"/>
    <mergeCell ref="F111:H111"/>
    <mergeCell ref="I111:K111"/>
    <mergeCell ref="L111:N111"/>
    <mergeCell ref="AW111:AX111"/>
    <mergeCell ref="AZ111:BA111"/>
    <mergeCell ref="BC111:BD111"/>
    <mergeCell ref="F144:H144"/>
    <mergeCell ref="I144:K144"/>
    <mergeCell ref="L144:N144"/>
    <mergeCell ref="AW144:AX144"/>
    <mergeCell ref="AZ144:BA144"/>
    <mergeCell ref="F192:H192"/>
    <mergeCell ref="I192:K192"/>
    <mergeCell ref="L192:N192"/>
    <mergeCell ref="F178:H178"/>
    <mergeCell ref="I178:K178"/>
    <mergeCell ref="L178:N178"/>
    <mergeCell ref="F185:H185"/>
    <mergeCell ref="I185:K185"/>
    <mergeCell ref="L185:N185"/>
  </mergeCells>
  <conditionalFormatting sqref="B80:E108 B113:B141">
    <cfRule type="cellIs" dxfId="2" priority="1" stopIfTrue="1" operator="lessThan">
      <formula>0.5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9C6A0-6B61-449A-BFD5-476116A439F4}">
  <dimension ref="A1:BG256"/>
  <sheetViews>
    <sheetView zoomScale="70" zoomScaleNormal="70" workbookViewId="0">
      <pane xSplit="1" topLeftCell="B1" activePane="topRight" state="frozen"/>
      <selection activeCell="A16" sqref="A16"/>
      <selection pane="topRight" activeCell="A5" sqref="A5"/>
    </sheetView>
  </sheetViews>
  <sheetFormatPr defaultColWidth="9" defaultRowHeight="14.25" x14ac:dyDescent="0.2"/>
  <cols>
    <col min="1" max="1" width="64.125" style="47" bestFit="1" customWidth="1"/>
    <col min="2" max="5" width="20.5" style="47" customWidth="1"/>
    <col min="6" max="14" width="19.875" style="47" customWidth="1"/>
    <col min="15" max="17" width="13.125" style="47" bestFit="1" customWidth="1"/>
    <col min="18" max="18" width="13.125" style="47" customWidth="1"/>
    <col min="19" max="20" width="13.125" style="47" bestFit="1" customWidth="1"/>
    <col min="21" max="21" width="14.875" style="47" bestFit="1" customWidth="1"/>
    <col min="22" max="22" width="14.875" style="47" customWidth="1"/>
    <col min="23" max="25" width="13.125" style="47" bestFit="1" customWidth="1"/>
    <col min="26" max="26" width="13.125" style="47" customWidth="1"/>
    <col min="27" max="48" width="13.125" style="47" bestFit="1" customWidth="1"/>
    <col min="49" max="50" width="13.75" style="47" bestFit="1" customWidth="1"/>
    <col min="51" max="51" width="9" style="47"/>
    <col min="52" max="53" width="12.625" style="47" bestFit="1" customWidth="1"/>
    <col min="54" max="54" width="9" style="47"/>
    <col min="55" max="56" width="13.75" style="47" bestFit="1" customWidth="1"/>
    <col min="57" max="16384" width="9" style="47"/>
  </cols>
  <sheetData>
    <row r="1" spans="1:14" ht="15" thickBot="1" x14ac:dyDescent="0.25"/>
    <row r="2" spans="1:14" ht="15" x14ac:dyDescent="0.25">
      <c r="A2" s="4" t="s">
        <v>148</v>
      </c>
      <c r="B2" s="1"/>
      <c r="F2" s="170" t="s">
        <v>122</v>
      </c>
      <c r="G2" s="171" t="s">
        <v>112</v>
      </c>
      <c r="H2" s="172"/>
      <c r="I2" s="172"/>
      <c r="J2" s="172"/>
      <c r="K2" s="172"/>
      <c r="L2" s="172"/>
      <c r="M2" s="214" t="s">
        <v>123</v>
      </c>
      <c r="N2" s="215"/>
    </row>
    <row r="3" spans="1:14" x14ac:dyDescent="0.2">
      <c r="A3" s="3" t="s">
        <v>79</v>
      </c>
      <c r="B3" s="2">
        <v>99</v>
      </c>
      <c r="C3" s="48" t="s">
        <v>106</v>
      </c>
      <c r="D3" s="48"/>
      <c r="E3" s="48"/>
      <c r="F3" s="173" t="s">
        <v>75</v>
      </c>
      <c r="G3" s="174" t="s">
        <v>119</v>
      </c>
      <c r="M3" s="47">
        <v>5</v>
      </c>
      <c r="N3" s="175">
        <v>300</v>
      </c>
    </row>
    <row r="4" spans="1:14" x14ac:dyDescent="0.2">
      <c r="A4" s="3" t="s">
        <v>80</v>
      </c>
      <c r="B4" s="2">
        <v>155</v>
      </c>
      <c r="C4" s="48" t="s">
        <v>106</v>
      </c>
      <c r="D4" s="48"/>
      <c r="E4" s="48"/>
      <c r="F4" s="173" t="s">
        <v>76</v>
      </c>
      <c r="G4" s="174" t="s">
        <v>117</v>
      </c>
      <c r="M4" s="47">
        <v>1</v>
      </c>
      <c r="N4" s="175">
        <v>400</v>
      </c>
    </row>
    <row r="5" spans="1:14" ht="15" thickBot="1" x14ac:dyDescent="0.25">
      <c r="A5" s="3" t="s">
        <v>81</v>
      </c>
      <c r="B5" s="2">
        <v>224</v>
      </c>
      <c r="C5" s="48" t="s">
        <v>106</v>
      </c>
      <c r="D5" s="48"/>
      <c r="E5" s="48"/>
      <c r="F5" s="176" t="s">
        <v>77</v>
      </c>
      <c r="G5" s="177" t="s">
        <v>118</v>
      </c>
      <c r="H5" s="178"/>
      <c r="I5" s="178"/>
      <c r="J5" s="178"/>
      <c r="K5" s="178"/>
      <c r="L5" s="178"/>
      <c r="M5" s="178">
        <v>16</v>
      </c>
      <c r="N5" s="179">
        <v>400</v>
      </c>
    </row>
    <row r="6" spans="1:14" ht="15" thickBot="1" x14ac:dyDescent="0.25">
      <c r="A6" s="48"/>
      <c r="B6" s="48"/>
    </row>
    <row r="7" spans="1:14" x14ac:dyDescent="0.2">
      <c r="A7" s="3" t="s">
        <v>126</v>
      </c>
      <c r="B7" s="5">
        <v>0.57999999999999996</v>
      </c>
      <c r="C7" s="47" t="s">
        <v>107</v>
      </c>
      <c r="D7" s="180">
        <v>2030</v>
      </c>
      <c r="E7" s="181">
        <f>D7-$B$10</f>
        <v>9</v>
      </c>
    </row>
    <row r="8" spans="1:14" x14ac:dyDescent="0.2">
      <c r="A8" s="3" t="s">
        <v>124</v>
      </c>
      <c r="B8" s="5">
        <v>0.75</v>
      </c>
      <c r="C8" s="47" t="s">
        <v>107</v>
      </c>
      <c r="D8" s="182">
        <v>2035</v>
      </c>
      <c r="E8" s="36">
        <f t="shared" ref="E8:E9" si="0">D8-$B$10</f>
        <v>14</v>
      </c>
    </row>
    <row r="9" spans="1:14" ht="15" thickBot="1" x14ac:dyDescent="0.25">
      <c r="A9" s="3" t="s">
        <v>121</v>
      </c>
      <c r="B9" s="5">
        <v>0.9</v>
      </c>
      <c r="C9" s="47" t="s">
        <v>107</v>
      </c>
      <c r="D9" s="183">
        <v>2040</v>
      </c>
      <c r="E9" s="184">
        <f t="shared" si="0"/>
        <v>19</v>
      </c>
    </row>
    <row r="10" spans="1:14" x14ac:dyDescent="0.2">
      <c r="A10" s="3" t="s">
        <v>127</v>
      </c>
      <c r="B10" s="194">
        <v>2021</v>
      </c>
      <c r="C10" s="47" t="s">
        <v>82</v>
      </c>
    </row>
    <row r="11" spans="1:14" ht="15" thickBot="1" x14ac:dyDescent="0.25">
      <c r="A11" s="50"/>
      <c r="B11" s="50"/>
    </row>
    <row r="12" spans="1:14" ht="43.5" customHeight="1" x14ac:dyDescent="0.25">
      <c r="A12" s="169" t="s">
        <v>108</v>
      </c>
      <c r="B12" s="34" t="s">
        <v>109</v>
      </c>
      <c r="F12" s="216" t="s">
        <v>110</v>
      </c>
      <c r="G12" s="217"/>
      <c r="H12" s="218"/>
      <c r="J12" s="30" t="s">
        <v>111</v>
      </c>
      <c r="K12" s="10"/>
      <c r="L12" s="217" t="s">
        <v>104</v>
      </c>
      <c r="M12" s="217"/>
      <c r="N12" s="218"/>
    </row>
    <row r="13" spans="1:14" x14ac:dyDescent="0.2">
      <c r="A13" s="6" t="s">
        <v>10</v>
      </c>
      <c r="B13" s="35" t="s">
        <v>11</v>
      </c>
      <c r="F13" s="31" t="s">
        <v>113</v>
      </c>
      <c r="G13" s="32" t="s">
        <v>125</v>
      </c>
      <c r="H13" s="33" t="s">
        <v>114</v>
      </c>
      <c r="J13" s="195">
        <f>B10</f>
        <v>2021</v>
      </c>
      <c r="K13" s="11"/>
      <c r="L13" s="11" t="str">
        <f>F13</f>
        <v>55% target, 2030</v>
      </c>
      <c r="M13" s="11" t="str">
        <f t="shared" ref="M13:N13" si="1">G13</f>
        <v>75% target, 2035</v>
      </c>
      <c r="N13" s="12" t="str">
        <f t="shared" si="1"/>
        <v>90% target, 2040</v>
      </c>
    </row>
    <row r="14" spans="1:14" x14ac:dyDescent="0.2">
      <c r="A14" s="7" t="s">
        <v>40</v>
      </c>
      <c r="B14" s="36">
        <f>'Emission data'!B14</f>
        <v>142908.44</v>
      </c>
      <c r="C14" s="196">
        <v>3</v>
      </c>
      <c r="F14" s="13">
        <f>B14*(1-$B$7)</f>
        <v>60021.544800000003</v>
      </c>
      <c r="G14" s="25">
        <f>$B14*(1-$B$8)</f>
        <v>35727.11</v>
      </c>
      <c r="H14" s="26">
        <f>$B14*(1-$B$9)</f>
        <v>14290.843999999997</v>
      </c>
      <c r="J14" s="13">
        <f>HLOOKUP($J$13,'Emission data'!$A$12:$AG$40,C14,FALSE)</f>
        <v>110627.36</v>
      </c>
      <c r="K14" s="14"/>
      <c r="L14" s="15">
        <f>IF((J14-F14)&lt;0,0,(J14-F14))</f>
        <v>50605.815199999997</v>
      </c>
      <c r="M14" s="15">
        <f>IF((J14-G14)&lt;0,0,(J14-G14))</f>
        <v>74900.25</v>
      </c>
      <c r="N14" s="16">
        <f>IF((J14-H14)&lt;0,0,(J14-H14))</f>
        <v>96336.516000000003</v>
      </c>
    </row>
    <row r="15" spans="1:14" x14ac:dyDescent="0.2">
      <c r="A15" s="7" t="s">
        <v>41</v>
      </c>
      <c r="B15" s="36">
        <f>'Emission data'!B15</f>
        <v>82655.3</v>
      </c>
      <c r="C15" s="196">
        <f>C14+1</f>
        <v>4</v>
      </c>
      <c r="F15" s="13">
        <f t="shared" ref="F15:F40" si="2">B15*(1-$B$7)</f>
        <v>34715.226000000002</v>
      </c>
      <c r="G15" s="25">
        <f t="shared" ref="G15:G40" si="3">$B15*(1-$B$8)</f>
        <v>20663.825000000001</v>
      </c>
      <c r="H15" s="26">
        <f t="shared" ref="H15:H40" si="4">$B15*(1-$B$9)</f>
        <v>8265.5299999999988</v>
      </c>
      <c r="J15" s="13">
        <f>HLOOKUP($J$13,'Emission data'!$A$12:$AG$40,C15,FALSE)</f>
        <v>44841.25</v>
      </c>
      <c r="K15" s="14"/>
      <c r="L15" s="15">
        <f t="shared" ref="L15:L40" si="5">IF((J15-F15)&lt;0,0,(J15-F15))</f>
        <v>10126.023999999998</v>
      </c>
      <c r="M15" s="15">
        <f t="shared" ref="M15:M40" si="6">IF((J15-G15)&lt;0,0,(J15-G15))</f>
        <v>24177.424999999999</v>
      </c>
      <c r="N15" s="16">
        <f t="shared" ref="N15:N40" si="7">IF((J15-H15)&lt;0,0,(J15-H15))</f>
        <v>36575.72</v>
      </c>
    </row>
    <row r="16" spans="1:14" x14ac:dyDescent="0.2">
      <c r="A16" s="7" t="s">
        <v>42</v>
      </c>
      <c r="B16" s="36">
        <f>'Emission data'!B16</f>
        <v>192141.74</v>
      </c>
      <c r="C16" s="196">
        <f t="shared" ref="C16:C40" si="8">C15+1</f>
        <v>5</v>
      </c>
      <c r="F16" s="13">
        <f t="shared" si="2"/>
        <v>80699.530800000008</v>
      </c>
      <c r="G16" s="25">
        <f t="shared" si="3"/>
        <v>48035.434999999998</v>
      </c>
      <c r="H16" s="26">
        <f t="shared" si="4"/>
        <v>19214.173999999995</v>
      </c>
      <c r="J16" s="13">
        <f>HLOOKUP($J$13,'Emission data'!$A$12:$AG$40,C16,FALSE)</f>
        <v>127393.65</v>
      </c>
      <c r="K16" s="14"/>
      <c r="L16" s="15">
        <f t="shared" si="5"/>
        <v>46694.119199999986</v>
      </c>
      <c r="M16" s="15">
        <f t="shared" si="6"/>
        <v>79358.214999999997</v>
      </c>
      <c r="N16" s="16">
        <f t="shared" si="7"/>
        <v>108179.476</v>
      </c>
    </row>
    <row r="17" spans="1:14" x14ac:dyDescent="0.2">
      <c r="A17" s="7" t="s">
        <v>43</v>
      </c>
      <c r="B17" s="36">
        <f>'Emission data'!B17</f>
        <v>78412.429999999993</v>
      </c>
      <c r="C17" s="196">
        <f t="shared" si="8"/>
        <v>6</v>
      </c>
      <c r="F17" s="13">
        <f t="shared" si="2"/>
        <v>32933.220600000001</v>
      </c>
      <c r="G17" s="25">
        <f t="shared" si="3"/>
        <v>19603.107499999998</v>
      </c>
      <c r="H17" s="26">
        <f t="shared" si="4"/>
        <v>7841.2429999999977</v>
      </c>
      <c r="J17" s="13">
        <f>HLOOKUP($J$13,'Emission data'!$A$12:$AG$40,C17,FALSE)</f>
        <v>46271.19</v>
      </c>
      <c r="K17" s="14"/>
      <c r="L17" s="15">
        <f t="shared" si="5"/>
        <v>13337.969400000002</v>
      </c>
      <c r="M17" s="15">
        <f t="shared" si="6"/>
        <v>26668.082500000004</v>
      </c>
      <c r="N17" s="16">
        <f t="shared" si="7"/>
        <v>38429.947000000007</v>
      </c>
    </row>
    <row r="18" spans="1:14" x14ac:dyDescent="0.2">
      <c r="A18" s="7" t="s">
        <v>70</v>
      </c>
      <c r="B18" s="36">
        <f>'Emission data'!B18</f>
        <v>1287200.3999999999</v>
      </c>
      <c r="C18" s="196">
        <f t="shared" si="8"/>
        <v>7</v>
      </c>
      <c r="F18" s="13">
        <f t="shared" si="2"/>
        <v>540624.16800000006</v>
      </c>
      <c r="G18" s="25">
        <f t="shared" si="3"/>
        <v>321800.09999999998</v>
      </c>
      <c r="H18" s="26">
        <f t="shared" si="4"/>
        <v>128720.03999999996</v>
      </c>
      <c r="J18" s="13">
        <f>HLOOKUP($J$13,'Emission data'!$A$12:$AG$40,C18,FALSE)</f>
        <v>764356.41</v>
      </c>
      <c r="K18" s="14"/>
      <c r="L18" s="15">
        <f t="shared" si="5"/>
        <v>223732.24199999997</v>
      </c>
      <c r="M18" s="15">
        <f t="shared" si="6"/>
        <v>442556.31000000006</v>
      </c>
      <c r="N18" s="16">
        <f t="shared" si="7"/>
        <v>635636.37000000011</v>
      </c>
    </row>
    <row r="19" spans="1:14" x14ac:dyDescent="0.2">
      <c r="A19" s="7" t="s">
        <v>45</v>
      </c>
      <c r="B19" s="36">
        <f>'Emission data'!B19</f>
        <v>36580.89</v>
      </c>
      <c r="C19" s="196">
        <f t="shared" si="8"/>
        <v>8</v>
      </c>
      <c r="F19" s="13">
        <f t="shared" si="2"/>
        <v>15363.973800000002</v>
      </c>
      <c r="G19" s="25">
        <f t="shared" si="3"/>
        <v>9145.2224999999999</v>
      </c>
      <c r="H19" s="26">
        <f t="shared" si="4"/>
        <v>3658.088999999999</v>
      </c>
      <c r="J19" s="13">
        <f>HLOOKUP($J$13,'Emission data'!$A$12:$AG$40,C19,FALSE)</f>
        <v>15497.75</v>
      </c>
      <c r="K19" s="14"/>
      <c r="L19" s="15">
        <f t="shared" si="5"/>
        <v>133.77619999999843</v>
      </c>
      <c r="M19" s="15">
        <f t="shared" si="6"/>
        <v>6352.5275000000001</v>
      </c>
      <c r="N19" s="16">
        <f t="shared" si="7"/>
        <v>11839.661</v>
      </c>
    </row>
    <row r="20" spans="1:14" x14ac:dyDescent="0.2">
      <c r="A20" s="7" t="s">
        <v>46</v>
      </c>
      <c r="B20" s="36">
        <f>'Emission data'!B20</f>
        <v>61652.28</v>
      </c>
      <c r="C20" s="196">
        <f t="shared" si="8"/>
        <v>9</v>
      </c>
      <c r="F20" s="13">
        <f t="shared" si="2"/>
        <v>25893.957600000002</v>
      </c>
      <c r="G20" s="25">
        <f t="shared" si="3"/>
        <v>15413.07</v>
      </c>
      <c r="H20" s="26">
        <f t="shared" si="4"/>
        <v>6165.2279999999982</v>
      </c>
      <c r="J20" s="13">
        <f>HLOOKUP($J$13,'Emission data'!$A$12:$AG$40,C20,FALSE)</f>
        <v>69448.12</v>
      </c>
      <c r="K20" s="14"/>
      <c r="L20" s="15">
        <f t="shared" si="5"/>
        <v>43554.162399999994</v>
      </c>
      <c r="M20" s="15">
        <f t="shared" si="6"/>
        <v>54035.049999999996</v>
      </c>
      <c r="N20" s="16">
        <f t="shared" si="7"/>
        <v>63282.892</v>
      </c>
    </row>
    <row r="21" spans="1:14" x14ac:dyDescent="0.2">
      <c r="A21" s="7" t="s">
        <v>47</v>
      </c>
      <c r="B21" s="36">
        <f>'Emission data'!B21</f>
        <v>101738.1</v>
      </c>
      <c r="C21" s="196">
        <f t="shared" si="8"/>
        <v>10</v>
      </c>
      <c r="F21" s="13">
        <f t="shared" si="2"/>
        <v>42730.002000000008</v>
      </c>
      <c r="G21" s="25">
        <f t="shared" si="3"/>
        <v>25434.525000000001</v>
      </c>
      <c r="H21" s="26">
        <f t="shared" si="4"/>
        <v>10173.809999999998</v>
      </c>
      <c r="J21" s="13">
        <f>HLOOKUP($J$13,'Emission data'!$A$12:$AG$40,C21,FALSE)</f>
        <v>72012.600000000006</v>
      </c>
      <c r="K21" s="14"/>
      <c r="L21" s="15">
        <f t="shared" si="5"/>
        <v>29282.597999999998</v>
      </c>
      <c r="M21" s="15">
        <f t="shared" si="6"/>
        <v>46578.075000000004</v>
      </c>
      <c r="N21" s="16">
        <f t="shared" si="7"/>
        <v>61838.790000000008</v>
      </c>
    </row>
    <row r="22" spans="1:14" x14ac:dyDescent="0.2">
      <c r="A22" s="7" t="s">
        <v>48</v>
      </c>
      <c r="B22" s="36">
        <f>'Emission data'!B22</f>
        <v>253814.28</v>
      </c>
      <c r="C22" s="196">
        <f t="shared" si="8"/>
        <v>11</v>
      </c>
      <c r="F22" s="13">
        <f t="shared" si="2"/>
        <v>106601.9976</v>
      </c>
      <c r="G22" s="25">
        <f t="shared" si="3"/>
        <v>63453.57</v>
      </c>
      <c r="H22" s="26">
        <f t="shared" si="4"/>
        <v>25381.427999999993</v>
      </c>
      <c r="J22" s="13">
        <f>HLOOKUP($J$13,'Emission data'!$A$12:$AG$40,C22,FALSE)</f>
        <v>244325.83</v>
      </c>
      <c r="K22" s="14"/>
      <c r="L22" s="15">
        <f t="shared" si="5"/>
        <v>137723.83239999998</v>
      </c>
      <c r="M22" s="15">
        <f t="shared" si="6"/>
        <v>180872.25999999998</v>
      </c>
      <c r="N22" s="16">
        <f t="shared" si="7"/>
        <v>218944.402</v>
      </c>
    </row>
    <row r="23" spans="1:14" x14ac:dyDescent="0.2">
      <c r="A23" s="7" t="s">
        <v>49</v>
      </c>
      <c r="B23" s="36">
        <f>'Emission data'!B23</f>
        <v>522168.76</v>
      </c>
      <c r="C23" s="196">
        <f t="shared" si="8"/>
        <v>12</v>
      </c>
      <c r="F23" s="13">
        <f t="shared" si="2"/>
        <v>219310.87920000002</v>
      </c>
      <c r="G23" s="25">
        <f t="shared" si="3"/>
        <v>130542.19</v>
      </c>
      <c r="H23" s="26">
        <f t="shared" si="4"/>
        <v>52216.875999999989</v>
      </c>
      <c r="J23" s="13">
        <f>HLOOKUP($J$13,'Emission data'!$A$12:$AG$40,C23,FALSE)</f>
        <v>397745.3</v>
      </c>
      <c r="K23" s="14"/>
      <c r="L23" s="15">
        <f t="shared" si="5"/>
        <v>178434.42079999996</v>
      </c>
      <c r="M23" s="15">
        <f t="shared" si="6"/>
        <v>267203.11</v>
      </c>
      <c r="N23" s="16">
        <f t="shared" si="7"/>
        <v>345528.424</v>
      </c>
    </row>
    <row r="24" spans="1:14" x14ac:dyDescent="0.2">
      <c r="A24" s="7" t="s">
        <v>50</v>
      </c>
      <c r="B24" s="36">
        <f>'Emission data'!B24</f>
        <v>25141.98</v>
      </c>
      <c r="C24" s="196">
        <f t="shared" si="8"/>
        <v>13</v>
      </c>
      <c r="F24" s="13">
        <f t="shared" si="2"/>
        <v>10559.631600000001</v>
      </c>
      <c r="G24" s="25">
        <f t="shared" si="3"/>
        <v>6285.4949999999999</v>
      </c>
      <c r="H24" s="26">
        <f t="shared" si="4"/>
        <v>2514.1979999999994</v>
      </c>
      <c r="J24" s="13">
        <f>HLOOKUP($J$13,'Emission data'!$A$12:$AG$40,C24,FALSE)</f>
        <v>18644.05</v>
      </c>
      <c r="K24" s="14"/>
      <c r="L24" s="15">
        <f t="shared" si="5"/>
        <v>8084.4183999999987</v>
      </c>
      <c r="M24" s="15">
        <f t="shared" si="6"/>
        <v>12358.555</v>
      </c>
      <c r="N24" s="16">
        <f t="shared" si="7"/>
        <v>16129.851999999999</v>
      </c>
    </row>
    <row r="25" spans="1:14" x14ac:dyDescent="0.2">
      <c r="A25" s="7" t="s">
        <v>51</v>
      </c>
      <c r="B25" s="36">
        <f>'Emission data'!B25</f>
        <v>517991.61</v>
      </c>
      <c r="C25" s="196">
        <f t="shared" si="8"/>
        <v>14</v>
      </c>
      <c r="F25" s="13">
        <f t="shared" si="2"/>
        <v>217556.4762</v>
      </c>
      <c r="G25" s="25">
        <f t="shared" si="3"/>
        <v>129497.9025</v>
      </c>
      <c r="H25" s="26">
        <f t="shared" si="4"/>
        <v>51799.160999999986</v>
      </c>
      <c r="J25" s="13">
        <f>HLOOKUP($J$13,'Emission data'!$A$12:$AG$40,C25,FALSE)</f>
        <v>390118.28</v>
      </c>
      <c r="K25" s="14"/>
      <c r="L25" s="15">
        <f t="shared" si="5"/>
        <v>172561.80380000002</v>
      </c>
      <c r="M25" s="15">
        <f t="shared" si="6"/>
        <v>260620.37750000003</v>
      </c>
      <c r="N25" s="16">
        <f t="shared" si="7"/>
        <v>338319.11900000006</v>
      </c>
    </row>
    <row r="26" spans="1:14" x14ac:dyDescent="0.2">
      <c r="A26" s="7" t="s">
        <v>52</v>
      </c>
      <c r="B26" s="36">
        <f>'Emission data'!B26</f>
        <v>5499.59</v>
      </c>
      <c r="C26" s="196">
        <f t="shared" si="8"/>
        <v>15</v>
      </c>
      <c r="F26" s="13">
        <f t="shared" si="2"/>
        <v>2309.8278000000005</v>
      </c>
      <c r="G26" s="25">
        <f t="shared" si="3"/>
        <v>1374.8975</v>
      </c>
      <c r="H26" s="26">
        <f t="shared" si="4"/>
        <v>549.95899999999995</v>
      </c>
      <c r="J26" s="13">
        <f>HLOOKUP($J$13,'Emission data'!$A$12:$AG$40,C26,FALSE)</f>
        <v>8508.85</v>
      </c>
      <c r="K26" s="14"/>
      <c r="L26" s="15">
        <f t="shared" si="5"/>
        <v>6199.0221999999994</v>
      </c>
      <c r="M26" s="15">
        <f t="shared" si="6"/>
        <v>7133.9525000000003</v>
      </c>
      <c r="N26" s="16">
        <f t="shared" si="7"/>
        <v>7958.8910000000005</v>
      </c>
    </row>
    <row r="27" spans="1:14" x14ac:dyDescent="0.2">
      <c r="A27" s="7" t="s">
        <v>53</v>
      </c>
      <c r="B27" s="36">
        <f>'Emission data'!B27</f>
        <v>13673.03</v>
      </c>
      <c r="C27" s="196">
        <f t="shared" si="8"/>
        <v>16</v>
      </c>
      <c r="F27" s="13">
        <f t="shared" si="2"/>
        <v>5742.6726000000008</v>
      </c>
      <c r="G27" s="25">
        <f t="shared" si="3"/>
        <v>3418.2575000000002</v>
      </c>
      <c r="H27" s="26">
        <f t="shared" si="4"/>
        <v>1367.3029999999997</v>
      </c>
      <c r="J27" s="13">
        <f>HLOOKUP($J$13,'Emission data'!$A$12:$AG$40,C27,FALSE)</f>
        <v>13132.57</v>
      </c>
      <c r="K27" s="14"/>
      <c r="L27" s="15">
        <f t="shared" si="5"/>
        <v>7389.8973999999989</v>
      </c>
      <c r="M27" s="15">
        <f t="shared" si="6"/>
        <v>9714.3125</v>
      </c>
      <c r="N27" s="16">
        <f t="shared" si="7"/>
        <v>11765.267</v>
      </c>
    </row>
    <row r="28" spans="1:14" x14ac:dyDescent="0.2">
      <c r="A28" s="7" t="s">
        <v>54</v>
      </c>
      <c r="B28" s="36">
        <f>'Emission data'!B28</f>
        <v>42821</v>
      </c>
      <c r="C28" s="196">
        <f t="shared" si="8"/>
        <v>17</v>
      </c>
      <c r="F28" s="13">
        <f t="shared" si="2"/>
        <v>17984.820000000003</v>
      </c>
      <c r="G28" s="25">
        <f t="shared" si="3"/>
        <v>10705.25</v>
      </c>
      <c r="H28" s="26">
        <f t="shared" si="4"/>
        <v>4282.0999999999995</v>
      </c>
      <c r="J28" s="13">
        <f>HLOOKUP($J$13,'Emission data'!$A$12:$AG$40,C28,FALSE)</f>
        <v>14200.88</v>
      </c>
      <c r="K28" s="14"/>
      <c r="L28" s="15">
        <f t="shared" si="5"/>
        <v>0</v>
      </c>
      <c r="M28" s="15">
        <f t="shared" si="6"/>
        <v>3495.6299999999992</v>
      </c>
      <c r="N28" s="16">
        <f t="shared" si="7"/>
        <v>9918.7799999999988</v>
      </c>
    </row>
    <row r="29" spans="1:14" x14ac:dyDescent="0.2">
      <c r="A29" s="7" t="s">
        <v>55</v>
      </c>
      <c r="B29" s="36">
        <f>'Emission data'!B29</f>
        <v>12731.4</v>
      </c>
      <c r="C29" s="196">
        <f t="shared" si="8"/>
        <v>18</v>
      </c>
      <c r="F29" s="13">
        <f t="shared" si="2"/>
        <v>5347.1880000000001</v>
      </c>
      <c r="G29" s="25">
        <f t="shared" si="3"/>
        <v>3182.85</v>
      </c>
      <c r="H29" s="26">
        <f t="shared" si="4"/>
        <v>1273.1399999999996</v>
      </c>
      <c r="J29" s="13">
        <f>HLOOKUP($J$13,'Emission data'!$A$12:$AG$40,C29,FALSE)</f>
        <v>8785.3799999999992</v>
      </c>
      <c r="K29" s="14"/>
      <c r="L29" s="15">
        <f t="shared" si="5"/>
        <v>3438.1919999999991</v>
      </c>
      <c r="M29" s="15">
        <f t="shared" si="6"/>
        <v>5602.5299999999988</v>
      </c>
      <c r="N29" s="16">
        <f t="shared" si="7"/>
        <v>7512.24</v>
      </c>
    </row>
    <row r="30" spans="1:14" x14ac:dyDescent="0.2">
      <c r="A30" s="7" t="s">
        <v>56</v>
      </c>
      <c r="B30" s="36">
        <f>'Emission data'!B30</f>
        <v>91623.49</v>
      </c>
      <c r="C30" s="196">
        <f t="shared" si="8"/>
        <v>19</v>
      </c>
      <c r="F30" s="13">
        <f t="shared" si="2"/>
        <v>38481.865800000007</v>
      </c>
      <c r="G30" s="25">
        <f t="shared" si="3"/>
        <v>22905.872500000001</v>
      </c>
      <c r="H30" s="26">
        <f t="shared" si="4"/>
        <v>9162.3489999999983</v>
      </c>
      <c r="J30" s="13">
        <f>HLOOKUP($J$13,'Emission data'!$A$12:$AG$40,C30,FALSE)</f>
        <v>57020.46</v>
      </c>
      <c r="K30" s="14"/>
      <c r="L30" s="15">
        <f t="shared" si="5"/>
        <v>18538.594199999992</v>
      </c>
      <c r="M30" s="15">
        <f t="shared" si="6"/>
        <v>34114.587499999994</v>
      </c>
      <c r="N30" s="16">
        <f t="shared" si="7"/>
        <v>47858.111000000004</v>
      </c>
    </row>
    <row r="31" spans="1:14" x14ac:dyDescent="0.2">
      <c r="A31" s="7" t="s">
        <v>57</v>
      </c>
      <c r="B31" s="36">
        <f>'Emission data'!B31</f>
        <v>2618.4299999999998</v>
      </c>
      <c r="C31" s="196">
        <f t="shared" si="8"/>
        <v>20</v>
      </c>
      <c r="F31" s="13">
        <f t="shared" si="2"/>
        <v>1099.7406000000001</v>
      </c>
      <c r="G31" s="25">
        <f t="shared" si="3"/>
        <v>654.60749999999996</v>
      </c>
      <c r="H31" s="26">
        <f t="shared" si="4"/>
        <v>261.8429999999999</v>
      </c>
      <c r="J31" s="13">
        <f>HLOOKUP($J$13,'Emission data'!$A$12:$AG$40,C31,FALSE)</f>
        <v>2134.2600000000002</v>
      </c>
      <c r="K31" s="14"/>
      <c r="L31" s="15">
        <f t="shared" si="5"/>
        <v>1034.5194000000001</v>
      </c>
      <c r="M31" s="15">
        <f t="shared" si="6"/>
        <v>1479.6525000000001</v>
      </c>
      <c r="N31" s="16">
        <f t="shared" si="7"/>
        <v>1872.4170000000004</v>
      </c>
    </row>
    <row r="32" spans="1:14" x14ac:dyDescent="0.2">
      <c r="A32" s="7" t="s">
        <v>58</v>
      </c>
      <c r="B32" s="36">
        <f>'Emission data'!B32</f>
        <v>228935.36</v>
      </c>
      <c r="C32" s="196">
        <f t="shared" si="8"/>
        <v>21</v>
      </c>
      <c r="F32" s="13">
        <f t="shared" si="2"/>
        <v>96152.851200000005</v>
      </c>
      <c r="G32" s="25">
        <f t="shared" si="3"/>
        <v>57233.84</v>
      </c>
      <c r="H32" s="26">
        <f t="shared" si="4"/>
        <v>22893.535999999993</v>
      </c>
      <c r="J32" s="13">
        <f>HLOOKUP($J$13,'Emission data'!$A$12:$AG$40,C32,FALSE)</f>
        <v>171968.84</v>
      </c>
      <c r="K32" s="14"/>
      <c r="L32" s="15">
        <f t="shared" si="5"/>
        <v>75815.988799999992</v>
      </c>
      <c r="M32" s="15">
        <f t="shared" si="6"/>
        <v>114735</v>
      </c>
      <c r="N32" s="16">
        <f t="shared" si="7"/>
        <v>149075.304</v>
      </c>
    </row>
    <row r="33" spans="1:14" x14ac:dyDescent="0.2">
      <c r="A33" s="7" t="s">
        <v>59</v>
      </c>
      <c r="B33" s="36">
        <f>'Emission data'!B33</f>
        <v>66839.8</v>
      </c>
      <c r="C33" s="196">
        <f t="shared" si="8"/>
        <v>22</v>
      </c>
      <c r="F33" s="13">
        <f t="shared" si="2"/>
        <v>28072.716000000004</v>
      </c>
      <c r="G33" s="25">
        <f t="shared" si="3"/>
        <v>16709.95</v>
      </c>
      <c r="H33" s="26">
        <f t="shared" si="4"/>
        <v>6683.9799999999987</v>
      </c>
      <c r="J33" s="13">
        <f>HLOOKUP($J$13,'Emission data'!$A$12:$AG$40,C33,FALSE)</f>
        <v>67130.649999999994</v>
      </c>
      <c r="K33" s="14"/>
      <c r="L33" s="15">
        <f t="shared" si="5"/>
        <v>39057.933999999994</v>
      </c>
      <c r="M33" s="15">
        <f t="shared" si="6"/>
        <v>50420.7</v>
      </c>
      <c r="N33" s="16">
        <f t="shared" si="7"/>
        <v>60446.67</v>
      </c>
    </row>
    <row r="34" spans="1:14" x14ac:dyDescent="0.2">
      <c r="A34" s="7" t="s">
        <v>60</v>
      </c>
      <c r="B34" s="36">
        <f>'Emission data'!B34</f>
        <v>446344.59</v>
      </c>
      <c r="C34" s="196">
        <f t="shared" si="8"/>
        <v>23</v>
      </c>
      <c r="F34" s="13">
        <f t="shared" si="2"/>
        <v>187464.72780000002</v>
      </c>
      <c r="G34" s="25">
        <f t="shared" si="3"/>
        <v>111586.14750000001</v>
      </c>
      <c r="H34" s="26">
        <f t="shared" si="4"/>
        <v>44634.458999999995</v>
      </c>
      <c r="J34" s="13">
        <f>HLOOKUP($J$13,'Emission data'!$A$12:$AG$40,C34,FALSE)</f>
        <v>379842.88</v>
      </c>
      <c r="K34" s="14"/>
      <c r="L34" s="15">
        <f t="shared" si="5"/>
        <v>192378.15219999998</v>
      </c>
      <c r="M34" s="15">
        <f t="shared" si="6"/>
        <v>268256.73249999998</v>
      </c>
      <c r="N34" s="16">
        <f t="shared" si="7"/>
        <v>335208.42100000003</v>
      </c>
    </row>
    <row r="35" spans="1:14" x14ac:dyDescent="0.2">
      <c r="A35" s="7" t="s">
        <v>61</v>
      </c>
      <c r="B35" s="36">
        <f>'Emission data'!B35</f>
        <v>66689.41</v>
      </c>
      <c r="C35" s="196">
        <f t="shared" si="8"/>
        <v>24</v>
      </c>
      <c r="F35" s="13">
        <f t="shared" si="2"/>
        <v>28009.552200000006</v>
      </c>
      <c r="G35" s="25">
        <f t="shared" si="3"/>
        <v>16672.352500000001</v>
      </c>
      <c r="H35" s="26">
        <f t="shared" si="4"/>
        <v>6668.9409999999989</v>
      </c>
      <c r="J35" s="13">
        <f>HLOOKUP($J$13,'Emission data'!$A$12:$AG$40,C35,FALSE)</f>
        <v>50502.78</v>
      </c>
      <c r="K35" s="14"/>
      <c r="L35" s="15">
        <f t="shared" si="5"/>
        <v>22493.227799999993</v>
      </c>
      <c r="M35" s="15">
        <f t="shared" si="6"/>
        <v>33830.427499999998</v>
      </c>
      <c r="N35" s="16">
        <f t="shared" si="7"/>
        <v>43833.839</v>
      </c>
    </row>
    <row r="36" spans="1:14" x14ac:dyDescent="0.2">
      <c r="A36" s="7" t="s">
        <v>62</v>
      </c>
      <c r="B36" s="36">
        <f>'Emission data'!B36</f>
        <v>228533.25</v>
      </c>
      <c r="C36" s="196">
        <f t="shared" si="8"/>
        <v>25</v>
      </c>
      <c r="F36" s="13">
        <f t="shared" si="2"/>
        <v>95983.965000000011</v>
      </c>
      <c r="G36" s="25">
        <f t="shared" si="3"/>
        <v>57133.3125</v>
      </c>
      <c r="H36" s="26">
        <f t="shared" si="4"/>
        <v>22853.324999999993</v>
      </c>
      <c r="J36" s="13">
        <f>HLOOKUP($J$13,'Emission data'!$A$12:$AG$40,C36,FALSE)</f>
        <v>66144.73</v>
      </c>
      <c r="K36" s="14"/>
      <c r="L36" s="15">
        <f t="shared" si="5"/>
        <v>0</v>
      </c>
      <c r="M36" s="15">
        <f t="shared" si="6"/>
        <v>9011.4174999999959</v>
      </c>
      <c r="N36" s="16">
        <f t="shared" si="7"/>
        <v>43291.404999999999</v>
      </c>
    </row>
    <row r="37" spans="1:14" x14ac:dyDescent="0.2">
      <c r="A37" s="7" t="s">
        <v>63</v>
      </c>
      <c r="B37" s="36">
        <f>'Emission data'!B37</f>
        <v>14403.09</v>
      </c>
      <c r="C37" s="196">
        <f t="shared" si="8"/>
        <v>26</v>
      </c>
      <c r="F37" s="13">
        <f t="shared" si="2"/>
        <v>6049.2978000000003</v>
      </c>
      <c r="G37" s="25">
        <f t="shared" si="3"/>
        <v>3600.7725</v>
      </c>
      <c r="H37" s="26">
        <f t="shared" si="4"/>
        <v>1440.3089999999997</v>
      </c>
      <c r="J37" s="13">
        <f>HLOOKUP($J$13,'Emission data'!$A$12:$AG$40,C37,FALSE)</f>
        <v>13000.72</v>
      </c>
      <c r="K37" s="14"/>
      <c r="L37" s="15">
        <f t="shared" si="5"/>
        <v>6951.4221999999991</v>
      </c>
      <c r="M37" s="15">
        <f t="shared" si="6"/>
        <v>9399.9474999999984</v>
      </c>
      <c r="N37" s="16">
        <f t="shared" si="7"/>
        <v>11560.411</v>
      </c>
    </row>
    <row r="38" spans="1:14" x14ac:dyDescent="0.2">
      <c r="A38" s="7" t="s">
        <v>64</v>
      </c>
      <c r="B38" s="36">
        <f>'Emission data'!B38</f>
        <v>64493.63</v>
      </c>
      <c r="C38" s="196">
        <f t="shared" si="8"/>
        <v>27</v>
      </c>
      <c r="F38" s="13">
        <f t="shared" si="2"/>
        <v>27087.3246</v>
      </c>
      <c r="G38" s="25">
        <f t="shared" si="3"/>
        <v>16123.407499999999</v>
      </c>
      <c r="H38" s="26">
        <f t="shared" si="4"/>
        <v>6449.3629999999985</v>
      </c>
      <c r="J38" s="13">
        <f>HLOOKUP($J$13,'Emission data'!$A$12:$AG$40,C38,FALSE)</f>
        <v>33612.33</v>
      </c>
      <c r="K38" s="14"/>
      <c r="L38" s="15">
        <f t="shared" si="5"/>
        <v>6525.0054000000018</v>
      </c>
      <c r="M38" s="15">
        <f t="shared" si="6"/>
        <v>17488.922500000001</v>
      </c>
      <c r="N38" s="16">
        <f t="shared" si="7"/>
        <v>27162.967000000004</v>
      </c>
    </row>
    <row r="39" spans="1:14" x14ac:dyDescent="0.2">
      <c r="A39" s="7" t="s">
        <v>65</v>
      </c>
      <c r="B39" s="36">
        <f>'Emission data'!B39</f>
        <v>45447.25</v>
      </c>
      <c r="C39" s="196">
        <f t="shared" si="8"/>
        <v>28</v>
      </c>
      <c r="F39" s="13">
        <f t="shared" si="2"/>
        <v>19087.845000000001</v>
      </c>
      <c r="G39" s="25">
        <f t="shared" si="3"/>
        <v>11361.8125</v>
      </c>
      <c r="H39" s="26">
        <f t="shared" si="4"/>
        <v>4544.7249999999985</v>
      </c>
      <c r="J39" s="13">
        <f>HLOOKUP($J$13,'Emission data'!$A$12:$AG$40,C39,FALSE)</f>
        <v>48342.66</v>
      </c>
      <c r="K39" s="14"/>
      <c r="L39" s="15">
        <f t="shared" si="5"/>
        <v>29254.815000000002</v>
      </c>
      <c r="M39" s="15">
        <f t="shared" si="6"/>
        <v>36980.847500000003</v>
      </c>
      <c r="N39" s="16">
        <f t="shared" si="7"/>
        <v>43797.935000000005</v>
      </c>
    </row>
    <row r="40" spans="1:14" ht="13.5" customHeight="1" thickBot="1" x14ac:dyDescent="0.25">
      <c r="A40" s="8" t="s">
        <v>66</v>
      </c>
      <c r="B40" s="37">
        <f>'Emission data'!B40</f>
        <v>25142.83</v>
      </c>
      <c r="C40" s="196">
        <f t="shared" si="8"/>
        <v>29</v>
      </c>
      <c r="F40" s="17">
        <f t="shared" si="2"/>
        <v>10559.988600000002</v>
      </c>
      <c r="G40" s="27">
        <f t="shared" si="3"/>
        <v>6285.7075000000004</v>
      </c>
      <c r="H40" s="28">
        <f t="shared" si="4"/>
        <v>2514.2829999999994</v>
      </c>
      <c r="J40" s="17">
        <f>HLOOKUP($J$13,'Emission data'!$A$12:$AG$40,C40,FALSE)</f>
        <v>6105.87</v>
      </c>
      <c r="K40" s="18"/>
      <c r="L40" s="19">
        <f t="shared" si="5"/>
        <v>0</v>
      </c>
      <c r="M40" s="19">
        <f t="shared" si="6"/>
        <v>0</v>
      </c>
      <c r="N40" s="20">
        <f t="shared" si="7"/>
        <v>3591.5870000000004</v>
      </c>
    </row>
    <row r="41" spans="1:14" ht="16.5" thickTop="1" thickBot="1" x14ac:dyDescent="0.3">
      <c r="A41" s="9" t="s">
        <v>84</v>
      </c>
      <c r="B41" s="69">
        <f>SUM(B14:B40)</f>
        <v>4658202.3599999994</v>
      </c>
      <c r="C41" s="51"/>
      <c r="D41" s="51"/>
      <c r="E41" s="51"/>
      <c r="F41" s="21">
        <f>SUM(F14:F40)</f>
        <v>1956444.9912</v>
      </c>
      <c r="G41" s="70">
        <f>SUM(G14:G40)</f>
        <v>1164550.5899999999</v>
      </c>
      <c r="H41" s="71">
        <f>SUM(H14:H40)</f>
        <v>465820.23599999974</v>
      </c>
      <c r="J41" s="21">
        <f>SUM(J14:J40)</f>
        <v>3241715.6499999994</v>
      </c>
      <c r="K41" s="22"/>
      <c r="L41" s="23">
        <f>SUM(L14:L40)</f>
        <v>1323347.9523999994</v>
      </c>
      <c r="M41" s="23">
        <f>SUM(M14:M40)</f>
        <v>2077344.8974999997</v>
      </c>
      <c r="N41" s="24">
        <f>SUM(N14:N40)</f>
        <v>2775895.4139999994</v>
      </c>
    </row>
    <row r="42" spans="1:14" x14ac:dyDescent="0.2">
      <c r="I42" s="53"/>
      <c r="J42" s="53"/>
    </row>
    <row r="43" spans="1:14" ht="15" thickBot="1" x14ac:dyDescent="0.25"/>
    <row r="44" spans="1:14" ht="13.7" customHeight="1" x14ac:dyDescent="0.25">
      <c r="A44" s="91" t="s">
        <v>105</v>
      </c>
      <c r="F44" s="211" t="s">
        <v>79</v>
      </c>
      <c r="G44" s="212"/>
      <c r="H44" s="213"/>
      <c r="I44" s="211" t="s">
        <v>80</v>
      </c>
      <c r="J44" s="212"/>
      <c r="K44" s="213"/>
      <c r="L44" s="211" t="s">
        <v>81</v>
      </c>
      <c r="M44" s="212"/>
      <c r="N44" s="213"/>
    </row>
    <row r="45" spans="1:14" x14ac:dyDescent="0.2">
      <c r="A45" s="6" t="s">
        <v>10</v>
      </c>
      <c r="F45" s="29" t="str">
        <f>F13</f>
        <v>55% target, 2030</v>
      </c>
      <c r="G45" s="11" t="str">
        <f>G13</f>
        <v>75% target, 2035</v>
      </c>
      <c r="H45" s="12" t="str">
        <f>H13</f>
        <v>90% target, 2040</v>
      </c>
      <c r="I45" s="29" t="str">
        <f>F45</f>
        <v>55% target, 2030</v>
      </c>
      <c r="J45" s="11" t="str">
        <f t="shared" ref="J45:K45" si="9">G45</f>
        <v>75% target, 2035</v>
      </c>
      <c r="K45" s="12" t="str">
        <f t="shared" si="9"/>
        <v>90% target, 2040</v>
      </c>
      <c r="L45" s="29" t="str">
        <f>I45</f>
        <v>55% target, 2030</v>
      </c>
      <c r="M45" s="11" t="str">
        <f t="shared" ref="M45:N45" si="10">J45</f>
        <v>75% target, 2035</v>
      </c>
      <c r="N45" s="12" t="str">
        <f t="shared" si="10"/>
        <v>90% target, 2040</v>
      </c>
    </row>
    <row r="46" spans="1:14" x14ac:dyDescent="0.2">
      <c r="A46" s="7" t="s">
        <v>40</v>
      </c>
      <c r="F46" s="38">
        <f t="shared" ref="F46:F72" si="11">(L14*$B$3*$E$7)/1000</f>
        <v>45089.781343199997</v>
      </c>
      <c r="G46" s="68">
        <f t="shared" ref="G46:G72" si="12">(M14*$B$3*$E$8)/1000</f>
        <v>103811.74649999999</v>
      </c>
      <c r="H46" s="40">
        <f t="shared" ref="H46:H72" si="13">(N14*$B$3*$E$9)/1000</f>
        <v>181208.986596</v>
      </c>
      <c r="I46" s="38">
        <f t="shared" ref="I46:I72" si="14">(L14*$B$4*$E$7)/1000</f>
        <v>70595.11220399999</v>
      </c>
      <c r="J46" s="39">
        <f t="shared" ref="J46:J72" si="15">(M14*$B$4*$E$8)/1000</f>
        <v>162533.54250000001</v>
      </c>
      <c r="K46" s="40">
        <f t="shared" ref="K46:K72" si="16">(N14*$B$4*$E$9)/1000</f>
        <v>283711.03962</v>
      </c>
      <c r="L46" s="38">
        <f t="shared" ref="L46:L72" si="17">(L14*$B$5*$E$7)/1000</f>
        <v>102021.32344319999</v>
      </c>
      <c r="M46" s="39">
        <f t="shared" ref="M46:M72" si="18">(M14*$B$5*$E$8)/1000</f>
        <v>234887.18400000001</v>
      </c>
      <c r="N46" s="40">
        <f t="shared" ref="N46:N72" si="19">(N14*$B$5*$E$9)/1000</f>
        <v>410008.21209599997</v>
      </c>
    </row>
    <row r="47" spans="1:14" x14ac:dyDescent="0.2">
      <c r="A47" s="7" t="s">
        <v>41</v>
      </c>
      <c r="F47" s="38">
        <f t="shared" si="11"/>
        <v>9022.2873839999975</v>
      </c>
      <c r="G47" s="39">
        <f t="shared" si="12"/>
        <v>33509.911049999995</v>
      </c>
      <c r="H47" s="40">
        <f t="shared" si="13"/>
        <v>68798.92932000001</v>
      </c>
      <c r="I47" s="38">
        <f t="shared" si="14"/>
        <v>14125.803479999997</v>
      </c>
      <c r="J47" s="39">
        <f t="shared" si="15"/>
        <v>52465.01225</v>
      </c>
      <c r="K47" s="40">
        <f t="shared" si="16"/>
        <v>107715.4954</v>
      </c>
      <c r="L47" s="38">
        <f t="shared" si="17"/>
        <v>20414.064383999994</v>
      </c>
      <c r="M47" s="39">
        <f t="shared" si="18"/>
        <v>75820.404800000004</v>
      </c>
      <c r="N47" s="40">
        <f t="shared" si="19"/>
        <v>155666.26431999999</v>
      </c>
    </row>
    <row r="48" spans="1:14" x14ac:dyDescent="0.2">
      <c r="A48" s="7" t="s">
        <v>42</v>
      </c>
      <c r="F48" s="38">
        <f t="shared" si="11"/>
        <v>41604.460207199983</v>
      </c>
      <c r="G48" s="39">
        <f t="shared" si="12"/>
        <v>109990.48599</v>
      </c>
      <c r="H48" s="40">
        <f t="shared" si="13"/>
        <v>203485.59435600002</v>
      </c>
      <c r="I48" s="38">
        <f t="shared" si="14"/>
        <v>65138.296283999982</v>
      </c>
      <c r="J48" s="39">
        <f t="shared" si="15"/>
        <v>172207.32654999997</v>
      </c>
      <c r="K48" s="40">
        <f t="shared" si="16"/>
        <v>318588.55682</v>
      </c>
      <c r="L48" s="38">
        <f t="shared" si="17"/>
        <v>94135.344307199979</v>
      </c>
      <c r="M48" s="39">
        <f t="shared" si="18"/>
        <v>248867.36224000002</v>
      </c>
      <c r="N48" s="40">
        <f t="shared" si="19"/>
        <v>460411.84985599993</v>
      </c>
    </row>
    <row r="49" spans="1:14" x14ac:dyDescent="0.2">
      <c r="A49" s="7" t="s">
        <v>43</v>
      </c>
      <c r="F49" s="38">
        <f t="shared" si="11"/>
        <v>11884.1307354</v>
      </c>
      <c r="G49" s="39">
        <f t="shared" si="12"/>
        <v>36961.962345000007</v>
      </c>
      <c r="H49" s="40">
        <f t="shared" si="13"/>
        <v>72286.730307000005</v>
      </c>
      <c r="I49" s="38">
        <f t="shared" si="14"/>
        <v>18606.467313000001</v>
      </c>
      <c r="J49" s="39">
        <f t="shared" si="15"/>
        <v>57869.739025000003</v>
      </c>
      <c r="K49" s="40">
        <f t="shared" si="16"/>
        <v>113176.19391500003</v>
      </c>
      <c r="L49" s="38">
        <f t="shared" si="17"/>
        <v>26889.3463104</v>
      </c>
      <c r="M49" s="39">
        <f t="shared" si="18"/>
        <v>83631.106719999996</v>
      </c>
      <c r="N49" s="40">
        <f t="shared" si="19"/>
        <v>163557.85443200005</v>
      </c>
    </row>
    <row r="50" spans="1:14" x14ac:dyDescent="0.2">
      <c r="A50" s="7" t="s">
        <v>70</v>
      </c>
      <c r="F50" s="38">
        <f t="shared" si="11"/>
        <v>199345.42762199999</v>
      </c>
      <c r="G50" s="39">
        <f t="shared" si="12"/>
        <v>613383.04566000006</v>
      </c>
      <c r="H50" s="40">
        <f t="shared" si="13"/>
        <v>1195632.0119700003</v>
      </c>
      <c r="I50" s="38">
        <f t="shared" si="14"/>
        <v>312106.47758999997</v>
      </c>
      <c r="J50" s="39">
        <f t="shared" si="15"/>
        <v>960347.19270000013</v>
      </c>
      <c r="K50" s="40">
        <f t="shared" si="16"/>
        <v>1871949.1096500005</v>
      </c>
      <c r="L50" s="38">
        <f t="shared" si="17"/>
        <v>451044.19987199991</v>
      </c>
      <c r="M50" s="39">
        <f t="shared" si="18"/>
        <v>1387856.58816</v>
      </c>
      <c r="N50" s="40">
        <f t="shared" si="19"/>
        <v>2705268.3907200005</v>
      </c>
    </row>
    <row r="51" spans="1:14" x14ac:dyDescent="0.2">
      <c r="A51" s="7" t="s">
        <v>45</v>
      </c>
      <c r="F51" s="38">
        <f t="shared" si="11"/>
        <v>119.19459419999859</v>
      </c>
      <c r="G51" s="39">
        <f t="shared" si="12"/>
        <v>8804.6031149999999</v>
      </c>
      <c r="H51" s="40">
        <f t="shared" si="13"/>
        <v>22270.402341000001</v>
      </c>
      <c r="I51" s="38">
        <f t="shared" si="14"/>
        <v>186.61779899999777</v>
      </c>
      <c r="J51" s="39">
        <f t="shared" si="15"/>
        <v>13784.984675000002</v>
      </c>
      <c r="K51" s="40">
        <f t="shared" si="16"/>
        <v>34867.801645000007</v>
      </c>
      <c r="L51" s="38">
        <f t="shared" si="17"/>
        <v>269.69281919999685</v>
      </c>
      <c r="M51" s="39">
        <f t="shared" si="18"/>
        <v>19921.526240000003</v>
      </c>
      <c r="N51" s="40">
        <f t="shared" si="19"/>
        <v>50389.597216000009</v>
      </c>
    </row>
    <row r="52" spans="1:14" x14ac:dyDescent="0.2">
      <c r="A52" s="7" t="s">
        <v>46</v>
      </c>
      <c r="F52" s="38">
        <f t="shared" si="11"/>
        <v>38806.758698400001</v>
      </c>
      <c r="G52" s="39">
        <f t="shared" si="12"/>
        <v>74892.579299999983</v>
      </c>
      <c r="H52" s="40">
        <f t="shared" si="13"/>
        <v>119035.119852</v>
      </c>
      <c r="I52" s="38">
        <f t="shared" si="14"/>
        <v>60758.056547999993</v>
      </c>
      <c r="J52" s="39">
        <f t="shared" si="15"/>
        <v>117256.05849999998</v>
      </c>
      <c r="K52" s="40">
        <f t="shared" si="16"/>
        <v>186368.11694000001</v>
      </c>
      <c r="L52" s="38">
        <f t="shared" si="17"/>
        <v>87805.191398399998</v>
      </c>
      <c r="M52" s="39">
        <f t="shared" si="18"/>
        <v>169453.91679999998</v>
      </c>
      <c r="N52" s="40">
        <f t="shared" si="19"/>
        <v>269331.98835200001</v>
      </c>
    </row>
    <row r="53" spans="1:14" x14ac:dyDescent="0.2">
      <c r="A53" s="7" t="s">
        <v>47</v>
      </c>
      <c r="F53" s="38">
        <f t="shared" si="11"/>
        <v>26090.794817999995</v>
      </c>
      <c r="G53" s="39">
        <f t="shared" si="12"/>
        <v>64557.211950000012</v>
      </c>
      <c r="H53" s="40">
        <f t="shared" si="13"/>
        <v>116318.76399000001</v>
      </c>
      <c r="I53" s="38">
        <f t="shared" si="14"/>
        <v>40849.224209999993</v>
      </c>
      <c r="J53" s="39">
        <f t="shared" si="15"/>
        <v>101074.42275000001</v>
      </c>
      <c r="K53" s="40">
        <f t="shared" si="16"/>
        <v>182115.23655</v>
      </c>
      <c r="L53" s="38">
        <f t="shared" si="17"/>
        <v>59033.717567999993</v>
      </c>
      <c r="M53" s="39">
        <f t="shared" si="18"/>
        <v>146068.84320000003</v>
      </c>
      <c r="N53" s="40">
        <f t="shared" si="19"/>
        <v>263185.89024000004</v>
      </c>
    </row>
    <row r="54" spans="1:14" x14ac:dyDescent="0.2">
      <c r="A54" s="7" t="s">
        <v>48</v>
      </c>
      <c r="F54" s="38">
        <f t="shared" si="11"/>
        <v>122711.93466839999</v>
      </c>
      <c r="G54" s="39">
        <f t="shared" si="12"/>
        <v>250688.95236</v>
      </c>
      <c r="H54" s="40">
        <f t="shared" si="13"/>
        <v>411834.42016199999</v>
      </c>
      <c r="I54" s="38">
        <f t="shared" si="14"/>
        <v>192124.74619799995</v>
      </c>
      <c r="J54" s="39">
        <f t="shared" si="15"/>
        <v>392492.80419999996</v>
      </c>
      <c r="K54" s="40">
        <f t="shared" si="16"/>
        <v>644791.26389000006</v>
      </c>
      <c r="L54" s="38">
        <f t="shared" si="17"/>
        <v>277651.24611839995</v>
      </c>
      <c r="M54" s="39">
        <f t="shared" si="18"/>
        <v>567215.40735999984</v>
      </c>
      <c r="N54" s="40">
        <f t="shared" si="19"/>
        <v>931827.37491200003</v>
      </c>
    </row>
    <row r="55" spans="1:14" x14ac:dyDescent="0.2">
      <c r="A55" s="7" t="s">
        <v>49</v>
      </c>
      <c r="F55" s="38">
        <f t="shared" si="11"/>
        <v>158985.0689328</v>
      </c>
      <c r="G55" s="39">
        <f t="shared" si="12"/>
        <v>370343.51045999996</v>
      </c>
      <c r="H55" s="40">
        <f t="shared" si="13"/>
        <v>649938.96554400004</v>
      </c>
      <c r="I55" s="38">
        <f t="shared" si="14"/>
        <v>248916.01701599997</v>
      </c>
      <c r="J55" s="39">
        <f t="shared" si="15"/>
        <v>579830.74869999988</v>
      </c>
      <c r="K55" s="40">
        <f t="shared" si="16"/>
        <v>1017581.2086799999</v>
      </c>
      <c r="L55" s="38">
        <f t="shared" si="17"/>
        <v>359723.79233279993</v>
      </c>
      <c r="M55" s="39">
        <f t="shared" si="18"/>
        <v>837948.95296000002</v>
      </c>
      <c r="N55" s="40">
        <f t="shared" si="19"/>
        <v>1470568.972544</v>
      </c>
    </row>
    <row r="56" spans="1:14" x14ac:dyDescent="0.2">
      <c r="A56" s="7" t="s">
        <v>50</v>
      </c>
      <c r="F56" s="38">
        <f t="shared" si="11"/>
        <v>7203.2167943999993</v>
      </c>
      <c r="G56" s="39">
        <f t="shared" si="12"/>
        <v>17128.95723</v>
      </c>
      <c r="H56" s="40">
        <f t="shared" si="13"/>
        <v>30340.251612</v>
      </c>
      <c r="I56" s="38">
        <f t="shared" si="14"/>
        <v>11277.763667999998</v>
      </c>
      <c r="J56" s="39">
        <f t="shared" si="15"/>
        <v>26818.064350000001</v>
      </c>
      <c r="K56" s="40">
        <f t="shared" si="16"/>
        <v>47502.414140000001</v>
      </c>
      <c r="L56" s="38">
        <f t="shared" si="17"/>
        <v>16298.187494399999</v>
      </c>
      <c r="M56" s="39">
        <f t="shared" si="18"/>
        <v>38756.428480000002</v>
      </c>
      <c r="N56" s="40">
        <f t="shared" si="19"/>
        <v>68648.650111999988</v>
      </c>
    </row>
    <row r="57" spans="1:14" x14ac:dyDescent="0.2">
      <c r="A57" s="7" t="s">
        <v>51</v>
      </c>
      <c r="F57" s="38">
        <f t="shared" si="11"/>
        <v>153752.56718580003</v>
      </c>
      <c r="G57" s="39">
        <f t="shared" si="12"/>
        <v>361219.84321500006</v>
      </c>
      <c r="H57" s="40">
        <f t="shared" si="13"/>
        <v>636378.26283900009</v>
      </c>
      <c r="I57" s="38">
        <f t="shared" si="14"/>
        <v>240723.71630100007</v>
      </c>
      <c r="J57" s="39">
        <f t="shared" si="15"/>
        <v>565546.21917500009</v>
      </c>
      <c r="K57" s="40">
        <f t="shared" si="16"/>
        <v>996349.80545500014</v>
      </c>
      <c r="L57" s="38">
        <f t="shared" si="17"/>
        <v>347884.59646080004</v>
      </c>
      <c r="M57" s="39">
        <f t="shared" si="18"/>
        <v>817305.50384000014</v>
      </c>
      <c r="N57" s="40">
        <f t="shared" si="19"/>
        <v>1439886.1704640002</v>
      </c>
    </row>
    <row r="58" spans="1:14" x14ac:dyDescent="0.2">
      <c r="A58" s="7" t="s">
        <v>52</v>
      </c>
      <c r="F58" s="38">
        <f t="shared" si="11"/>
        <v>5523.3287801999995</v>
      </c>
      <c r="G58" s="39">
        <f t="shared" si="12"/>
        <v>9887.6581649999989</v>
      </c>
      <c r="H58" s="40">
        <f t="shared" si="13"/>
        <v>14970.673971</v>
      </c>
      <c r="I58" s="38">
        <f t="shared" si="14"/>
        <v>8647.635968999999</v>
      </c>
      <c r="J58" s="39">
        <f t="shared" si="15"/>
        <v>15480.676925</v>
      </c>
      <c r="K58" s="40">
        <f t="shared" si="16"/>
        <v>23438.933994999999</v>
      </c>
      <c r="L58" s="38">
        <f t="shared" si="17"/>
        <v>12497.228755199998</v>
      </c>
      <c r="M58" s="39">
        <f t="shared" si="18"/>
        <v>22372.075040000003</v>
      </c>
      <c r="N58" s="40">
        <f t="shared" si="19"/>
        <v>33873.040096000004</v>
      </c>
    </row>
    <row r="59" spans="1:14" x14ac:dyDescent="0.2">
      <c r="A59" s="7" t="s">
        <v>53</v>
      </c>
      <c r="F59" s="38">
        <f t="shared" si="11"/>
        <v>6584.3985833999986</v>
      </c>
      <c r="G59" s="39">
        <f t="shared" si="12"/>
        <v>13464.037125000001</v>
      </c>
      <c r="H59" s="40">
        <f t="shared" si="13"/>
        <v>22130.467226999997</v>
      </c>
      <c r="I59" s="38">
        <f t="shared" si="14"/>
        <v>10308.906872999998</v>
      </c>
      <c r="J59" s="39">
        <f t="shared" si="15"/>
        <v>21080.058125</v>
      </c>
      <c r="K59" s="40">
        <f t="shared" si="16"/>
        <v>34648.711315</v>
      </c>
      <c r="L59" s="38">
        <f t="shared" si="17"/>
        <v>14898.033158399998</v>
      </c>
      <c r="M59" s="39">
        <f t="shared" si="18"/>
        <v>30464.083999999999</v>
      </c>
      <c r="N59" s="40">
        <f t="shared" si="19"/>
        <v>50072.976352000005</v>
      </c>
    </row>
    <row r="60" spans="1:14" x14ac:dyDescent="0.2">
      <c r="A60" s="7" t="s">
        <v>54</v>
      </c>
      <c r="F60" s="38">
        <f t="shared" si="11"/>
        <v>0</v>
      </c>
      <c r="G60" s="39">
        <f t="shared" si="12"/>
        <v>4844.9431799999984</v>
      </c>
      <c r="H60" s="40">
        <f t="shared" si="13"/>
        <v>18657.225179999998</v>
      </c>
      <c r="I60" s="38">
        <f t="shared" si="14"/>
        <v>0</v>
      </c>
      <c r="J60" s="39">
        <f t="shared" si="15"/>
        <v>7585.5170999999991</v>
      </c>
      <c r="K60" s="40">
        <f t="shared" si="16"/>
        <v>29210.807099999998</v>
      </c>
      <c r="L60" s="38">
        <f t="shared" si="17"/>
        <v>0</v>
      </c>
      <c r="M60" s="39">
        <f t="shared" si="18"/>
        <v>10962.295679999997</v>
      </c>
      <c r="N60" s="40">
        <f t="shared" si="19"/>
        <v>42214.327679999995</v>
      </c>
    </row>
    <row r="61" spans="1:14" x14ac:dyDescent="0.2">
      <c r="A61" s="7" t="s">
        <v>55</v>
      </c>
      <c r="F61" s="38">
        <f t="shared" si="11"/>
        <v>3063.4290719999995</v>
      </c>
      <c r="G61" s="39">
        <f t="shared" si="12"/>
        <v>7765.1065799999978</v>
      </c>
      <c r="H61" s="40">
        <f t="shared" si="13"/>
        <v>14130.523439999999</v>
      </c>
      <c r="I61" s="38">
        <f t="shared" si="14"/>
        <v>4796.2778399999988</v>
      </c>
      <c r="J61" s="39">
        <f t="shared" si="15"/>
        <v>12157.490099999997</v>
      </c>
      <c r="K61" s="40">
        <f t="shared" si="16"/>
        <v>22123.5468</v>
      </c>
      <c r="L61" s="38">
        <f t="shared" si="17"/>
        <v>6931.3950719999975</v>
      </c>
      <c r="M61" s="39">
        <f t="shared" si="18"/>
        <v>17569.534079999998</v>
      </c>
      <c r="N61" s="40">
        <f t="shared" si="19"/>
        <v>31972.093440000001</v>
      </c>
    </row>
    <row r="62" spans="1:14" x14ac:dyDescent="0.2">
      <c r="A62" s="7" t="s">
        <v>56</v>
      </c>
      <c r="F62" s="38">
        <f t="shared" si="11"/>
        <v>16517.887432199994</v>
      </c>
      <c r="G62" s="39">
        <f t="shared" si="12"/>
        <v>47282.818274999991</v>
      </c>
      <c r="H62" s="40">
        <f t="shared" si="13"/>
        <v>90021.106791000013</v>
      </c>
      <c r="I62" s="38">
        <f t="shared" si="14"/>
        <v>25861.338908999991</v>
      </c>
      <c r="J62" s="39">
        <f t="shared" si="15"/>
        <v>74028.654874999978</v>
      </c>
      <c r="K62" s="40">
        <f t="shared" si="16"/>
        <v>140942.136895</v>
      </c>
      <c r="L62" s="38">
        <f t="shared" si="17"/>
        <v>37373.805907199989</v>
      </c>
      <c r="M62" s="39">
        <f t="shared" si="18"/>
        <v>106983.34639999998</v>
      </c>
      <c r="N62" s="40">
        <f t="shared" si="19"/>
        <v>203684.12041600002</v>
      </c>
    </row>
    <row r="63" spans="1:14" x14ac:dyDescent="0.2">
      <c r="A63" s="7" t="s">
        <v>57</v>
      </c>
      <c r="F63" s="38">
        <f t="shared" si="11"/>
        <v>921.75678540000013</v>
      </c>
      <c r="G63" s="39">
        <f t="shared" si="12"/>
        <v>2050.7983650000001</v>
      </c>
      <c r="H63" s="40">
        <f t="shared" si="13"/>
        <v>3522.0163770000004</v>
      </c>
      <c r="I63" s="38">
        <f t="shared" si="14"/>
        <v>1443.1545630000001</v>
      </c>
      <c r="J63" s="39">
        <f t="shared" si="15"/>
        <v>3210.8459250000001</v>
      </c>
      <c r="K63" s="40">
        <f t="shared" si="16"/>
        <v>5514.2680650000011</v>
      </c>
      <c r="L63" s="38">
        <f t="shared" si="17"/>
        <v>2085.5911104000002</v>
      </c>
      <c r="M63" s="39">
        <f t="shared" si="18"/>
        <v>4640.1902399999999</v>
      </c>
      <c r="N63" s="40">
        <f t="shared" si="19"/>
        <v>7969.0067520000011</v>
      </c>
    </row>
    <row r="64" spans="1:14" x14ac:dyDescent="0.2">
      <c r="A64" s="7" t="s">
        <v>58</v>
      </c>
      <c r="F64" s="38">
        <f t="shared" si="11"/>
        <v>67552.0460208</v>
      </c>
      <c r="G64" s="39">
        <f t="shared" si="12"/>
        <v>159022.71</v>
      </c>
      <c r="H64" s="40">
        <f t="shared" si="13"/>
        <v>280410.646824</v>
      </c>
      <c r="I64" s="38">
        <f t="shared" si="14"/>
        <v>105763.30437599999</v>
      </c>
      <c r="J64" s="39">
        <f t="shared" si="15"/>
        <v>248974.95</v>
      </c>
      <c r="K64" s="40">
        <f t="shared" si="16"/>
        <v>439026.77028000006</v>
      </c>
      <c r="L64" s="38">
        <f t="shared" si="17"/>
        <v>152845.0334208</v>
      </c>
      <c r="M64" s="39">
        <f t="shared" si="18"/>
        <v>359808.96</v>
      </c>
      <c r="N64" s="40">
        <f t="shared" si="19"/>
        <v>634464.493824</v>
      </c>
    </row>
    <row r="65" spans="1:56" x14ac:dyDescent="0.2">
      <c r="A65" s="7" t="s">
        <v>59</v>
      </c>
      <c r="F65" s="38">
        <f t="shared" si="11"/>
        <v>34800.619193999999</v>
      </c>
      <c r="G65" s="39">
        <f t="shared" si="12"/>
        <v>69883.090200000006</v>
      </c>
      <c r="H65" s="40">
        <f t="shared" si="13"/>
        <v>113700.18626999999</v>
      </c>
      <c r="I65" s="38">
        <f t="shared" si="14"/>
        <v>54485.817929999983</v>
      </c>
      <c r="J65" s="39">
        <f t="shared" si="15"/>
        <v>109412.91899999999</v>
      </c>
      <c r="K65" s="40">
        <f t="shared" si="16"/>
        <v>178015.44315000001</v>
      </c>
      <c r="L65" s="38">
        <f t="shared" si="17"/>
        <v>78740.794943999979</v>
      </c>
      <c r="M65" s="39">
        <f t="shared" si="18"/>
        <v>158119.31519999998</v>
      </c>
      <c r="N65" s="40">
        <f t="shared" si="19"/>
        <v>257261.02752</v>
      </c>
    </row>
    <row r="66" spans="1:56" x14ac:dyDescent="0.2">
      <c r="A66" s="7" t="s">
        <v>60</v>
      </c>
      <c r="F66" s="38">
        <f t="shared" si="11"/>
        <v>171408.93361019995</v>
      </c>
      <c r="G66" s="39">
        <f t="shared" si="12"/>
        <v>371803.83124500001</v>
      </c>
      <c r="H66" s="40">
        <f t="shared" si="13"/>
        <v>630527.03990099998</v>
      </c>
      <c r="I66" s="38">
        <f t="shared" si="14"/>
        <v>268367.52231899998</v>
      </c>
      <c r="J66" s="39">
        <f t="shared" si="15"/>
        <v>582117.10952499986</v>
      </c>
      <c r="K66" s="40">
        <f t="shared" si="16"/>
        <v>987188.79984500003</v>
      </c>
      <c r="L66" s="38">
        <f t="shared" si="17"/>
        <v>387834.35483520001</v>
      </c>
      <c r="M66" s="39">
        <f t="shared" si="18"/>
        <v>841253.11311999999</v>
      </c>
      <c r="N66" s="40">
        <f t="shared" si="19"/>
        <v>1426647.039776</v>
      </c>
    </row>
    <row r="67" spans="1:56" x14ac:dyDescent="0.2">
      <c r="A67" s="7" t="s">
        <v>61</v>
      </c>
      <c r="F67" s="38">
        <f t="shared" si="11"/>
        <v>20041.465969799996</v>
      </c>
      <c r="G67" s="39">
        <f t="shared" si="12"/>
        <v>46888.972515000001</v>
      </c>
      <c r="H67" s="40">
        <f t="shared" si="13"/>
        <v>82451.451158999989</v>
      </c>
      <c r="I67" s="38">
        <f t="shared" si="14"/>
        <v>31378.052780999991</v>
      </c>
      <c r="J67" s="39">
        <f t="shared" si="15"/>
        <v>73412.027674999976</v>
      </c>
      <c r="K67" s="40">
        <f t="shared" si="16"/>
        <v>129090.655855</v>
      </c>
      <c r="L67" s="38">
        <f t="shared" si="17"/>
        <v>45346.347244799988</v>
      </c>
      <c r="M67" s="39">
        <f t="shared" si="18"/>
        <v>106092.22064</v>
      </c>
      <c r="N67" s="40">
        <f t="shared" si="19"/>
        <v>186556.818784</v>
      </c>
    </row>
    <row r="68" spans="1:56" x14ac:dyDescent="0.2">
      <c r="A68" s="7" t="s">
        <v>62</v>
      </c>
      <c r="F68" s="38">
        <f t="shared" si="11"/>
        <v>0</v>
      </c>
      <c r="G68" s="39">
        <f t="shared" si="12"/>
        <v>12489.824654999993</v>
      </c>
      <c r="H68" s="40">
        <f t="shared" si="13"/>
        <v>81431.132804999987</v>
      </c>
      <c r="I68" s="38">
        <f t="shared" si="14"/>
        <v>0</v>
      </c>
      <c r="J68" s="39">
        <f t="shared" si="15"/>
        <v>19554.775974999993</v>
      </c>
      <c r="K68" s="40">
        <f t="shared" si="16"/>
        <v>127493.187725</v>
      </c>
      <c r="L68" s="38">
        <f t="shared" si="17"/>
        <v>0</v>
      </c>
      <c r="M68" s="39">
        <f t="shared" si="18"/>
        <v>28259.805279999986</v>
      </c>
      <c r="N68" s="40">
        <f t="shared" si="19"/>
        <v>184248.21967999998</v>
      </c>
    </row>
    <row r="69" spans="1:56" x14ac:dyDescent="0.2">
      <c r="A69" s="7" t="s">
        <v>63</v>
      </c>
      <c r="F69" s="38">
        <f t="shared" si="11"/>
        <v>6193.7171801999993</v>
      </c>
      <c r="G69" s="39">
        <f t="shared" si="12"/>
        <v>13028.327234999997</v>
      </c>
      <c r="H69" s="40">
        <f t="shared" si="13"/>
        <v>21745.133091000003</v>
      </c>
      <c r="I69" s="38">
        <f t="shared" si="14"/>
        <v>9697.233968999999</v>
      </c>
      <c r="J69" s="39">
        <f t="shared" si="15"/>
        <v>20397.886074999995</v>
      </c>
      <c r="K69" s="40">
        <f t="shared" si="16"/>
        <v>34045.410395000006</v>
      </c>
      <c r="L69" s="38">
        <f t="shared" si="17"/>
        <v>14014.067155199997</v>
      </c>
      <c r="M69" s="39">
        <f t="shared" si="18"/>
        <v>29478.235359999995</v>
      </c>
      <c r="N69" s="40">
        <f t="shared" si="19"/>
        <v>49201.109216000004</v>
      </c>
    </row>
    <row r="70" spans="1:56" x14ac:dyDescent="0.2">
      <c r="A70" s="7" t="s">
        <v>64</v>
      </c>
      <c r="F70" s="38">
        <f t="shared" si="11"/>
        <v>5813.7798114000007</v>
      </c>
      <c r="G70" s="39">
        <f t="shared" si="12"/>
        <v>24239.646585000002</v>
      </c>
      <c r="H70" s="40">
        <f t="shared" si="13"/>
        <v>51093.540927000009</v>
      </c>
      <c r="I70" s="38">
        <f t="shared" si="14"/>
        <v>9102.3825330000036</v>
      </c>
      <c r="J70" s="39">
        <f t="shared" si="15"/>
        <v>37950.961825000006</v>
      </c>
      <c r="K70" s="40">
        <f t="shared" si="16"/>
        <v>79994.937815000012</v>
      </c>
      <c r="L70" s="38">
        <f t="shared" si="17"/>
        <v>13154.410886400003</v>
      </c>
      <c r="M70" s="39">
        <f t="shared" si="18"/>
        <v>54845.26096</v>
      </c>
      <c r="N70" s="40">
        <f t="shared" si="19"/>
        <v>115605.58755200001</v>
      </c>
    </row>
    <row r="71" spans="1:56" x14ac:dyDescent="0.2">
      <c r="A71" s="7" t="s">
        <v>65</v>
      </c>
      <c r="F71" s="38">
        <f t="shared" si="11"/>
        <v>26066.040164999999</v>
      </c>
      <c r="G71" s="39">
        <f t="shared" si="12"/>
        <v>51255.454635000002</v>
      </c>
      <c r="H71" s="40">
        <f t="shared" si="13"/>
        <v>82383.915735000017</v>
      </c>
      <c r="I71" s="38">
        <f t="shared" si="14"/>
        <v>40810.466925000008</v>
      </c>
      <c r="J71" s="39">
        <f t="shared" si="15"/>
        <v>80248.439075000017</v>
      </c>
      <c r="K71" s="40">
        <f t="shared" si="16"/>
        <v>128984.91857500002</v>
      </c>
      <c r="L71" s="38">
        <f t="shared" si="17"/>
        <v>58977.707040000008</v>
      </c>
      <c r="M71" s="39">
        <f t="shared" si="18"/>
        <v>115971.93776</v>
      </c>
      <c r="N71" s="40">
        <f t="shared" si="19"/>
        <v>186404.01136</v>
      </c>
    </row>
    <row r="72" spans="1:56" ht="15" thickBot="1" x14ac:dyDescent="0.25">
      <c r="A72" s="8" t="s">
        <v>66</v>
      </c>
      <c r="F72" s="41">
        <f t="shared" si="11"/>
        <v>0</v>
      </c>
      <c r="G72" s="42">
        <f t="shared" si="12"/>
        <v>0</v>
      </c>
      <c r="H72" s="43">
        <f t="shared" si="13"/>
        <v>6755.7751470000021</v>
      </c>
      <c r="I72" s="41">
        <f t="shared" si="14"/>
        <v>0</v>
      </c>
      <c r="J72" s="42">
        <f t="shared" si="15"/>
        <v>0</v>
      </c>
      <c r="K72" s="43">
        <f t="shared" si="16"/>
        <v>10577.223715000002</v>
      </c>
      <c r="L72" s="41">
        <f t="shared" si="17"/>
        <v>0</v>
      </c>
      <c r="M72" s="42">
        <f t="shared" si="18"/>
        <v>0</v>
      </c>
      <c r="N72" s="43">
        <f t="shared" si="19"/>
        <v>15285.794272000001</v>
      </c>
    </row>
    <row r="73" spans="1:56" ht="0.6" customHeight="1" thickBot="1" x14ac:dyDescent="0.25">
      <c r="A73" s="8"/>
      <c r="F73" s="41"/>
      <c r="G73" s="42"/>
      <c r="H73" s="43"/>
      <c r="I73" s="41"/>
      <c r="J73" s="42"/>
      <c r="K73" s="43"/>
      <c r="L73" s="41"/>
      <c r="M73" s="42"/>
      <c r="N73" s="43"/>
    </row>
    <row r="74" spans="1:56" ht="16.5" thickTop="1" thickBot="1" x14ac:dyDescent="0.3">
      <c r="A74" s="153" t="s">
        <v>116</v>
      </c>
      <c r="F74" s="44">
        <f t="shared" ref="F74:N74" si="20">SUM(F46:F72)</f>
        <v>1179103.0255883997</v>
      </c>
      <c r="G74" s="45">
        <f t="shared" si="20"/>
        <v>2879200.0279350006</v>
      </c>
      <c r="H74" s="46">
        <f t="shared" si="20"/>
        <v>5221459.2737340024</v>
      </c>
      <c r="I74" s="44">
        <f t="shared" si="20"/>
        <v>1846070.3935980001</v>
      </c>
      <c r="J74" s="45">
        <f t="shared" si="20"/>
        <v>4507838.4275749996</v>
      </c>
      <c r="K74" s="46">
        <f t="shared" si="20"/>
        <v>8175011.9942300003</v>
      </c>
      <c r="L74" s="44">
        <f t="shared" si="20"/>
        <v>2667869.4720384004</v>
      </c>
      <c r="M74" s="45">
        <f t="shared" si="20"/>
        <v>6514553.5985599998</v>
      </c>
      <c r="N74" s="46">
        <f t="shared" si="20"/>
        <v>11814210.881984001</v>
      </c>
    </row>
    <row r="77" spans="1:56" ht="15" thickBot="1" x14ac:dyDescent="0.25"/>
    <row r="78" spans="1:56" ht="28.5" customHeight="1" x14ac:dyDescent="0.25">
      <c r="A78" s="93" t="s">
        <v>87</v>
      </c>
      <c r="B78" s="94" t="s">
        <v>120</v>
      </c>
      <c r="C78" s="131" t="s">
        <v>78</v>
      </c>
      <c r="D78" s="131" t="s">
        <v>85</v>
      </c>
      <c r="E78" s="95" t="s">
        <v>86</v>
      </c>
      <c r="F78" s="212" t="s">
        <v>79</v>
      </c>
      <c r="G78" s="212"/>
      <c r="H78" s="213"/>
      <c r="I78" s="211" t="s">
        <v>80</v>
      </c>
      <c r="J78" s="212"/>
      <c r="K78" s="213"/>
      <c r="L78" s="211" t="s">
        <v>81</v>
      </c>
      <c r="M78" s="212"/>
      <c r="N78" s="213"/>
      <c r="AW78" s="210" t="s">
        <v>93</v>
      </c>
      <c r="AX78" s="210"/>
      <c r="AY78" s="51"/>
      <c r="AZ78" s="210" t="s">
        <v>94</v>
      </c>
      <c r="BA78" s="210"/>
      <c r="BC78" s="210" t="s">
        <v>95</v>
      </c>
      <c r="BD78" s="210"/>
    </row>
    <row r="79" spans="1:56" ht="25.5" x14ac:dyDescent="0.2">
      <c r="A79" s="92" t="s">
        <v>71</v>
      </c>
      <c r="B79" s="31">
        <v>2021</v>
      </c>
      <c r="C79" s="132">
        <v>2030</v>
      </c>
      <c r="D79" s="132">
        <v>2035</v>
      </c>
      <c r="E79" s="96">
        <v>2040</v>
      </c>
      <c r="F79" s="11" t="str">
        <f t="shared" ref="F79:N79" si="21">F45</f>
        <v>55% target, 2030</v>
      </c>
      <c r="G79" s="11" t="str">
        <f t="shared" si="21"/>
        <v>75% target, 2035</v>
      </c>
      <c r="H79" s="12" t="str">
        <f t="shared" si="21"/>
        <v>90% target, 2040</v>
      </c>
      <c r="I79" s="29" t="str">
        <f t="shared" si="21"/>
        <v>55% target, 2030</v>
      </c>
      <c r="J79" s="11" t="str">
        <f t="shared" si="21"/>
        <v>75% target, 2035</v>
      </c>
      <c r="K79" s="12" t="str">
        <f t="shared" si="21"/>
        <v>90% target, 2040</v>
      </c>
      <c r="L79" s="29" t="str">
        <f t="shared" si="21"/>
        <v>55% target, 2030</v>
      </c>
      <c r="M79" s="11" t="str">
        <f t="shared" si="21"/>
        <v>75% target, 2035</v>
      </c>
      <c r="N79" s="12" t="str">
        <f t="shared" si="21"/>
        <v>90% target, 2040</v>
      </c>
      <c r="AV79" s="54" t="s">
        <v>72</v>
      </c>
      <c r="AW79" s="55" t="str">
        <f>AW112</f>
        <v>UTM low</v>
      </c>
      <c r="AX79" s="55" t="str">
        <f>AX112</f>
        <v>UTM high</v>
      </c>
      <c r="AZ79" s="55" t="str">
        <f>AW79</f>
        <v>UTM low</v>
      </c>
      <c r="BA79" s="55" t="str">
        <f>AX79</f>
        <v>UTM high</v>
      </c>
      <c r="BC79" s="55" t="str">
        <f>AZ79</f>
        <v>UTM low</v>
      </c>
      <c r="BD79" s="55" t="str">
        <f>BA79</f>
        <v>UTM high</v>
      </c>
    </row>
    <row r="80" spans="1:56" x14ac:dyDescent="0.2">
      <c r="A80" s="90" t="s">
        <v>40</v>
      </c>
      <c r="B80" s="97">
        <v>11.554767</v>
      </c>
      <c r="C80" s="133">
        <v>12.009045</v>
      </c>
      <c r="D80" s="133">
        <v>12.179830000000001</v>
      </c>
      <c r="E80" s="98">
        <v>12.343819999999999</v>
      </c>
      <c r="F80" s="185">
        <f t="shared" ref="F80:F108" si="22">F46/AVERAGE($B80,$C80)/$E$7</f>
        <v>425.22624987841527</v>
      </c>
      <c r="G80" s="185">
        <f t="shared" ref="G80:G108" si="23">G46/AVERAGE($B80,$D80)/$E$8</f>
        <v>624.83679415327754</v>
      </c>
      <c r="H80" s="186">
        <f t="shared" ref="H80:H108" si="24">H46/AVERAGE($B80,$E80)/$E$9</f>
        <v>798.14886829920124</v>
      </c>
      <c r="I80" s="185">
        <f t="shared" ref="I80:I108" si="25">I46/AVERAGE($B80,$C80)/$E$7</f>
        <v>665.75827001166022</v>
      </c>
      <c r="J80" s="185">
        <f t="shared" ref="J80:J108" si="26">J46/AVERAGE($B80,$D80)/$E$8</f>
        <v>978.27982922987917</v>
      </c>
      <c r="K80" s="186">
        <f t="shared" ref="K80:K108" si="27">K46/AVERAGE($B80,$E80)/$E$9</f>
        <v>1249.6270160240017</v>
      </c>
      <c r="L80" s="185">
        <f t="shared" ref="L80:L108" si="28">L46/AVERAGE($B80,$C80)/$E$7</f>
        <v>962.12808053297988</v>
      </c>
      <c r="M80" s="185">
        <f t="shared" ref="M80:M108" si="29">M46/AVERAGE($B80,$D80)/$E$8</f>
        <v>1413.7721403064058</v>
      </c>
      <c r="N80" s="186">
        <f t="shared" ref="N80:N108" si="30">N46/AVERAGE($B80,$E80)/$E$9</f>
        <v>1805.9125908992025</v>
      </c>
      <c r="AV80" s="54" t="s">
        <v>40</v>
      </c>
      <c r="AW80" s="56">
        <f>J80-G80</f>
        <v>353.44303507660163</v>
      </c>
      <c r="AX80" s="56">
        <f>M80-J80</f>
        <v>435.49231107652668</v>
      </c>
      <c r="AZ80" s="56">
        <f>I80-F80</f>
        <v>240.53202013324494</v>
      </c>
      <c r="BA80" s="56">
        <f>L80-I80</f>
        <v>296.36981052131966</v>
      </c>
      <c r="BC80" s="56">
        <f>K80-H80</f>
        <v>451.47814772480046</v>
      </c>
      <c r="BD80" s="56">
        <f>N80-K80</f>
        <v>556.28557487520084</v>
      </c>
    </row>
    <row r="81" spans="1:56" x14ac:dyDescent="0.2">
      <c r="A81" s="90" t="s">
        <v>41</v>
      </c>
      <c r="B81" s="97">
        <v>6.9165479999999997</v>
      </c>
      <c r="C81" s="133">
        <v>6.5741529999999999</v>
      </c>
      <c r="D81" s="133">
        <v>6.3336889999999997</v>
      </c>
      <c r="E81" s="98">
        <v>6.1551809999999998</v>
      </c>
      <c r="F81" s="185">
        <f t="shared" si="22"/>
        <v>148.61738852562218</v>
      </c>
      <c r="G81" s="185">
        <f t="shared" si="23"/>
        <v>361.28637925495224</v>
      </c>
      <c r="H81" s="186">
        <f t="shared" si="24"/>
        <v>554.019484339065</v>
      </c>
      <c r="I81" s="187">
        <f t="shared" si="25"/>
        <v>232.68379011587311</v>
      </c>
      <c r="J81" s="185">
        <f t="shared" si="26"/>
        <v>565.65039176280402</v>
      </c>
      <c r="K81" s="186">
        <f t="shared" si="27"/>
        <v>867.40424315712175</v>
      </c>
      <c r="L81" s="187">
        <f t="shared" si="28"/>
        <v>336.26560636100368</v>
      </c>
      <c r="M81" s="185">
        <f t="shared" si="29"/>
        <v>817.45605003140713</v>
      </c>
      <c r="N81" s="186">
        <f t="shared" si="30"/>
        <v>1253.5390352722275</v>
      </c>
      <c r="AV81" s="54" t="s">
        <v>41</v>
      </c>
      <c r="AW81" s="56">
        <f t="shared" ref="AW81:AW106" si="31">J81-G81</f>
        <v>204.36401250785178</v>
      </c>
      <c r="AX81" s="56">
        <f t="shared" ref="AX81:AX106" si="32">M81-J81</f>
        <v>251.80565826860311</v>
      </c>
      <c r="AZ81" s="56">
        <f t="shared" ref="AZ81:AZ108" si="33">I81-F81</f>
        <v>84.066401590250933</v>
      </c>
      <c r="BA81" s="56">
        <f t="shared" ref="BA81:BA108" si="34">L81-I81</f>
        <v>103.58181624513057</v>
      </c>
      <c r="BC81" s="56">
        <f t="shared" ref="BC81:BC108" si="35">K81-H81</f>
        <v>313.38475881805675</v>
      </c>
      <c r="BD81" s="56">
        <f t="shared" ref="BD81:BD108" si="36">N81-K81</f>
        <v>386.13479211510571</v>
      </c>
    </row>
    <row r="82" spans="1:56" x14ac:dyDescent="0.2">
      <c r="A82" s="90" t="s">
        <v>42</v>
      </c>
      <c r="B82" s="97">
        <v>10.494835999999999</v>
      </c>
      <c r="C82" s="133">
        <v>10.851300999999999</v>
      </c>
      <c r="D82" s="133">
        <v>10.728942</v>
      </c>
      <c r="E82" s="98">
        <v>10.716445</v>
      </c>
      <c r="F82" s="185">
        <f t="shared" si="22"/>
        <v>433.11984747404165</v>
      </c>
      <c r="G82" s="185">
        <f t="shared" si="23"/>
        <v>740.34540740107627</v>
      </c>
      <c r="H82" s="186">
        <f t="shared" si="24"/>
        <v>1009.8181363020933</v>
      </c>
      <c r="I82" s="187">
        <f t="shared" si="25"/>
        <v>678.11693291390361</v>
      </c>
      <c r="J82" s="185">
        <f t="shared" si="26"/>
        <v>1159.1266479511798</v>
      </c>
      <c r="K82" s="186">
        <f t="shared" si="27"/>
        <v>1581.0283952204488</v>
      </c>
      <c r="L82" s="187">
        <f t="shared" si="28"/>
        <v>979.98834175944785</v>
      </c>
      <c r="M82" s="185">
        <f t="shared" si="29"/>
        <v>1675.124962200415</v>
      </c>
      <c r="N82" s="186">
        <f t="shared" si="30"/>
        <v>2284.8410356734225</v>
      </c>
      <c r="AV82" s="54" t="s">
        <v>42</v>
      </c>
      <c r="AW82" s="56">
        <f t="shared" si="31"/>
        <v>418.78124055010358</v>
      </c>
      <c r="AX82" s="56">
        <f t="shared" si="32"/>
        <v>515.99831424923514</v>
      </c>
      <c r="AZ82" s="56">
        <f t="shared" si="33"/>
        <v>244.99708543986196</v>
      </c>
      <c r="BA82" s="56">
        <f t="shared" si="34"/>
        <v>301.87140884554424</v>
      </c>
      <c r="BC82" s="56">
        <f t="shared" si="35"/>
        <v>571.21025891835552</v>
      </c>
      <c r="BD82" s="56">
        <f t="shared" si="36"/>
        <v>703.81264045297371</v>
      </c>
    </row>
    <row r="83" spans="1:56" x14ac:dyDescent="0.2">
      <c r="A83" s="90" t="s">
        <v>43</v>
      </c>
      <c r="B83" s="97">
        <v>5.8400449999999999</v>
      </c>
      <c r="C83" s="133">
        <v>6.0596990000000002</v>
      </c>
      <c r="D83" s="133">
        <v>6.1122810000000003</v>
      </c>
      <c r="E83" s="98">
        <v>6.1408440000000004</v>
      </c>
      <c r="F83" s="185">
        <f t="shared" si="22"/>
        <v>221.93065171822184</v>
      </c>
      <c r="G83" s="185">
        <f t="shared" si="23"/>
        <v>441.77847349545198</v>
      </c>
      <c r="H83" s="186">
        <f t="shared" si="24"/>
        <v>635.10558406809378</v>
      </c>
      <c r="I83" s="187">
        <f t="shared" si="25"/>
        <v>347.46718198307462</v>
      </c>
      <c r="J83" s="185">
        <f t="shared" si="26"/>
        <v>691.67336759388934</v>
      </c>
      <c r="K83" s="186">
        <f t="shared" si="27"/>
        <v>994.35722758135898</v>
      </c>
      <c r="L83" s="187">
        <f t="shared" si="28"/>
        <v>502.14612105941097</v>
      </c>
      <c r="M83" s="185">
        <f t="shared" si="29"/>
        <v>999.57957639374968</v>
      </c>
      <c r="N83" s="186">
        <f t="shared" si="30"/>
        <v>1437.0065740530608</v>
      </c>
      <c r="AV83" s="54" t="s">
        <v>43</v>
      </c>
      <c r="AW83" s="56">
        <f t="shared" si="31"/>
        <v>249.89489409843736</v>
      </c>
      <c r="AX83" s="56">
        <f t="shared" si="32"/>
        <v>307.90620879986034</v>
      </c>
      <c r="AZ83" s="56">
        <f t="shared" si="33"/>
        <v>125.53653026485279</v>
      </c>
      <c r="BA83" s="56">
        <f t="shared" si="34"/>
        <v>154.67893907633635</v>
      </c>
      <c r="BC83" s="56">
        <f t="shared" si="35"/>
        <v>359.25164351326521</v>
      </c>
      <c r="BD83" s="56">
        <f t="shared" si="36"/>
        <v>442.64934647170185</v>
      </c>
    </row>
    <row r="84" spans="1:56" x14ac:dyDescent="0.2">
      <c r="A84" s="90" t="s">
        <v>70</v>
      </c>
      <c r="B84" s="97">
        <v>83.155030999999994</v>
      </c>
      <c r="C84" s="133">
        <v>85.284255999999999</v>
      </c>
      <c r="D84" s="133">
        <v>85.216228999999998</v>
      </c>
      <c r="E84" s="98">
        <v>85.183944999999994</v>
      </c>
      <c r="F84" s="185">
        <f t="shared" si="22"/>
        <v>262.99674324790988</v>
      </c>
      <c r="G84" s="185">
        <f t="shared" si="23"/>
        <v>520.43412504010485</v>
      </c>
      <c r="H84" s="186">
        <f t="shared" si="24"/>
        <v>747.63435213007369</v>
      </c>
      <c r="I84" s="187">
        <f t="shared" si="25"/>
        <v>411.76257781238411</v>
      </c>
      <c r="J84" s="185">
        <f t="shared" si="26"/>
        <v>814.82110486077022</v>
      </c>
      <c r="K84" s="186">
        <f t="shared" si="27"/>
        <v>1170.5386321228427</v>
      </c>
      <c r="L84" s="187">
        <f t="shared" si="28"/>
        <v>595.06333825789693</v>
      </c>
      <c r="M84" s="185">
        <f t="shared" si="29"/>
        <v>1177.5479192826613</v>
      </c>
      <c r="N84" s="186">
        <f t="shared" si="30"/>
        <v>1691.6171199710757</v>
      </c>
      <c r="AV84" s="57" t="s">
        <v>70</v>
      </c>
      <c r="AW84" s="56">
        <f t="shared" si="31"/>
        <v>294.38697982066537</v>
      </c>
      <c r="AX84" s="56">
        <f t="shared" si="32"/>
        <v>362.72681442189105</v>
      </c>
      <c r="AZ84" s="56">
        <f t="shared" si="33"/>
        <v>148.76583456447423</v>
      </c>
      <c r="BA84" s="56">
        <f t="shared" si="34"/>
        <v>183.30076044551282</v>
      </c>
      <c r="BC84" s="56">
        <f t="shared" si="35"/>
        <v>422.90427999276903</v>
      </c>
      <c r="BD84" s="56">
        <f t="shared" si="36"/>
        <v>521.07848784823295</v>
      </c>
    </row>
    <row r="85" spans="1:56" x14ac:dyDescent="0.2">
      <c r="A85" s="90" t="s">
        <v>45</v>
      </c>
      <c r="B85" s="97">
        <v>1.330068</v>
      </c>
      <c r="C85" s="133">
        <v>1.358611</v>
      </c>
      <c r="D85" s="133">
        <v>1.3444400000000001</v>
      </c>
      <c r="E85" s="98">
        <v>1.342365</v>
      </c>
      <c r="F85" s="185">
        <f t="shared" si="22"/>
        <v>9.8515619008441266</v>
      </c>
      <c r="G85" s="185">
        <f t="shared" si="23"/>
        <v>470.29227244786699</v>
      </c>
      <c r="H85" s="186">
        <f t="shared" si="24"/>
        <v>877.19799822858056</v>
      </c>
      <c r="I85" s="187">
        <f t="shared" si="25"/>
        <v>15.424162572028681</v>
      </c>
      <c r="J85" s="185">
        <f t="shared" si="26"/>
        <v>736.31618413554941</v>
      </c>
      <c r="K85" s="186">
        <f t="shared" si="27"/>
        <v>1373.3908053073737</v>
      </c>
      <c r="L85" s="187">
        <f t="shared" si="28"/>
        <v>22.290402684738229</v>
      </c>
      <c r="M85" s="185">
        <f t="shared" si="29"/>
        <v>1064.0956467507297</v>
      </c>
      <c r="N85" s="186">
        <f t="shared" si="30"/>
        <v>1984.7712283151723</v>
      </c>
      <c r="AV85" s="54" t="s">
        <v>45</v>
      </c>
      <c r="AW85" s="56">
        <f t="shared" si="31"/>
        <v>266.02391168768241</v>
      </c>
      <c r="AX85" s="56">
        <f t="shared" si="32"/>
        <v>327.77946261518025</v>
      </c>
      <c r="AZ85" s="56">
        <f t="shared" si="33"/>
        <v>5.5726006711845546</v>
      </c>
      <c r="BA85" s="56">
        <f t="shared" si="34"/>
        <v>6.8662401127095478</v>
      </c>
      <c r="BC85" s="56">
        <f t="shared" si="35"/>
        <v>496.19280707879318</v>
      </c>
      <c r="BD85" s="56">
        <f t="shared" si="36"/>
        <v>611.38042300779853</v>
      </c>
    </row>
    <row r="86" spans="1:56" x14ac:dyDescent="0.2">
      <c r="A86" s="90" t="s">
        <v>46</v>
      </c>
      <c r="B86" s="97">
        <v>5.0063240000000002</v>
      </c>
      <c r="C86" s="133">
        <v>5.4169270000000003</v>
      </c>
      <c r="D86" s="133">
        <v>5.5792999999999999</v>
      </c>
      <c r="E86" s="98">
        <v>5.7462369999999998</v>
      </c>
      <c r="F86" s="185">
        <f t="shared" si="22"/>
        <v>827.35455139668034</v>
      </c>
      <c r="G86" s="185">
        <f t="shared" si="23"/>
        <v>1010.7046972384433</v>
      </c>
      <c r="H86" s="186">
        <f t="shared" si="24"/>
        <v>1165.3049553497069</v>
      </c>
      <c r="I86" s="187">
        <f t="shared" si="25"/>
        <v>1295.3530855200549</v>
      </c>
      <c r="J86" s="185">
        <f t="shared" si="26"/>
        <v>1582.4164451713002</v>
      </c>
      <c r="K86" s="186">
        <f t="shared" si="27"/>
        <v>1824.4673543353997</v>
      </c>
      <c r="L86" s="187">
        <f t="shared" si="28"/>
        <v>1871.9941364934991</v>
      </c>
      <c r="M86" s="185">
        <f t="shared" si="29"/>
        <v>2286.8469917314274</v>
      </c>
      <c r="N86" s="186">
        <f t="shared" si="30"/>
        <v>2636.6495959427716</v>
      </c>
      <c r="AV86" s="54" t="s">
        <v>46</v>
      </c>
      <c r="AW86" s="56">
        <f t="shared" si="31"/>
        <v>571.71174793285695</v>
      </c>
      <c r="AX86" s="56">
        <f t="shared" si="32"/>
        <v>704.43054656012714</v>
      </c>
      <c r="AZ86" s="56">
        <f t="shared" si="33"/>
        <v>467.99853412337461</v>
      </c>
      <c r="BA86" s="56">
        <f t="shared" si="34"/>
        <v>576.64105097344418</v>
      </c>
      <c r="BC86" s="56">
        <f t="shared" si="35"/>
        <v>659.16239898569279</v>
      </c>
      <c r="BD86" s="56">
        <f t="shared" si="36"/>
        <v>812.18224160737191</v>
      </c>
    </row>
    <row r="87" spans="1:56" x14ac:dyDescent="0.2">
      <c r="A87" s="90" t="s">
        <v>47</v>
      </c>
      <c r="B87" s="97">
        <v>10.678632</v>
      </c>
      <c r="C87" s="133">
        <v>10.032545000000001</v>
      </c>
      <c r="D87" s="133">
        <v>9.7588930000000005</v>
      </c>
      <c r="E87" s="98">
        <v>9.5005509999999997</v>
      </c>
      <c r="F87" s="185">
        <f t="shared" si="22"/>
        <v>279.94325981570239</v>
      </c>
      <c r="G87" s="185">
        <f t="shared" si="23"/>
        <v>451.25125718500658</v>
      </c>
      <c r="H87" s="186">
        <f t="shared" si="24"/>
        <v>606.76789640095933</v>
      </c>
      <c r="I87" s="187">
        <f t="shared" si="25"/>
        <v>438.29500274175621</v>
      </c>
      <c r="J87" s="185">
        <f t="shared" si="26"/>
        <v>706.50449357248488</v>
      </c>
      <c r="K87" s="186">
        <f t="shared" si="27"/>
        <v>949.99014082978488</v>
      </c>
      <c r="L87" s="187">
        <f t="shared" si="28"/>
        <v>633.40697170421549</v>
      </c>
      <c r="M87" s="185">
        <f t="shared" si="29"/>
        <v>1021.0129455499139</v>
      </c>
      <c r="N87" s="186">
        <f t="shared" si="30"/>
        <v>1372.888977715302</v>
      </c>
      <c r="AV87" s="54" t="s">
        <v>47</v>
      </c>
      <c r="AW87" s="56">
        <f t="shared" si="31"/>
        <v>255.2532363874783</v>
      </c>
      <c r="AX87" s="56">
        <f t="shared" si="32"/>
        <v>314.50845197742899</v>
      </c>
      <c r="AZ87" s="56">
        <f t="shared" si="33"/>
        <v>158.35174292605382</v>
      </c>
      <c r="BA87" s="56">
        <f t="shared" si="34"/>
        <v>195.11196896245929</v>
      </c>
      <c r="BC87" s="56">
        <f t="shared" si="35"/>
        <v>343.22224442882555</v>
      </c>
      <c r="BD87" s="56">
        <f t="shared" si="36"/>
        <v>422.89883688551708</v>
      </c>
    </row>
    <row r="88" spans="1:56" x14ac:dyDescent="0.2">
      <c r="A88" s="90" t="s">
        <v>48</v>
      </c>
      <c r="B88" s="97">
        <v>47.398694999999996</v>
      </c>
      <c r="C88" s="133">
        <v>49.266930000000002</v>
      </c>
      <c r="D88" s="133">
        <v>49.760919999999999</v>
      </c>
      <c r="E88" s="98">
        <v>50.237192999999998</v>
      </c>
      <c r="F88" s="185">
        <f t="shared" si="22"/>
        <v>282.09944140122195</v>
      </c>
      <c r="G88" s="185">
        <f t="shared" si="23"/>
        <v>368.59663842842519</v>
      </c>
      <c r="H88" s="186">
        <f t="shared" si="24"/>
        <v>444.00673240151207</v>
      </c>
      <c r="I88" s="187">
        <f t="shared" si="25"/>
        <v>441.67084259787265</v>
      </c>
      <c r="J88" s="185">
        <f t="shared" si="26"/>
        <v>577.09574703440308</v>
      </c>
      <c r="K88" s="186">
        <f t="shared" si="27"/>
        <v>695.16205578014524</v>
      </c>
      <c r="L88" s="187">
        <f t="shared" si="28"/>
        <v>638.28560478660313</v>
      </c>
      <c r="M88" s="185">
        <f t="shared" si="29"/>
        <v>833.99643442391141</v>
      </c>
      <c r="N88" s="186">
        <f t="shared" si="30"/>
        <v>1004.6212935145323</v>
      </c>
      <c r="AV88" s="54" t="s">
        <v>48</v>
      </c>
      <c r="AW88" s="56">
        <f t="shared" si="31"/>
        <v>208.49910860597788</v>
      </c>
      <c r="AX88" s="56">
        <f t="shared" si="32"/>
        <v>256.90068738950833</v>
      </c>
      <c r="AZ88" s="56">
        <f t="shared" si="33"/>
        <v>159.5714011966507</v>
      </c>
      <c r="BA88" s="56">
        <f t="shared" si="34"/>
        <v>196.61476218873048</v>
      </c>
      <c r="BC88" s="56">
        <f t="shared" si="35"/>
        <v>251.15532337863317</v>
      </c>
      <c r="BD88" s="56">
        <f t="shared" si="36"/>
        <v>309.4592377343871</v>
      </c>
    </row>
    <row r="89" spans="1:56" x14ac:dyDescent="0.2">
      <c r="A89" s="90" t="s">
        <v>49</v>
      </c>
      <c r="B89" s="97">
        <v>67.656682000000004</v>
      </c>
      <c r="C89" s="133">
        <v>69.386211000000003</v>
      </c>
      <c r="D89" s="133">
        <v>70.026306000000005</v>
      </c>
      <c r="E89" s="98">
        <v>70.527060000000006</v>
      </c>
      <c r="F89" s="185">
        <f t="shared" si="22"/>
        <v>257.80260869419914</v>
      </c>
      <c r="G89" s="185">
        <f t="shared" si="23"/>
        <v>384.26109535042912</v>
      </c>
      <c r="H89" s="186">
        <f t="shared" si="24"/>
        <v>495.09896722872077</v>
      </c>
      <c r="I89" s="187">
        <f t="shared" si="25"/>
        <v>403.63034694546326</v>
      </c>
      <c r="J89" s="185">
        <f t="shared" si="26"/>
        <v>601.62090686178283</v>
      </c>
      <c r="K89" s="186">
        <f t="shared" si="27"/>
        <v>775.1549486914314</v>
      </c>
      <c r="L89" s="187">
        <f t="shared" si="28"/>
        <v>583.31095300505649</v>
      </c>
      <c r="M89" s="185">
        <f t="shared" si="29"/>
        <v>869.43924604541542</v>
      </c>
      <c r="N89" s="186">
        <f t="shared" si="30"/>
        <v>1120.223925850843</v>
      </c>
      <c r="AV89" s="54" t="s">
        <v>49</v>
      </c>
      <c r="AW89" s="56">
        <f t="shared" si="31"/>
        <v>217.35981151135371</v>
      </c>
      <c r="AX89" s="56">
        <f t="shared" si="32"/>
        <v>267.81833918363259</v>
      </c>
      <c r="AZ89" s="56">
        <f t="shared" si="33"/>
        <v>145.82773825126412</v>
      </c>
      <c r="BA89" s="56">
        <f t="shared" si="34"/>
        <v>179.68060605959323</v>
      </c>
      <c r="BC89" s="56">
        <f t="shared" si="35"/>
        <v>280.05598146271063</v>
      </c>
      <c r="BD89" s="56">
        <f t="shared" si="36"/>
        <v>345.06897715941159</v>
      </c>
    </row>
    <row r="90" spans="1:56" x14ac:dyDescent="0.2">
      <c r="A90" s="90" t="s">
        <v>50</v>
      </c>
      <c r="B90" s="97">
        <v>4.0363550000000004</v>
      </c>
      <c r="C90" s="133">
        <v>3.693206</v>
      </c>
      <c r="D90" s="133">
        <v>3.5932919999999999</v>
      </c>
      <c r="E90" s="98">
        <v>3.4955769999999999</v>
      </c>
      <c r="F90" s="185">
        <f t="shared" si="22"/>
        <v>207.09000720739508</v>
      </c>
      <c r="G90" s="185">
        <f t="shared" si="23"/>
        <v>320.72176995868875</v>
      </c>
      <c r="H90" s="186">
        <f t="shared" si="24"/>
        <v>424.02277343980268</v>
      </c>
      <c r="I90" s="187">
        <f t="shared" si="25"/>
        <v>324.23182946612354</v>
      </c>
      <c r="J90" s="185">
        <f t="shared" si="26"/>
        <v>502.14014488481581</v>
      </c>
      <c r="K90" s="186">
        <f t="shared" si="27"/>
        <v>663.87403922393344</v>
      </c>
      <c r="L90" s="187">
        <f t="shared" si="28"/>
        <v>468.5672890349141</v>
      </c>
      <c r="M90" s="185">
        <f t="shared" si="29"/>
        <v>725.67349970450789</v>
      </c>
      <c r="N90" s="186">
        <f t="shared" si="30"/>
        <v>959.40506313652304</v>
      </c>
      <c r="AV90" s="54" t="s">
        <v>50</v>
      </c>
      <c r="AW90" s="56">
        <f t="shared" si="31"/>
        <v>181.41837492612706</v>
      </c>
      <c r="AX90" s="56">
        <f t="shared" si="32"/>
        <v>223.53335481969208</v>
      </c>
      <c r="AZ90" s="56">
        <f t="shared" si="33"/>
        <v>117.14182225872847</v>
      </c>
      <c r="BA90" s="56">
        <f t="shared" si="34"/>
        <v>144.33545956879055</v>
      </c>
      <c r="BC90" s="56">
        <f t="shared" si="35"/>
        <v>239.85126578413076</v>
      </c>
      <c r="BD90" s="56">
        <f t="shared" si="36"/>
        <v>295.5310239125896</v>
      </c>
    </row>
    <row r="91" spans="1:56" x14ac:dyDescent="0.2">
      <c r="A91" s="90" t="s">
        <v>51</v>
      </c>
      <c r="B91" s="97">
        <v>59.236212999999999</v>
      </c>
      <c r="C91" s="133">
        <v>58.773783000000002</v>
      </c>
      <c r="D91" s="133">
        <v>58.655760999999998</v>
      </c>
      <c r="E91" s="98">
        <v>58.519596999999997</v>
      </c>
      <c r="F91" s="185">
        <f t="shared" si="22"/>
        <v>289.52833073903338</v>
      </c>
      <c r="G91" s="185">
        <f t="shared" si="23"/>
        <v>437.71287386366106</v>
      </c>
      <c r="H91" s="186">
        <f t="shared" si="24"/>
        <v>568.86522679432983</v>
      </c>
      <c r="I91" s="187">
        <f t="shared" si="25"/>
        <v>453.3019319651533</v>
      </c>
      <c r="J91" s="185">
        <f t="shared" si="26"/>
        <v>685.30803483704506</v>
      </c>
      <c r="K91" s="186">
        <f t="shared" si="27"/>
        <v>890.6475773042539</v>
      </c>
      <c r="L91" s="187">
        <f t="shared" si="28"/>
        <v>655.09440490447957</v>
      </c>
      <c r="M91" s="185">
        <f t="shared" si="29"/>
        <v>990.3806438935361</v>
      </c>
      <c r="N91" s="186">
        <f t="shared" si="30"/>
        <v>1287.1294020396956</v>
      </c>
      <c r="AV91" s="54" t="s">
        <v>51</v>
      </c>
      <c r="AW91" s="56">
        <f t="shared" si="31"/>
        <v>247.595160973384</v>
      </c>
      <c r="AX91" s="56">
        <f t="shared" si="32"/>
        <v>305.07260905649105</v>
      </c>
      <c r="AZ91" s="56">
        <f t="shared" si="33"/>
        <v>163.77360122611992</v>
      </c>
      <c r="BA91" s="56">
        <f t="shared" si="34"/>
        <v>201.79247293932627</v>
      </c>
      <c r="BC91" s="56">
        <f t="shared" si="35"/>
        <v>321.78235050992407</v>
      </c>
      <c r="BD91" s="56">
        <f t="shared" si="36"/>
        <v>396.48182473544171</v>
      </c>
    </row>
    <row r="92" spans="1:56" x14ac:dyDescent="0.2">
      <c r="A92" s="90" t="s">
        <v>52</v>
      </c>
      <c r="B92" s="97">
        <v>0.896007</v>
      </c>
      <c r="C92" s="133">
        <v>0.95774400000000004</v>
      </c>
      <c r="D92" s="133">
        <v>0.96720700000000004</v>
      </c>
      <c r="E92" s="98">
        <v>0.97387599999999996</v>
      </c>
      <c r="F92" s="185">
        <f t="shared" si="22"/>
        <v>662.12042264575985</v>
      </c>
      <c r="G92" s="185">
        <f t="shared" si="23"/>
        <v>758.11076720119092</v>
      </c>
      <c r="H92" s="186">
        <f t="shared" si="24"/>
        <v>842.75883464366495</v>
      </c>
      <c r="I92" s="187">
        <f t="shared" si="25"/>
        <v>1036.6531869706341</v>
      </c>
      <c r="J92" s="185">
        <f t="shared" si="26"/>
        <v>1186.941100163481</v>
      </c>
      <c r="K92" s="186">
        <f t="shared" si="27"/>
        <v>1319.4709027249298</v>
      </c>
      <c r="L92" s="187">
        <f t="shared" si="28"/>
        <v>1498.1310572994969</v>
      </c>
      <c r="M92" s="185">
        <f t="shared" si="29"/>
        <v>1715.3213318491596</v>
      </c>
      <c r="N92" s="186">
        <f t="shared" si="30"/>
        <v>1906.8482723250602</v>
      </c>
      <c r="AV92" s="54" t="s">
        <v>52</v>
      </c>
      <c r="AW92" s="56">
        <f t="shared" si="31"/>
        <v>428.83033296229007</v>
      </c>
      <c r="AX92" s="56">
        <f t="shared" si="32"/>
        <v>528.38023168567861</v>
      </c>
      <c r="AZ92" s="56">
        <f t="shared" si="33"/>
        <v>374.53276432487428</v>
      </c>
      <c r="BA92" s="56">
        <f t="shared" si="34"/>
        <v>461.47787032886276</v>
      </c>
      <c r="BC92" s="56">
        <f t="shared" si="35"/>
        <v>476.71206808126487</v>
      </c>
      <c r="BD92" s="56">
        <f t="shared" si="36"/>
        <v>587.37736960013035</v>
      </c>
    </row>
    <row r="93" spans="1:56" x14ac:dyDescent="0.2">
      <c r="A93" s="90" t="s">
        <v>53</v>
      </c>
      <c r="B93" s="97">
        <v>1.8932230000000001</v>
      </c>
      <c r="C93" s="133">
        <v>1.7563340000000001</v>
      </c>
      <c r="D93" s="133">
        <v>1.6607609999999999</v>
      </c>
      <c r="E93" s="98">
        <v>1.5869359999999999</v>
      </c>
      <c r="F93" s="185">
        <f t="shared" si="22"/>
        <v>400.92528632927218</v>
      </c>
      <c r="G93" s="185">
        <f t="shared" si="23"/>
        <v>541.20498994930767</v>
      </c>
      <c r="H93" s="186">
        <f t="shared" si="24"/>
        <v>669.37253901330371</v>
      </c>
      <c r="I93" s="187">
        <f t="shared" si="25"/>
        <v>627.71130687916354</v>
      </c>
      <c r="J93" s="185">
        <f t="shared" si="26"/>
        <v>847.34114588022908</v>
      </c>
      <c r="K93" s="186">
        <f t="shared" si="27"/>
        <v>1048.0075105763844</v>
      </c>
      <c r="L93" s="187">
        <f t="shared" si="28"/>
        <v>907.14408219956533</v>
      </c>
      <c r="M93" s="185">
        <f t="shared" si="29"/>
        <v>1224.5446237236861</v>
      </c>
      <c r="N93" s="186">
        <f t="shared" si="30"/>
        <v>1514.5398862523236</v>
      </c>
      <c r="AV93" s="54" t="s">
        <v>53</v>
      </c>
      <c r="AW93" s="56">
        <f t="shared" si="31"/>
        <v>306.1361559309214</v>
      </c>
      <c r="AX93" s="56">
        <f t="shared" si="32"/>
        <v>377.20347784345699</v>
      </c>
      <c r="AZ93" s="56">
        <f t="shared" si="33"/>
        <v>226.78602054989136</v>
      </c>
      <c r="BA93" s="56">
        <f t="shared" si="34"/>
        <v>279.43277532040179</v>
      </c>
      <c r="BC93" s="56">
        <f t="shared" si="35"/>
        <v>378.63497156308074</v>
      </c>
      <c r="BD93" s="56">
        <f t="shared" si="36"/>
        <v>466.53237567593919</v>
      </c>
    </row>
    <row r="94" spans="1:56" x14ac:dyDescent="0.2">
      <c r="A94" s="90" t="s">
        <v>54</v>
      </c>
      <c r="B94" s="97">
        <v>2.7956799999999999</v>
      </c>
      <c r="C94" s="133">
        <v>2.741927</v>
      </c>
      <c r="D94" s="133">
        <v>2.622099</v>
      </c>
      <c r="E94" s="98">
        <v>2.522535</v>
      </c>
      <c r="F94" s="185">
        <f t="shared" si="22"/>
        <v>0</v>
      </c>
      <c r="G94" s="185">
        <f t="shared" si="23"/>
        <v>127.75248676625604</v>
      </c>
      <c r="H94" s="186">
        <f t="shared" si="24"/>
        <v>369.28150516667711</v>
      </c>
      <c r="I94" s="187">
        <f t="shared" si="25"/>
        <v>0</v>
      </c>
      <c r="J94" s="185">
        <f t="shared" si="26"/>
        <v>200.01651968454232</v>
      </c>
      <c r="K94" s="186">
        <f t="shared" si="27"/>
        <v>578.16801313974702</v>
      </c>
      <c r="L94" s="187">
        <f t="shared" si="28"/>
        <v>0</v>
      </c>
      <c r="M94" s="185">
        <f t="shared" si="29"/>
        <v>289.05613167314499</v>
      </c>
      <c r="N94" s="186">
        <f t="shared" si="30"/>
        <v>835.54603189227942</v>
      </c>
      <c r="AV94" s="54" t="s">
        <v>54</v>
      </c>
      <c r="AW94" s="56">
        <f t="shared" si="31"/>
        <v>72.264032918286276</v>
      </c>
      <c r="AX94" s="56">
        <f t="shared" si="32"/>
        <v>89.039611988602672</v>
      </c>
      <c r="AZ94" s="56">
        <f t="shared" si="33"/>
        <v>0</v>
      </c>
      <c r="BA94" s="56">
        <f t="shared" si="34"/>
        <v>0</v>
      </c>
      <c r="BC94" s="56">
        <f t="shared" si="35"/>
        <v>208.88650797306991</v>
      </c>
      <c r="BD94" s="56">
        <f t="shared" si="36"/>
        <v>257.3780187525324</v>
      </c>
    </row>
    <row r="95" spans="1:56" ht="12.6" customHeight="1" x14ac:dyDescent="0.2">
      <c r="A95" s="90" t="s">
        <v>55</v>
      </c>
      <c r="B95" s="97">
        <v>0.63473000000000002</v>
      </c>
      <c r="C95" s="133">
        <v>0.74041999999999997</v>
      </c>
      <c r="D95" s="133">
        <v>0.788408</v>
      </c>
      <c r="E95" s="98">
        <v>0.83073699999999995</v>
      </c>
      <c r="F95" s="185">
        <f t="shared" si="22"/>
        <v>495.04564302076119</v>
      </c>
      <c r="G95" s="185">
        <f t="shared" si="23"/>
        <v>779.47531441082992</v>
      </c>
      <c r="H95" s="186">
        <f t="shared" si="24"/>
        <v>1014.9826096391116</v>
      </c>
      <c r="I95" s="187">
        <f t="shared" si="25"/>
        <v>775.07146129513114</v>
      </c>
      <c r="J95" s="185">
        <f t="shared" si="26"/>
        <v>1220.3906437745318</v>
      </c>
      <c r="K95" s="186">
        <f t="shared" si="27"/>
        <v>1589.1141868087102</v>
      </c>
      <c r="L95" s="187">
        <f t="shared" si="28"/>
        <v>1120.1032730974798</v>
      </c>
      <c r="M95" s="185">
        <f t="shared" si="29"/>
        <v>1763.6613174548074</v>
      </c>
      <c r="N95" s="186">
        <f t="shared" si="30"/>
        <v>2296.5263086783943</v>
      </c>
      <c r="AV95" s="54" t="s">
        <v>55</v>
      </c>
      <c r="AW95" s="56">
        <f t="shared" si="31"/>
        <v>440.91532936370186</v>
      </c>
      <c r="AX95" s="56">
        <f t="shared" si="32"/>
        <v>543.27067368027565</v>
      </c>
      <c r="AZ95" s="56">
        <f t="shared" si="33"/>
        <v>280.02581827436995</v>
      </c>
      <c r="BA95" s="56">
        <f t="shared" si="34"/>
        <v>345.03181180234867</v>
      </c>
      <c r="BC95" s="56">
        <f t="shared" si="35"/>
        <v>574.13157716959859</v>
      </c>
      <c r="BD95" s="56">
        <f t="shared" si="36"/>
        <v>707.41212186968414</v>
      </c>
    </row>
    <row r="96" spans="1:56" x14ac:dyDescent="0.2">
      <c r="A96" s="90" t="s">
        <v>56</v>
      </c>
      <c r="B96" s="97">
        <v>9.730772</v>
      </c>
      <c r="C96" s="133">
        <v>9.5267579999999992</v>
      </c>
      <c r="D96" s="133">
        <v>9.4222350000000006</v>
      </c>
      <c r="E96" s="98">
        <v>9.3402349999999998</v>
      </c>
      <c r="F96" s="185">
        <f t="shared" si="22"/>
        <v>190.60812324321961</v>
      </c>
      <c r="G96" s="185">
        <f t="shared" si="23"/>
        <v>352.66986144786551</v>
      </c>
      <c r="H96" s="186">
        <f t="shared" si="24"/>
        <v>496.87496722118561</v>
      </c>
      <c r="I96" s="187">
        <f t="shared" si="25"/>
        <v>298.42685962322258</v>
      </c>
      <c r="J96" s="185">
        <f t="shared" si="26"/>
        <v>552.15988408504188</v>
      </c>
      <c r="K96" s="186">
        <f t="shared" si="27"/>
        <v>777.93555474023992</v>
      </c>
      <c r="L96" s="187">
        <f t="shared" si="28"/>
        <v>431.27494552001207</v>
      </c>
      <c r="M96" s="185">
        <f t="shared" si="29"/>
        <v>797.96009054870581</v>
      </c>
      <c r="N96" s="186">
        <f t="shared" si="30"/>
        <v>1124.2423500762179</v>
      </c>
      <c r="AV96" s="54" t="s">
        <v>56</v>
      </c>
      <c r="AW96" s="56">
        <f t="shared" si="31"/>
        <v>199.49002263717637</v>
      </c>
      <c r="AX96" s="56">
        <f t="shared" si="32"/>
        <v>245.80020646366393</v>
      </c>
      <c r="AZ96" s="56">
        <f t="shared" si="33"/>
        <v>107.81873638000297</v>
      </c>
      <c r="BA96" s="56">
        <f t="shared" si="34"/>
        <v>132.84808589678948</v>
      </c>
      <c r="BC96" s="56">
        <f t="shared" si="35"/>
        <v>281.06058751905431</v>
      </c>
      <c r="BD96" s="56">
        <f t="shared" si="36"/>
        <v>346.30679533597799</v>
      </c>
    </row>
    <row r="97" spans="1:59" x14ac:dyDescent="0.2">
      <c r="A97" s="90" t="s">
        <v>57</v>
      </c>
      <c r="B97" s="97">
        <v>0.5161</v>
      </c>
      <c r="C97" s="133">
        <v>0.60472700000000001</v>
      </c>
      <c r="D97" s="133">
        <v>0.64901200000000003</v>
      </c>
      <c r="E97" s="98">
        <v>0.68601100000000004</v>
      </c>
      <c r="F97" s="185">
        <f t="shared" si="22"/>
        <v>182.75330733467342</v>
      </c>
      <c r="G97" s="185">
        <f t="shared" si="23"/>
        <v>251.45324655483765</v>
      </c>
      <c r="H97" s="186">
        <f t="shared" si="24"/>
        <v>308.40626697534589</v>
      </c>
      <c r="I97" s="187">
        <f t="shared" si="25"/>
        <v>286.12891552398361</v>
      </c>
      <c r="J97" s="185">
        <f t="shared" si="26"/>
        <v>393.68942642424071</v>
      </c>
      <c r="K97" s="186">
        <f t="shared" si="27"/>
        <v>482.85829677958208</v>
      </c>
      <c r="L97" s="187">
        <f t="shared" si="28"/>
        <v>413.50243275724085</v>
      </c>
      <c r="M97" s="185">
        <f t="shared" si="29"/>
        <v>568.94471947761235</v>
      </c>
      <c r="N97" s="186">
        <f t="shared" si="30"/>
        <v>697.80811921694442</v>
      </c>
      <c r="AV97" s="54" t="s">
        <v>57</v>
      </c>
      <c r="AW97" s="56">
        <f t="shared" si="31"/>
        <v>142.23617986940306</v>
      </c>
      <c r="AX97" s="56">
        <f t="shared" si="32"/>
        <v>175.25529305337164</v>
      </c>
      <c r="AZ97" s="56">
        <f t="shared" si="33"/>
        <v>103.37560818931019</v>
      </c>
      <c r="BA97" s="56">
        <f t="shared" si="34"/>
        <v>127.37351723325725</v>
      </c>
      <c r="BC97" s="56">
        <f t="shared" si="35"/>
        <v>174.45202980423619</v>
      </c>
      <c r="BD97" s="56">
        <f t="shared" si="36"/>
        <v>214.94982243736234</v>
      </c>
    </row>
    <row r="98" spans="1:59" ht="12.95" customHeight="1" x14ac:dyDescent="0.2">
      <c r="A98" s="90" t="s">
        <v>58</v>
      </c>
      <c r="B98" s="97">
        <v>17.475415000000002</v>
      </c>
      <c r="C98" s="133">
        <v>18.341701</v>
      </c>
      <c r="D98" s="133">
        <v>18.564556</v>
      </c>
      <c r="E98" s="98">
        <v>18.710298999999999</v>
      </c>
      <c r="F98" s="185">
        <f t="shared" si="22"/>
        <v>419.11709983573223</v>
      </c>
      <c r="G98" s="185">
        <f t="shared" si="23"/>
        <v>630.34262707925041</v>
      </c>
      <c r="H98" s="186">
        <f t="shared" si="24"/>
        <v>815.70617045168694</v>
      </c>
      <c r="I98" s="187">
        <f t="shared" si="25"/>
        <v>656.19343913675232</v>
      </c>
      <c r="J98" s="185">
        <f t="shared" si="26"/>
        <v>986.90007269983653</v>
      </c>
      <c r="K98" s="186">
        <f t="shared" si="27"/>
        <v>1277.1157214142577</v>
      </c>
      <c r="L98" s="187">
        <f t="shared" si="28"/>
        <v>948.30535720408079</v>
      </c>
      <c r="M98" s="185">
        <f t="shared" si="29"/>
        <v>1426.2297824823443</v>
      </c>
      <c r="N98" s="186">
        <f t="shared" si="30"/>
        <v>1845.6382038502818</v>
      </c>
      <c r="AV98" s="54" t="s">
        <v>58</v>
      </c>
      <c r="AW98" s="56">
        <f t="shared" si="31"/>
        <v>356.55744562058612</v>
      </c>
      <c r="AX98" s="56">
        <f t="shared" si="32"/>
        <v>439.32970978250773</v>
      </c>
      <c r="AZ98" s="56">
        <f t="shared" si="33"/>
        <v>237.07633930102008</v>
      </c>
      <c r="BA98" s="56">
        <f t="shared" si="34"/>
        <v>292.11191806732847</v>
      </c>
      <c r="BC98" s="56">
        <f t="shared" si="35"/>
        <v>461.40955096257073</v>
      </c>
      <c r="BD98" s="56">
        <f t="shared" si="36"/>
        <v>568.52248243602412</v>
      </c>
    </row>
    <row r="99" spans="1:59" x14ac:dyDescent="0.2">
      <c r="A99" s="90" t="s">
        <v>59</v>
      </c>
      <c r="B99" s="97">
        <v>8.9326640000000008</v>
      </c>
      <c r="C99" s="133">
        <v>9.2146899999999992</v>
      </c>
      <c r="D99" s="133">
        <v>9.3190860000000004</v>
      </c>
      <c r="E99" s="98">
        <v>9.4130090000000006</v>
      </c>
      <c r="F99" s="185">
        <f t="shared" si="22"/>
        <v>426.14867886524939</v>
      </c>
      <c r="G99" s="185">
        <f t="shared" si="23"/>
        <v>546.97761036612928</v>
      </c>
      <c r="H99" s="186">
        <f t="shared" si="24"/>
        <v>652.3849334935818</v>
      </c>
      <c r="I99" s="187">
        <f t="shared" si="25"/>
        <v>667.2024770112489</v>
      </c>
      <c r="J99" s="185">
        <f t="shared" si="26"/>
        <v>856.37908693686893</v>
      </c>
      <c r="K99" s="186">
        <f t="shared" si="27"/>
        <v>1021.4107544596484</v>
      </c>
      <c r="L99" s="187">
        <f t="shared" si="28"/>
        <v>964.21519258399849</v>
      </c>
      <c r="M99" s="185">
        <f t="shared" si="29"/>
        <v>1237.605906282959</v>
      </c>
      <c r="N99" s="186">
        <f t="shared" si="30"/>
        <v>1476.1032838642659</v>
      </c>
      <c r="AV99" s="54" t="s">
        <v>59</v>
      </c>
      <c r="AW99" s="56">
        <f t="shared" si="31"/>
        <v>309.40147657073965</v>
      </c>
      <c r="AX99" s="56">
        <f t="shared" si="32"/>
        <v>381.22681934609011</v>
      </c>
      <c r="AZ99" s="56">
        <f t="shared" si="33"/>
        <v>241.05379814599951</v>
      </c>
      <c r="BA99" s="56">
        <f t="shared" si="34"/>
        <v>297.01271557274958</v>
      </c>
      <c r="BC99" s="56">
        <f t="shared" si="35"/>
        <v>369.02582096606659</v>
      </c>
      <c r="BD99" s="56">
        <f t="shared" si="36"/>
        <v>454.69252940461752</v>
      </c>
    </row>
    <row r="100" spans="1:59" x14ac:dyDescent="0.2">
      <c r="A100" s="90" t="s">
        <v>60</v>
      </c>
      <c r="B100" s="97">
        <v>37.840001000000001</v>
      </c>
      <c r="C100" s="133">
        <v>37.420524</v>
      </c>
      <c r="D100" s="133">
        <v>36.517358000000002</v>
      </c>
      <c r="E100" s="98">
        <v>35.844414</v>
      </c>
      <c r="F100" s="185">
        <f t="shared" si="22"/>
        <v>506.12022883975351</v>
      </c>
      <c r="G100" s="185">
        <f t="shared" si="23"/>
        <v>714.31844472851697</v>
      </c>
      <c r="H100" s="186">
        <f t="shared" si="24"/>
        <v>900.75041456188524</v>
      </c>
      <c r="I100" s="187">
        <f t="shared" si="25"/>
        <v>792.41045929456368</v>
      </c>
      <c r="J100" s="185">
        <f t="shared" si="26"/>
        <v>1118.377362958789</v>
      </c>
      <c r="K100" s="186">
        <f t="shared" si="27"/>
        <v>1410.2658005766891</v>
      </c>
      <c r="L100" s="187">
        <f t="shared" si="28"/>
        <v>1145.1609218192405</v>
      </c>
      <c r="M100" s="185">
        <f t="shared" si="29"/>
        <v>1616.2356729210892</v>
      </c>
      <c r="N100" s="186">
        <f t="shared" si="30"/>
        <v>2038.0615440592151</v>
      </c>
      <c r="AV100" s="54" t="s">
        <v>60</v>
      </c>
      <c r="AW100" s="56">
        <f t="shared" si="31"/>
        <v>404.05891823027207</v>
      </c>
      <c r="AX100" s="56">
        <f t="shared" si="32"/>
        <v>497.85830996230015</v>
      </c>
      <c r="AZ100" s="56">
        <f t="shared" si="33"/>
        <v>286.29023045481017</v>
      </c>
      <c r="BA100" s="56">
        <f t="shared" si="34"/>
        <v>352.75046252467678</v>
      </c>
      <c r="BC100" s="56">
        <f t="shared" si="35"/>
        <v>509.51538601480388</v>
      </c>
      <c r="BD100" s="56">
        <f t="shared" si="36"/>
        <v>627.79574348252595</v>
      </c>
    </row>
    <row r="101" spans="1:59" x14ac:dyDescent="0.2">
      <c r="A101" s="90" t="s">
        <v>61</v>
      </c>
      <c r="B101" s="97">
        <v>10.298252</v>
      </c>
      <c r="C101" s="133">
        <v>10.249138</v>
      </c>
      <c r="D101" s="133">
        <v>10.120798000000001</v>
      </c>
      <c r="E101" s="98">
        <v>9.9889360000000007</v>
      </c>
      <c r="F101" s="185">
        <f t="shared" si="22"/>
        <v>216.75059968200335</v>
      </c>
      <c r="G101" s="185">
        <f t="shared" si="23"/>
        <v>328.04781050048854</v>
      </c>
      <c r="H101" s="186">
        <f t="shared" si="24"/>
        <v>427.81188413100915</v>
      </c>
      <c r="I101" s="187">
        <f t="shared" si="25"/>
        <v>339.35699950212643</v>
      </c>
      <c r="J101" s="185">
        <f t="shared" si="26"/>
        <v>513.61020835935062</v>
      </c>
      <c r="K101" s="186">
        <f t="shared" si="27"/>
        <v>669.80648525562049</v>
      </c>
      <c r="L101" s="187">
        <f t="shared" si="28"/>
        <v>490.42559928049246</v>
      </c>
      <c r="M101" s="185">
        <f t="shared" si="29"/>
        <v>742.24959143544879</v>
      </c>
      <c r="N101" s="186">
        <f t="shared" si="30"/>
        <v>967.978404498445</v>
      </c>
      <c r="AV101" s="54" t="s">
        <v>61</v>
      </c>
      <c r="AW101" s="56">
        <f t="shared" si="31"/>
        <v>185.56239785886208</v>
      </c>
      <c r="AX101" s="56">
        <f t="shared" si="32"/>
        <v>228.63938307609817</v>
      </c>
      <c r="AZ101" s="56">
        <f t="shared" si="33"/>
        <v>122.60639982012307</v>
      </c>
      <c r="BA101" s="56">
        <f t="shared" si="34"/>
        <v>151.06859977836604</v>
      </c>
      <c r="BC101" s="56">
        <f t="shared" si="35"/>
        <v>241.99460112461134</v>
      </c>
      <c r="BD101" s="56">
        <f t="shared" si="36"/>
        <v>298.17191924282452</v>
      </c>
    </row>
    <row r="102" spans="1:59" x14ac:dyDescent="0.2">
      <c r="A102" s="90" t="s">
        <v>62</v>
      </c>
      <c r="B102" s="97">
        <v>19.201661999999999</v>
      </c>
      <c r="C102" s="133">
        <v>18.218553</v>
      </c>
      <c r="D102" s="133">
        <v>17.683693999999999</v>
      </c>
      <c r="E102" s="98">
        <v>17.232578</v>
      </c>
      <c r="F102" s="185">
        <f t="shared" si="22"/>
        <v>0</v>
      </c>
      <c r="G102" s="185">
        <f t="shared" si="23"/>
        <v>48.37314475153768</v>
      </c>
      <c r="H102" s="186">
        <f t="shared" si="24"/>
        <v>235.26490987598473</v>
      </c>
      <c r="I102" s="187">
        <f t="shared" si="25"/>
        <v>0</v>
      </c>
      <c r="J102" s="185">
        <f t="shared" si="26"/>
        <v>75.735731681700415</v>
      </c>
      <c r="K102" s="186">
        <f t="shared" si="27"/>
        <v>368.34405081593576</v>
      </c>
      <c r="L102" s="187">
        <f t="shared" si="28"/>
        <v>0</v>
      </c>
      <c r="M102" s="185">
        <f t="shared" si="29"/>
        <v>109.45034772065092</v>
      </c>
      <c r="N102" s="186">
        <f t="shared" si="30"/>
        <v>532.3165637598039</v>
      </c>
      <c r="AV102" s="54" t="s">
        <v>62</v>
      </c>
      <c r="AW102" s="56">
        <f t="shared" si="31"/>
        <v>27.362586930162735</v>
      </c>
      <c r="AX102" s="56">
        <f t="shared" si="32"/>
        <v>33.71461603895051</v>
      </c>
      <c r="AZ102" s="56">
        <f t="shared" si="33"/>
        <v>0</v>
      </c>
      <c r="BA102" s="56">
        <f t="shared" si="34"/>
        <v>0</v>
      </c>
      <c r="BC102" s="56">
        <f t="shared" si="35"/>
        <v>133.07914093995103</v>
      </c>
      <c r="BD102" s="56">
        <f t="shared" si="36"/>
        <v>163.97251294386814</v>
      </c>
    </row>
    <row r="103" spans="1:59" x14ac:dyDescent="0.2">
      <c r="A103" s="90" t="s">
        <v>63</v>
      </c>
      <c r="B103" s="97">
        <v>2.1089769999999999</v>
      </c>
      <c r="C103" s="133">
        <v>2.1188060000000002</v>
      </c>
      <c r="D103" s="133">
        <v>2.1136720000000002</v>
      </c>
      <c r="E103" s="98">
        <v>2.109858</v>
      </c>
      <c r="F103" s="185">
        <f t="shared" si="22"/>
        <v>325.55634846916217</v>
      </c>
      <c r="G103" s="185">
        <f t="shared" si="23"/>
        <v>440.76351243023021</v>
      </c>
      <c r="H103" s="186">
        <f t="shared" si="24"/>
        <v>542.55769140058817</v>
      </c>
      <c r="I103" s="187">
        <f t="shared" si="25"/>
        <v>509.70943447192053</v>
      </c>
      <c r="J103" s="185">
        <f t="shared" si="26"/>
        <v>690.08428713823923</v>
      </c>
      <c r="K103" s="186">
        <f t="shared" si="27"/>
        <v>849.45901178879967</v>
      </c>
      <c r="L103" s="187">
        <f t="shared" si="28"/>
        <v>736.61234401103343</v>
      </c>
      <c r="M103" s="185">
        <f t="shared" si="29"/>
        <v>997.28309883203622</v>
      </c>
      <c r="N103" s="186">
        <f t="shared" si="30"/>
        <v>1227.6052815528458</v>
      </c>
      <c r="AV103" s="54" t="s">
        <v>63</v>
      </c>
      <c r="AW103" s="56">
        <f t="shared" si="31"/>
        <v>249.32077470800903</v>
      </c>
      <c r="AX103" s="56">
        <f t="shared" si="32"/>
        <v>307.19881169379698</v>
      </c>
      <c r="AZ103" s="56">
        <f t="shared" si="33"/>
        <v>184.15308600275836</v>
      </c>
      <c r="BA103" s="56">
        <f t="shared" si="34"/>
        <v>226.9029095391129</v>
      </c>
      <c r="BC103" s="56">
        <f t="shared" si="35"/>
        <v>306.9013203882115</v>
      </c>
      <c r="BD103" s="56">
        <f t="shared" si="36"/>
        <v>378.14626976404611</v>
      </c>
    </row>
    <row r="104" spans="1:59" x14ac:dyDescent="0.2">
      <c r="A104" s="90" t="s">
        <v>64</v>
      </c>
      <c r="B104" s="97">
        <v>5.4597810000000004</v>
      </c>
      <c r="C104" s="133">
        <v>5.450183</v>
      </c>
      <c r="D104" s="133">
        <v>5.3685739999999997</v>
      </c>
      <c r="E104" s="98">
        <v>5.3015299999999996</v>
      </c>
      <c r="F104" s="185">
        <f t="shared" si="22"/>
        <v>118.41937051304662</v>
      </c>
      <c r="G104" s="185">
        <f t="shared" si="23"/>
        <v>319.79064733285901</v>
      </c>
      <c r="H104" s="186">
        <f t="shared" si="24"/>
        <v>499.77809079209788</v>
      </c>
      <c r="I104" s="187">
        <f t="shared" si="25"/>
        <v>185.40406494466899</v>
      </c>
      <c r="J104" s="185">
        <f t="shared" si="26"/>
        <v>500.68232663225399</v>
      </c>
      <c r="K104" s="186">
        <f t="shared" si="27"/>
        <v>782.48084921995121</v>
      </c>
      <c r="L104" s="187">
        <f t="shared" si="28"/>
        <v>267.93877772648938</v>
      </c>
      <c r="M104" s="185">
        <f t="shared" si="29"/>
        <v>723.56671719757992</v>
      </c>
      <c r="N104" s="186">
        <f t="shared" si="30"/>
        <v>1130.8110337114133</v>
      </c>
      <c r="AV104" s="54" t="s">
        <v>64</v>
      </c>
      <c r="AW104" s="56">
        <f t="shared" si="31"/>
        <v>180.89167929939498</v>
      </c>
      <c r="AX104" s="56">
        <f t="shared" si="32"/>
        <v>222.88439056532593</v>
      </c>
      <c r="AZ104" s="56">
        <f t="shared" si="33"/>
        <v>66.984694431622373</v>
      </c>
      <c r="BA104" s="56">
        <f t="shared" si="34"/>
        <v>82.534712781820389</v>
      </c>
      <c r="BC104" s="56">
        <f t="shared" si="35"/>
        <v>282.70275842785333</v>
      </c>
      <c r="BD104" s="56">
        <f t="shared" si="36"/>
        <v>348.33018449146209</v>
      </c>
    </row>
    <row r="105" spans="1:59" x14ac:dyDescent="0.2">
      <c r="A105" s="90" t="s">
        <v>65</v>
      </c>
      <c r="B105" s="97">
        <v>5.5337930000000002</v>
      </c>
      <c r="C105" s="133">
        <v>5.6314869999999999</v>
      </c>
      <c r="D105" s="133">
        <v>5.6014549999999996</v>
      </c>
      <c r="E105" s="98">
        <v>5.5610289999999996</v>
      </c>
      <c r="F105" s="185">
        <f t="shared" si="22"/>
        <v>518.79159053781007</v>
      </c>
      <c r="G105" s="185">
        <f t="shared" si="23"/>
        <v>657.57024944572402</v>
      </c>
      <c r="H105" s="186">
        <f t="shared" si="24"/>
        <v>781.62507969934097</v>
      </c>
      <c r="I105" s="187">
        <f t="shared" si="25"/>
        <v>812.24945993293522</v>
      </c>
      <c r="J105" s="185">
        <f t="shared" si="26"/>
        <v>1029.5291784251237</v>
      </c>
      <c r="K105" s="186">
        <f t="shared" si="27"/>
        <v>1223.7564379131095</v>
      </c>
      <c r="L105" s="187">
        <f t="shared" si="28"/>
        <v>1173.8314775804999</v>
      </c>
      <c r="M105" s="185">
        <f t="shared" si="29"/>
        <v>1487.8357159175978</v>
      </c>
      <c r="N105" s="186">
        <f t="shared" si="30"/>
        <v>1768.5254328550743</v>
      </c>
      <c r="AV105" s="54" t="s">
        <v>65</v>
      </c>
      <c r="AW105" s="56">
        <f t="shared" si="31"/>
        <v>371.95892897939973</v>
      </c>
      <c r="AX105" s="56">
        <f t="shared" si="32"/>
        <v>458.30653749247404</v>
      </c>
      <c r="AZ105" s="56">
        <f t="shared" si="33"/>
        <v>293.45786939512516</v>
      </c>
      <c r="BA105" s="56">
        <f t="shared" si="34"/>
        <v>361.58201764756473</v>
      </c>
      <c r="BC105" s="56">
        <f t="shared" si="35"/>
        <v>442.13135821376852</v>
      </c>
      <c r="BD105" s="56">
        <f t="shared" si="36"/>
        <v>544.76899494196482</v>
      </c>
    </row>
    <row r="106" spans="1:59" ht="15" thickBot="1" x14ac:dyDescent="0.25">
      <c r="A106" s="8" t="s">
        <v>66</v>
      </c>
      <c r="B106" s="139">
        <v>10.379295000000001</v>
      </c>
      <c r="C106" s="140">
        <v>11.020441999999999</v>
      </c>
      <c r="D106" s="140">
        <v>11.302547000000001</v>
      </c>
      <c r="E106" s="141">
        <v>11.581390000000001</v>
      </c>
      <c r="F106" s="185">
        <f t="shared" si="22"/>
        <v>0</v>
      </c>
      <c r="G106" s="185">
        <f t="shared" si="23"/>
        <v>0</v>
      </c>
      <c r="H106" s="186">
        <f t="shared" si="24"/>
        <v>32.382151376425647</v>
      </c>
      <c r="I106" s="187">
        <f t="shared" si="25"/>
        <v>0</v>
      </c>
      <c r="J106" s="185">
        <f t="shared" si="26"/>
        <v>0</v>
      </c>
      <c r="K106" s="186">
        <f t="shared" si="27"/>
        <v>50.699327912585609</v>
      </c>
      <c r="L106" s="187">
        <f t="shared" si="28"/>
        <v>0</v>
      </c>
      <c r="M106" s="185">
        <f t="shared" si="29"/>
        <v>0</v>
      </c>
      <c r="N106" s="186">
        <f t="shared" si="30"/>
        <v>73.26870614463985</v>
      </c>
      <c r="AV106" s="54" t="s">
        <v>66</v>
      </c>
      <c r="AW106" s="56">
        <f t="shared" si="31"/>
        <v>0</v>
      </c>
      <c r="AX106" s="56">
        <f t="shared" si="32"/>
        <v>0</v>
      </c>
      <c r="AZ106" s="56">
        <f t="shared" si="33"/>
        <v>0</v>
      </c>
      <c r="BA106" s="56">
        <f t="shared" si="34"/>
        <v>0</v>
      </c>
      <c r="BC106" s="56">
        <f t="shared" si="35"/>
        <v>18.317176536159963</v>
      </c>
      <c r="BD106" s="56">
        <f t="shared" si="36"/>
        <v>22.569378232054241</v>
      </c>
    </row>
    <row r="107" spans="1:59" ht="1.5" customHeight="1" thickTop="1" thickBot="1" x14ac:dyDescent="0.25">
      <c r="A107" s="90"/>
      <c r="B107" s="99"/>
      <c r="C107" s="134"/>
      <c r="D107" s="134"/>
      <c r="E107" s="100"/>
      <c r="F107" s="188" t="e">
        <f t="shared" si="22"/>
        <v>#DIV/0!</v>
      </c>
      <c r="G107" s="188" t="e">
        <f t="shared" si="23"/>
        <v>#DIV/0!</v>
      </c>
      <c r="H107" s="189" t="e">
        <f t="shared" si="24"/>
        <v>#DIV/0!</v>
      </c>
      <c r="I107" s="190" t="e">
        <f t="shared" si="25"/>
        <v>#DIV/0!</v>
      </c>
      <c r="J107" s="188" t="e">
        <f t="shared" si="26"/>
        <v>#DIV/0!</v>
      </c>
      <c r="K107" s="189" t="e">
        <f t="shared" si="27"/>
        <v>#DIV/0!</v>
      </c>
      <c r="L107" s="190" t="e">
        <f t="shared" si="28"/>
        <v>#DIV/0!</v>
      </c>
      <c r="M107" s="188" t="e">
        <f t="shared" si="29"/>
        <v>#DIV/0!</v>
      </c>
      <c r="N107" s="189" t="e">
        <f t="shared" si="30"/>
        <v>#DIV/0!</v>
      </c>
      <c r="AW107" s="56" t="e">
        <f t="shared" ref="AW107:AW108" si="37">J107-G107</f>
        <v>#DIV/0!</v>
      </c>
      <c r="AX107" s="56" t="e">
        <f t="shared" ref="AX107:AX108" si="38">M107-J107</f>
        <v>#DIV/0!</v>
      </c>
      <c r="AZ107" s="56" t="e">
        <f t="shared" si="33"/>
        <v>#DIV/0!</v>
      </c>
      <c r="BA107" s="56" t="e">
        <f t="shared" si="34"/>
        <v>#DIV/0!</v>
      </c>
      <c r="BC107" s="56" t="e">
        <f t="shared" si="35"/>
        <v>#DIV/0!</v>
      </c>
      <c r="BD107" s="56" t="e">
        <f t="shared" si="36"/>
        <v>#DIV/0!</v>
      </c>
    </row>
    <row r="108" spans="1:59" ht="16.5" thickTop="1" thickBot="1" x14ac:dyDescent="0.3">
      <c r="A108" s="153" t="s">
        <v>115</v>
      </c>
      <c r="B108" s="101">
        <f>SUM(B80:B106)</f>
        <v>447.00054799999998</v>
      </c>
      <c r="C108" s="135">
        <f>SUM(C80:C106)</f>
        <v>452.7001009999999</v>
      </c>
      <c r="D108" s="135">
        <f>SUM(D80:D106)</f>
        <v>451.99134500000002</v>
      </c>
      <c r="E108" s="102">
        <f>SUM(E80:E106)</f>
        <v>451.59218800000002</v>
      </c>
      <c r="F108" s="191">
        <f t="shared" si="22"/>
        <v>291.23341732212089</v>
      </c>
      <c r="G108" s="191">
        <f t="shared" si="23"/>
        <v>457.52836361228464</v>
      </c>
      <c r="H108" s="192">
        <f t="shared" si="24"/>
        <v>611.65338862921783</v>
      </c>
      <c r="I108" s="193">
        <f t="shared" si="25"/>
        <v>455.97151196897721</v>
      </c>
      <c r="J108" s="191">
        <f t="shared" si="26"/>
        <v>716.33228646367775</v>
      </c>
      <c r="K108" s="192">
        <f t="shared" si="27"/>
        <v>957.63914381342158</v>
      </c>
      <c r="L108" s="193">
        <f t="shared" si="28"/>
        <v>658.95237858742519</v>
      </c>
      <c r="M108" s="191">
        <f t="shared" si="29"/>
        <v>1035.2156914055731</v>
      </c>
      <c r="N108" s="192">
        <f t="shared" si="30"/>
        <v>1383.9430207368157</v>
      </c>
      <c r="AV108" s="60" t="s">
        <v>84</v>
      </c>
      <c r="AW108" s="56">
        <f t="shared" si="37"/>
        <v>258.80392285139311</v>
      </c>
      <c r="AX108" s="56">
        <f t="shared" si="38"/>
        <v>318.88340494189538</v>
      </c>
      <c r="AZ108" s="56">
        <f t="shared" si="33"/>
        <v>164.73809464685633</v>
      </c>
      <c r="BA108" s="56">
        <f t="shared" si="34"/>
        <v>202.98086661844798</v>
      </c>
      <c r="BC108" s="56">
        <f t="shared" si="35"/>
        <v>345.98575518420375</v>
      </c>
      <c r="BD108" s="56">
        <f t="shared" si="36"/>
        <v>426.30387692339411</v>
      </c>
    </row>
    <row r="109" spans="1:59" x14ac:dyDescent="0.2">
      <c r="A109" s="58"/>
      <c r="F109" s="59"/>
      <c r="G109" s="59"/>
      <c r="H109" s="59"/>
      <c r="I109" s="59"/>
      <c r="J109" s="59"/>
      <c r="K109" s="59"/>
      <c r="L109" s="59"/>
      <c r="M109" s="59"/>
      <c r="N109" s="59"/>
    </row>
    <row r="110" spans="1:59" ht="15" thickBot="1" x14ac:dyDescent="0.25">
      <c r="I110" s="61"/>
    </row>
    <row r="111" spans="1:59" ht="29.25" customHeight="1" thickBot="1" x14ac:dyDescent="0.3">
      <c r="A111" s="76" t="s">
        <v>88</v>
      </c>
      <c r="B111" s="103" t="s">
        <v>74</v>
      </c>
      <c r="F111" s="211" t="s">
        <v>79</v>
      </c>
      <c r="G111" s="212"/>
      <c r="H111" s="213"/>
      <c r="I111" s="211" t="s">
        <v>80</v>
      </c>
      <c r="J111" s="212"/>
      <c r="K111" s="213"/>
      <c r="L111" s="211" t="s">
        <v>81</v>
      </c>
      <c r="M111" s="212"/>
      <c r="N111" s="213"/>
      <c r="AV111" s="51"/>
      <c r="AW111" s="210" t="s">
        <v>96</v>
      </c>
      <c r="AX111" s="210"/>
      <c r="AY111" s="51"/>
      <c r="AZ111" s="210" t="s">
        <v>97</v>
      </c>
      <c r="BA111" s="210"/>
      <c r="BB111" s="51"/>
      <c r="BC111" s="210" t="s">
        <v>98</v>
      </c>
      <c r="BD111" s="210"/>
      <c r="BE111" s="51"/>
      <c r="BF111" s="51"/>
      <c r="BG111" s="51"/>
    </row>
    <row r="112" spans="1:59" ht="26.25" thickBot="1" x14ac:dyDescent="0.25">
      <c r="A112" s="6" t="s">
        <v>72</v>
      </c>
      <c r="B112" s="142" t="s">
        <v>89</v>
      </c>
      <c r="F112" s="29" t="str">
        <f t="shared" ref="F112:N112" si="39">F79</f>
        <v>55% target, 2030</v>
      </c>
      <c r="G112" s="11" t="str">
        <f t="shared" si="39"/>
        <v>75% target, 2035</v>
      </c>
      <c r="H112" s="12" t="str">
        <f t="shared" si="39"/>
        <v>90% target, 2040</v>
      </c>
      <c r="I112" s="29" t="str">
        <f t="shared" si="39"/>
        <v>55% target, 2030</v>
      </c>
      <c r="J112" s="11" t="str">
        <f t="shared" si="39"/>
        <v>75% target, 2035</v>
      </c>
      <c r="K112" s="12" t="str">
        <f t="shared" si="39"/>
        <v>90% target, 2040</v>
      </c>
      <c r="L112" s="29" t="str">
        <f t="shared" si="39"/>
        <v>55% target, 2030</v>
      </c>
      <c r="M112" s="11" t="str">
        <f t="shared" si="39"/>
        <v>75% target, 2035</v>
      </c>
      <c r="N112" s="12" t="str">
        <f t="shared" si="39"/>
        <v>90% target, 2040</v>
      </c>
      <c r="AV112" s="54" t="s">
        <v>72</v>
      </c>
      <c r="AW112" s="55" t="str">
        <f>A3</f>
        <v>UTM low</v>
      </c>
      <c r="AX112" s="55" t="str">
        <f>A5</f>
        <v>UTM high</v>
      </c>
      <c r="AZ112" s="55" t="str">
        <f>AW112</f>
        <v>UTM low</v>
      </c>
      <c r="BA112" s="55" t="str">
        <f>AX112</f>
        <v>UTM high</v>
      </c>
      <c r="BC112" s="55" t="str">
        <f>AZ112</f>
        <v>UTM low</v>
      </c>
      <c r="BD112" s="55" t="str">
        <f>BA112</f>
        <v>UTM high</v>
      </c>
    </row>
    <row r="113" spans="1:56" x14ac:dyDescent="0.2">
      <c r="A113" s="7" t="s">
        <v>40</v>
      </c>
      <c r="B113" s="104">
        <v>507929.59999999998</v>
      </c>
      <c r="F113" s="154">
        <f t="shared" ref="F113:F141" si="40">(F46/$E$7)/$B113</f>
        <v>9.8635238127488516E-3</v>
      </c>
      <c r="G113" s="155">
        <f t="shared" ref="G113:G141" si="41">(G46/$E$8)/$B113</f>
        <v>1.4598725394227862E-2</v>
      </c>
      <c r="H113" s="156">
        <f t="shared" ref="H113:H141" si="42">(H46/$E$9)/$B113</f>
        <v>1.877684443670934E-2</v>
      </c>
      <c r="I113" s="154">
        <f t="shared" ref="I113:I141" si="43">(I46/$E$7)/$B113</f>
        <v>1.5442890817940121E-2</v>
      </c>
      <c r="J113" s="155">
        <f t="shared" ref="J113:J141" si="44">(J46/$E$8)/$B113</f>
        <v>2.285659026369009E-2</v>
      </c>
      <c r="K113" s="156">
        <f t="shared" ref="K113:K141" si="45">(K46/$E$9)/$B113</f>
        <v>2.9398089774645936E-2</v>
      </c>
      <c r="L113" s="154">
        <f t="shared" ref="L113:L141" si="46">(L46/$E$7)/$B113</f>
        <v>2.2317468020765081E-2</v>
      </c>
      <c r="M113" s="155">
        <f t="shared" ref="M113:M141" si="47">(M46/$E$8)/$B113</f>
        <v>3.3031459477848898E-2</v>
      </c>
      <c r="N113" s="156">
        <f t="shared" ref="N113:N141" si="48">(N46/$E$9)/$B113</f>
        <v>4.248498135174638E-2</v>
      </c>
      <c r="AV113" s="54" t="s">
        <v>40</v>
      </c>
      <c r="AW113" s="87">
        <f>J113-G113</f>
        <v>8.2578648694622281E-3</v>
      </c>
      <c r="AX113" s="87">
        <f>M113-J113</f>
        <v>1.0174869214158808E-2</v>
      </c>
      <c r="AY113" s="87"/>
      <c r="AZ113" s="87">
        <f>I113-F113</f>
        <v>5.5793670051912693E-3</v>
      </c>
      <c r="BA113" s="87">
        <f>L113-I113</f>
        <v>6.8745772028249597E-3</v>
      </c>
      <c r="BB113" s="87"/>
      <c r="BC113" s="87">
        <f>K113-H113</f>
        <v>1.0621245337936597E-2</v>
      </c>
      <c r="BD113" s="87">
        <f>N113-K113</f>
        <v>1.3086891577100444E-2</v>
      </c>
    </row>
    <row r="114" spans="1:56" x14ac:dyDescent="0.2">
      <c r="A114" s="7" t="s">
        <v>41</v>
      </c>
      <c r="B114" s="104">
        <v>71060.100000000006</v>
      </c>
      <c r="F114" s="154">
        <f t="shared" si="40"/>
        <v>1.4107443924227515E-2</v>
      </c>
      <c r="G114" s="155">
        <f t="shared" si="41"/>
        <v>3.3683671638514434E-2</v>
      </c>
      <c r="H114" s="156">
        <f t="shared" si="42"/>
        <v>5.0956813739355844E-2</v>
      </c>
      <c r="I114" s="154">
        <f t="shared" si="43"/>
        <v>2.2087412204598637E-2</v>
      </c>
      <c r="J114" s="155">
        <f t="shared" si="44"/>
        <v>5.2737061656259979E-2</v>
      </c>
      <c r="K114" s="156">
        <f t="shared" si="45"/>
        <v>7.9780869995961165E-2</v>
      </c>
      <c r="L114" s="154">
        <f t="shared" si="46"/>
        <v>3.1919873121484477E-2</v>
      </c>
      <c r="M114" s="155">
        <f t="shared" si="47"/>
        <v>7.6213560070982164E-2</v>
      </c>
      <c r="N114" s="156">
        <f t="shared" si="48"/>
        <v>0.11529622502642128</v>
      </c>
      <c r="AV114" s="54" t="s">
        <v>41</v>
      </c>
      <c r="AW114" s="87">
        <f t="shared" ref="AW114:AW141" si="49">J114-G114</f>
        <v>1.9053390017745545E-2</v>
      </c>
      <c r="AX114" s="87">
        <f t="shared" ref="AX114:AX141" si="50">M114-J114</f>
        <v>2.3476498414722186E-2</v>
      </c>
      <c r="AY114" s="87"/>
      <c r="AZ114" s="87">
        <f t="shared" ref="AZ114:AZ141" si="51">I114-F114</f>
        <v>7.9799682803711226E-3</v>
      </c>
      <c r="BA114" s="87">
        <f t="shared" ref="BA114:BA141" si="52">L114-I114</f>
        <v>9.8324609168858393E-3</v>
      </c>
      <c r="BB114" s="87"/>
      <c r="BC114" s="87">
        <f t="shared" ref="BC114:BC141" si="53">K114-H114</f>
        <v>2.8824056256605321E-2</v>
      </c>
      <c r="BD114" s="87">
        <f t="shared" ref="BD114:BD141" si="54">N114-K114</f>
        <v>3.5515355030460119E-2</v>
      </c>
    </row>
    <row r="115" spans="1:56" x14ac:dyDescent="0.2">
      <c r="A115" s="7" t="s">
        <v>42</v>
      </c>
      <c r="B115" s="104">
        <v>238249.5</v>
      </c>
      <c r="F115" s="154">
        <f t="shared" si="40"/>
        <v>1.9402843660952063E-2</v>
      </c>
      <c r="G115" s="155">
        <f t="shared" si="41"/>
        <v>3.2975780788627049E-2</v>
      </c>
      <c r="H115" s="156">
        <f t="shared" si="42"/>
        <v>4.4951901783634382E-2</v>
      </c>
      <c r="I115" s="154">
        <f t="shared" si="43"/>
        <v>3.0378189570177475E-2</v>
      </c>
      <c r="J115" s="155">
        <f t="shared" si="44"/>
        <v>5.1628747699365575E-2</v>
      </c>
      <c r="K115" s="156">
        <f t="shared" si="45"/>
        <v>7.0379240166296264E-2</v>
      </c>
      <c r="L115" s="154">
        <f t="shared" si="46"/>
        <v>4.3901383636901638E-2</v>
      </c>
      <c r="M115" s="155">
        <f t="shared" si="47"/>
        <v>7.4611867642954133E-2</v>
      </c>
      <c r="N115" s="156">
        <f t="shared" si="48"/>
        <v>0.10170935353064749</v>
      </c>
      <c r="AV115" s="54" t="s">
        <v>42</v>
      </c>
      <c r="AW115" s="87">
        <f t="shared" si="49"/>
        <v>1.8652966910738526E-2</v>
      </c>
      <c r="AX115" s="87">
        <f t="shared" si="50"/>
        <v>2.2983119943588558E-2</v>
      </c>
      <c r="AY115" s="87"/>
      <c r="AZ115" s="87">
        <f t="shared" si="51"/>
        <v>1.0975345909225411E-2</v>
      </c>
      <c r="BA115" s="87">
        <f t="shared" si="52"/>
        <v>1.3523194066724163E-2</v>
      </c>
      <c r="BB115" s="87"/>
      <c r="BC115" s="87">
        <f t="shared" si="53"/>
        <v>2.5427338382661882E-2</v>
      </c>
      <c r="BD115" s="87">
        <f t="shared" si="54"/>
        <v>3.1330113364351223E-2</v>
      </c>
    </row>
    <row r="116" spans="1:56" x14ac:dyDescent="0.2">
      <c r="A116" s="7" t="s">
        <v>43</v>
      </c>
      <c r="B116" s="104">
        <v>342961.7</v>
      </c>
      <c r="F116" s="154">
        <f t="shared" si="40"/>
        <v>3.8501645244935511E-3</v>
      </c>
      <c r="G116" s="155">
        <f t="shared" si="41"/>
        <v>7.6980612339511978E-3</v>
      </c>
      <c r="H116" s="156">
        <f t="shared" si="42"/>
        <v>1.1093264212884412E-2</v>
      </c>
      <c r="I116" s="154">
        <f t="shared" si="43"/>
        <v>6.0280353666313175E-3</v>
      </c>
      <c r="J116" s="155">
        <f t="shared" si="44"/>
        <v>1.2052520113761973E-2</v>
      </c>
      <c r="K116" s="156">
        <f t="shared" si="45"/>
        <v>1.7368241949465499E-2</v>
      </c>
      <c r="L116" s="154">
        <f t="shared" si="46"/>
        <v>8.7114833685510654E-3</v>
      </c>
      <c r="M116" s="155">
        <f t="shared" si="47"/>
        <v>1.741783551924311E-2</v>
      </c>
      <c r="N116" s="156">
        <f t="shared" si="48"/>
        <v>2.5099910946324334E-2</v>
      </c>
      <c r="AV116" s="54" t="s">
        <v>43</v>
      </c>
      <c r="AW116" s="87">
        <f t="shared" si="49"/>
        <v>4.3544588798107749E-3</v>
      </c>
      <c r="AX116" s="87">
        <f t="shared" si="50"/>
        <v>5.3653154054811372E-3</v>
      </c>
      <c r="AY116" s="87"/>
      <c r="AZ116" s="87">
        <f t="shared" si="51"/>
        <v>2.1778708421377664E-3</v>
      </c>
      <c r="BA116" s="87">
        <f t="shared" si="52"/>
        <v>2.683448001919748E-3</v>
      </c>
      <c r="BB116" s="87"/>
      <c r="BC116" s="87">
        <f t="shared" si="53"/>
        <v>6.2749777365810871E-3</v>
      </c>
      <c r="BD116" s="87">
        <f t="shared" si="54"/>
        <v>7.7316689968588356E-3</v>
      </c>
    </row>
    <row r="117" spans="1:56" x14ac:dyDescent="0.2">
      <c r="A117" s="7" t="s">
        <v>70</v>
      </c>
      <c r="B117" s="104">
        <v>3617450</v>
      </c>
      <c r="F117" s="154">
        <f t="shared" si="40"/>
        <v>6.1229573202117513E-3</v>
      </c>
      <c r="G117" s="155">
        <f t="shared" si="41"/>
        <v>1.2111590952190079E-2</v>
      </c>
      <c r="H117" s="156">
        <f t="shared" si="42"/>
        <v>1.7395679450994489E-2</v>
      </c>
      <c r="I117" s="154">
        <f t="shared" si="43"/>
        <v>9.5864483296244571E-3</v>
      </c>
      <c r="J117" s="155">
        <f t="shared" si="44"/>
        <v>1.8962591894843055E-2</v>
      </c>
      <c r="K117" s="156">
        <f t="shared" si="45"/>
        <v>2.7235659746506522E-2</v>
      </c>
      <c r="L117" s="154">
        <f t="shared" si="46"/>
        <v>1.3853964037650828E-2</v>
      </c>
      <c r="M117" s="155">
        <f t="shared" si="47"/>
        <v>2.7404003770611897E-2</v>
      </c>
      <c r="N117" s="156">
        <f t="shared" si="48"/>
        <v>3.935992118204814E-2</v>
      </c>
      <c r="AV117" s="57" t="s">
        <v>70</v>
      </c>
      <c r="AW117" s="87">
        <f t="shared" si="49"/>
        <v>6.851000942652976E-3</v>
      </c>
      <c r="AX117" s="87">
        <f t="shared" si="50"/>
        <v>8.4414118757688422E-3</v>
      </c>
      <c r="AY117" s="87"/>
      <c r="AZ117" s="87">
        <f t="shared" si="51"/>
        <v>3.4634910094127058E-3</v>
      </c>
      <c r="BA117" s="87">
        <f t="shared" si="52"/>
        <v>4.2675157080263714E-3</v>
      </c>
      <c r="BB117" s="87"/>
      <c r="BC117" s="87">
        <f t="shared" si="53"/>
        <v>9.8399802955120332E-3</v>
      </c>
      <c r="BD117" s="87">
        <f t="shared" si="54"/>
        <v>1.2124261435541617E-2</v>
      </c>
    </row>
    <row r="118" spans="1:56" x14ac:dyDescent="0.2">
      <c r="A118" s="7" t="s">
        <v>45</v>
      </c>
      <c r="B118" s="104">
        <v>31169</v>
      </c>
      <c r="F118" s="154">
        <f t="shared" si="40"/>
        <v>4.2490435368474586E-4</v>
      </c>
      <c r="G118" s="155">
        <f t="shared" si="41"/>
        <v>2.0177106179216531E-2</v>
      </c>
      <c r="H118" s="156">
        <f t="shared" si="42"/>
        <v>3.7605519554685753E-2</v>
      </c>
      <c r="I118" s="154">
        <f t="shared" si="43"/>
        <v>6.6525429112258188E-4</v>
      </c>
      <c r="J118" s="155">
        <f t="shared" si="44"/>
        <v>3.1590418765440026E-2</v>
      </c>
      <c r="K118" s="156">
        <f t="shared" si="45"/>
        <v>5.8877328595720112E-2</v>
      </c>
      <c r="L118" s="154">
        <f t="shared" si="46"/>
        <v>9.6139974975134428E-4</v>
      </c>
      <c r="M118" s="155">
        <f t="shared" si="47"/>
        <v>4.5653250344893974E-2</v>
      </c>
      <c r="N118" s="156">
        <f t="shared" si="48"/>
        <v>8.5087236164137464E-2</v>
      </c>
      <c r="AV118" s="54" t="s">
        <v>45</v>
      </c>
      <c r="AW118" s="87">
        <f t="shared" si="49"/>
        <v>1.1413312586223495E-2</v>
      </c>
      <c r="AX118" s="87">
        <f t="shared" si="50"/>
        <v>1.4062831579453948E-2</v>
      </c>
      <c r="AY118" s="87"/>
      <c r="AZ118" s="87">
        <f t="shared" si="51"/>
        <v>2.4034993743783601E-4</v>
      </c>
      <c r="BA118" s="87">
        <f t="shared" si="52"/>
        <v>2.961454586287624E-4</v>
      </c>
      <c r="BB118" s="87"/>
      <c r="BC118" s="87">
        <f t="shared" si="53"/>
        <v>2.1271809041034359E-2</v>
      </c>
      <c r="BD118" s="87">
        <f t="shared" si="54"/>
        <v>2.6209907568417352E-2</v>
      </c>
    </row>
    <row r="119" spans="1:56" x14ac:dyDescent="0.2">
      <c r="A119" s="7" t="s">
        <v>46</v>
      </c>
      <c r="B119" s="104">
        <v>434069.7</v>
      </c>
      <c r="F119" s="154">
        <f t="shared" si="40"/>
        <v>9.9335707551114483E-3</v>
      </c>
      <c r="G119" s="155">
        <f t="shared" si="41"/>
        <v>1.2323988405548691E-2</v>
      </c>
      <c r="H119" s="156">
        <f t="shared" si="42"/>
        <v>1.4433180450052145E-2</v>
      </c>
      <c r="I119" s="154">
        <f t="shared" si="43"/>
        <v>1.5552560273154287E-2</v>
      </c>
      <c r="J119" s="155">
        <f t="shared" si="44"/>
        <v>1.9295133362222699E-2</v>
      </c>
      <c r="K119" s="156">
        <f t="shared" si="45"/>
        <v>2.2597403734930129E-2</v>
      </c>
      <c r="L119" s="154">
        <f t="shared" si="46"/>
        <v>2.2475958072171356E-2</v>
      </c>
      <c r="M119" s="155">
        <f t="shared" si="47"/>
        <v>2.7884579826696034E-2</v>
      </c>
      <c r="N119" s="156">
        <f t="shared" si="48"/>
        <v>3.2656893139511929E-2</v>
      </c>
      <c r="AV119" s="54" t="s">
        <v>46</v>
      </c>
      <c r="AW119" s="87">
        <f t="shared" si="49"/>
        <v>6.9711449566740077E-3</v>
      </c>
      <c r="AX119" s="87">
        <f t="shared" si="50"/>
        <v>8.5894464644733354E-3</v>
      </c>
      <c r="AY119" s="87"/>
      <c r="AZ119" s="87">
        <f t="shared" si="51"/>
        <v>5.6189895180428391E-3</v>
      </c>
      <c r="BA119" s="87">
        <f t="shared" si="52"/>
        <v>6.9233977990170691E-3</v>
      </c>
      <c r="BB119" s="87"/>
      <c r="BC119" s="87">
        <f t="shared" si="53"/>
        <v>8.164223284877984E-3</v>
      </c>
      <c r="BD119" s="87">
        <f t="shared" si="54"/>
        <v>1.00594894045818E-2</v>
      </c>
    </row>
    <row r="120" spans="1:56" x14ac:dyDescent="0.2">
      <c r="A120" s="7" t="s">
        <v>47</v>
      </c>
      <c r="B120" s="104">
        <v>181500.4</v>
      </c>
      <c r="F120" s="154">
        <f t="shared" si="40"/>
        <v>1.59722909811769E-2</v>
      </c>
      <c r="G120" s="155">
        <f t="shared" si="41"/>
        <v>2.5406166735720697E-2</v>
      </c>
      <c r="H120" s="156">
        <f t="shared" si="42"/>
        <v>3.3730174754435807E-2</v>
      </c>
      <c r="I120" s="154">
        <f t="shared" si="43"/>
        <v>2.5007122243256762E-2</v>
      </c>
      <c r="J120" s="155">
        <f t="shared" si="44"/>
        <v>3.9777331757946545E-2</v>
      </c>
      <c r="K120" s="156">
        <f t="shared" si="45"/>
        <v>5.2809869565025758E-2</v>
      </c>
      <c r="L120" s="154">
        <f t="shared" si="46"/>
        <v>3.6139325048319446E-2</v>
      </c>
      <c r="M120" s="155">
        <f t="shared" si="47"/>
        <v>5.7484660088903405E-2</v>
      </c>
      <c r="N120" s="156">
        <f t="shared" si="48"/>
        <v>7.6318779242359816E-2</v>
      </c>
      <c r="AV120" s="54" t="s">
        <v>47</v>
      </c>
      <c r="AW120" s="87">
        <f t="shared" si="49"/>
        <v>1.4371165022225848E-2</v>
      </c>
      <c r="AX120" s="87">
        <f t="shared" si="50"/>
        <v>1.770732833095686E-2</v>
      </c>
      <c r="AY120" s="87"/>
      <c r="AZ120" s="87">
        <f t="shared" si="51"/>
        <v>9.0348312620798614E-3</v>
      </c>
      <c r="BA120" s="87">
        <f t="shared" si="52"/>
        <v>1.1132202805062684E-2</v>
      </c>
      <c r="BB120" s="87"/>
      <c r="BC120" s="87">
        <f t="shared" si="53"/>
        <v>1.9079694810589951E-2</v>
      </c>
      <c r="BD120" s="87">
        <f t="shared" si="54"/>
        <v>2.3508909677334058E-2</v>
      </c>
    </row>
    <row r="121" spans="1:56" x14ac:dyDescent="0.2">
      <c r="A121" s="7" t="s">
        <v>48</v>
      </c>
      <c r="B121" s="104">
        <v>1222290</v>
      </c>
      <c r="F121" s="154">
        <f t="shared" si="40"/>
        <v>1.1155011828289521E-2</v>
      </c>
      <c r="G121" s="155">
        <f t="shared" si="41"/>
        <v>1.4649840659745231E-2</v>
      </c>
      <c r="H121" s="156">
        <f t="shared" si="42"/>
        <v>1.7733513158088507E-2</v>
      </c>
      <c r="I121" s="154">
        <f t="shared" si="43"/>
        <v>1.7464917508938138E-2</v>
      </c>
      <c r="J121" s="155">
        <f t="shared" si="44"/>
        <v>2.2936619214752634E-2</v>
      </c>
      <c r="K121" s="156">
        <f t="shared" si="45"/>
        <v>2.7764591308118369E-2</v>
      </c>
      <c r="L121" s="154">
        <f t="shared" si="46"/>
        <v>2.523962272259447E-2</v>
      </c>
      <c r="M121" s="155">
        <f t="shared" si="47"/>
        <v>3.3147114220029604E-2</v>
      </c>
      <c r="N121" s="156">
        <f t="shared" si="48"/>
        <v>4.0124312600119449E-2</v>
      </c>
      <c r="AV121" s="54" t="s">
        <v>48</v>
      </c>
      <c r="AW121" s="87">
        <f t="shared" si="49"/>
        <v>8.2867785550074027E-3</v>
      </c>
      <c r="AX121" s="87">
        <f t="shared" si="50"/>
        <v>1.021049500527697E-2</v>
      </c>
      <c r="AY121" s="87"/>
      <c r="AZ121" s="87">
        <f t="shared" si="51"/>
        <v>6.3099056806486167E-3</v>
      </c>
      <c r="BA121" s="87">
        <f t="shared" si="52"/>
        <v>7.774705213656332E-3</v>
      </c>
      <c r="BB121" s="87"/>
      <c r="BC121" s="87">
        <f t="shared" si="53"/>
        <v>1.0031078150029862E-2</v>
      </c>
      <c r="BD121" s="87">
        <f t="shared" si="54"/>
        <v>1.235972129200108E-2</v>
      </c>
    </row>
    <row r="122" spans="1:56" x14ac:dyDescent="0.2">
      <c r="A122" s="7" t="s">
        <v>49</v>
      </c>
      <c r="B122" s="104">
        <v>2502118</v>
      </c>
      <c r="F122" s="154">
        <f t="shared" si="40"/>
        <v>7.0600218131998569E-3</v>
      </c>
      <c r="G122" s="155">
        <f t="shared" si="41"/>
        <v>1.0572286315033902E-2</v>
      </c>
      <c r="H122" s="156">
        <f t="shared" si="42"/>
        <v>1.3671343228416887E-2</v>
      </c>
      <c r="I122" s="154">
        <f t="shared" si="43"/>
        <v>1.1053569505514926E-2</v>
      </c>
      <c r="J122" s="155">
        <f t="shared" si="44"/>
        <v>1.6552569483133887E-2</v>
      </c>
      <c r="K122" s="156">
        <f t="shared" si="45"/>
        <v>2.1404628286915323E-2</v>
      </c>
      <c r="L122" s="154">
        <f t="shared" si="46"/>
        <v>1.597419076926028E-2</v>
      </c>
      <c r="M122" s="155">
        <f t="shared" si="47"/>
        <v>2.3921132672399946E-2</v>
      </c>
      <c r="N122" s="156">
        <f t="shared" si="48"/>
        <v>3.0933140233993763E-2</v>
      </c>
      <c r="AV122" s="54" t="s">
        <v>49</v>
      </c>
      <c r="AW122" s="87">
        <f t="shared" si="49"/>
        <v>5.9802831680999848E-3</v>
      </c>
      <c r="AX122" s="87">
        <f t="shared" si="50"/>
        <v>7.3685631892660593E-3</v>
      </c>
      <c r="AY122" s="87"/>
      <c r="AZ122" s="87">
        <f t="shared" si="51"/>
        <v>3.9935476923150691E-3</v>
      </c>
      <c r="BA122" s="87">
        <f t="shared" si="52"/>
        <v>4.9206212637453537E-3</v>
      </c>
      <c r="BB122" s="87"/>
      <c r="BC122" s="87">
        <f t="shared" si="53"/>
        <v>7.7332850584984365E-3</v>
      </c>
      <c r="BD122" s="87">
        <f t="shared" si="54"/>
        <v>9.5285119470784399E-3</v>
      </c>
    </row>
    <row r="123" spans="1:56" x14ac:dyDescent="0.2">
      <c r="A123" s="7" t="s">
        <v>50</v>
      </c>
      <c r="B123" s="104">
        <v>58455.1</v>
      </c>
      <c r="F123" s="154">
        <f t="shared" si="40"/>
        <v>1.3691832219943169E-2</v>
      </c>
      <c r="G123" s="155">
        <f t="shared" si="41"/>
        <v>2.0930542330780379E-2</v>
      </c>
      <c r="H123" s="156">
        <f t="shared" si="42"/>
        <v>2.7317639487401443E-2</v>
      </c>
      <c r="I123" s="154">
        <f t="shared" si="43"/>
        <v>2.143670701102213E-2</v>
      </c>
      <c r="J123" s="155">
        <f t="shared" si="44"/>
        <v>3.2770041022938977E-2</v>
      </c>
      <c r="K123" s="156">
        <f t="shared" si="45"/>
        <v>4.2770041621689132E-2</v>
      </c>
      <c r="L123" s="154">
        <f t="shared" si="46"/>
        <v>3.097949916431586E-2</v>
      </c>
      <c r="M123" s="155">
        <f t="shared" si="47"/>
        <v>4.7357994768634393E-2</v>
      </c>
      <c r="N123" s="156">
        <f t="shared" si="48"/>
        <v>6.1809608537150729E-2</v>
      </c>
      <c r="AV123" s="54" t="s">
        <v>50</v>
      </c>
      <c r="AW123" s="87">
        <f t="shared" si="49"/>
        <v>1.1839498692158598E-2</v>
      </c>
      <c r="AX123" s="87">
        <f t="shared" si="50"/>
        <v>1.4587953745695416E-2</v>
      </c>
      <c r="AY123" s="87"/>
      <c r="AZ123" s="87">
        <f t="shared" si="51"/>
        <v>7.7448747910789616E-3</v>
      </c>
      <c r="BA123" s="87">
        <f t="shared" si="52"/>
        <v>9.5427921532937297E-3</v>
      </c>
      <c r="BB123" s="87"/>
      <c r="BC123" s="87">
        <f t="shared" si="53"/>
        <v>1.5452402134287689E-2</v>
      </c>
      <c r="BD123" s="87">
        <f t="shared" si="54"/>
        <v>1.9039566915461596E-2</v>
      </c>
    </row>
    <row r="124" spans="1:56" x14ac:dyDescent="0.2">
      <c r="A124" s="7" t="s">
        <v>51</v>
      </c>
      <c r="B124" s="104">
        <v>1822344.5</v>
      </c>
      <c r="F124" s="154">
        <f t="shared" si="40"/>
        <v>9.374527470629182E-3</v>
      </c>
      <c r="G124" s="155">
        <f t="shared" si="41"/>
        <v>1.4158364333692122E-2</v>
      </c>
      <c r="H124" s="156">
        <f t="shared" si="42"/>
        <v>1.8379396859924128E-2</v>
      </c>
      <c r="I124" s="154">
        <f t="shared" si="43"/>
        <v>1.467729048431842E-2</v>
      </c>
      <c r="J124" s="155">
        <f t="shared" si="44"/>
        <v>2.2167136078002816E-2</v>
      </c>
      <c r="K124" s="156">
        <f t="shared" si="45"/>
        <v>2.8775823366547878E-2</v>
      </c>
      <c r="L124" s="154">
        <f t="shared" si="46"/>
        <v>2.1211052054756936E-2</v>
      </c>
      <c r="M124" s="155">
        <f t="shared" si="47"/>
        <v>3.2035086977242784E-2</v>
      </c>
      <c r="N124" s="156">
        <f t="shared" si="48"/>
        <v>4.1585706026494994E-2</v>
      </c>
      <c r="AV124" s="54" t="s">
        <v>51</v>
      </c>
      <c r="AW124" s="87">
        <f t="shared" si="49"/>
        <v>8.0087717443106943E-3</v>
      </c>
      <c r="AX124" s="87">
        <f t="shared" si="50"/>
        <v>9.8679508992399675E-3</v>
      </c>
      <c r="AY124" s="87"/>
      <c r="AZ124" s="87">
        <f t="shared" si="51"/>
        <v>5.3027630136892375E-3</v>
      </c>
      <c r="BA124" s="87">
        <f t="shared" si="52"/>
        <v>6.5337615704385166E-3</v>
      </c>
      <c r="BB124" s="87"/>
      <c r="BC124" s="87">
        <f t="shared" si="53"/>
        <v>1.039642650662375E-2</v>
      </c>
      <c r="BD124" s="87">
        <f t="shared" si="54"/>
        <v>1.2809882659947116E-2</v>
      </c>
    </row>
    <row r="125" spans="1:56" x14ac:dyDescent="0.2">
      <c r="A125" s="7" t="s">
        <v>52</v>
      </c>
      <c r="B125" s="104">
        <v>24927.599999999999</v>
      </c>
      <c r="F125" s="154">
        <f t="shared" si="40"/>
        <v>2.4619425769027103E-2</v>
      </c>
      <c r="G125" s="155">
        <f t="shared" si="41"/>
        <v>2.8332502828190439E-2</v>
      </c>
      <c r="H125" s="156">
        <f t="shared" si="42"/>
        <v>3.1608747292158089E-2</v>
      </c>
      <c r="I125" s="154">
        <f t="shared" si="43"/>
        <v>3.8545565597971725E-2</v>
      </c>
      <c r="J125" s="155">
        <f t="shared" si="44"/>
        <v>4.4358969074439578E-2</v>
      </c>
      <c r="K125" s="156">
        <f t="shared" si="45"/>
        <v>4.9488442730146506E-2</v>
      </c>
      <c r="L125" s="154">
        <f t="shared" si="46"/>
        <v>5.5704559315778487E-2</v>
      </c>
      <c r="M125" s="155">
        <f t="shared" si="47"/>
        <v>6.4105864984996569E-2</v>
      </c>
      <c r="N125" s="156">
        <f t="shared" si="48"/>
        <v>7.1518781751953669E-2</v>
      </c>
      <c r="AV125" s="54" t="s">
        <v>52</v>
      </c>
      <c r="AW125" s="87">
        <f t="shared" si="49"/>
        <v>1.6026466246249139E-2</v>
      </c>
      <c r="AX125" s="87">
        <f t="shared" si="50"/>
        <v>1.9746895910556991E-2</v>
      </c>
      <c r="AY125" s="87"/>
      <c r="AZ125" s="87">
        <f t="shared" si="51"/>
        <v>1.3926139828944622E-2</v>
      </c>
      <c r="BA125" s="87">
        <f t="shared" si="52"/>
        <v>1.7158993717806763E-2</v>
      </c>
      <c r="BB125" s="87"/>
      <c r="BC125" s="87">
        <f t="shared" si="53"/>
        <v>1.7879695437988417E-2</v>
      </c>
      <c r="BD125" s="87">
        <f t="shared" si="54"/>
        <v>2.2030339021807163E-2</v>
      </c>
    </row>
    <row r="126" spans="1:56" x14ac:dyDescent="0.2">
      <c r="A126" s="7" t="s">
        <v>53</v>
      </c>
      <c r="B126" s="104">
        <v>33348.9</v>
      </c>
      <c r="F126" s="154">
        <f t="shared" si="40"/>
        <v>2.1937750348587207E-2</v>
      </c>
      <c r="G126" s="155">
        <f t="shared" si="41"/>
        <v>2.8838040759965097E-2</v>
      </c>
      <c r="H126" s="156">
        <f t="shared" si="42"/>
        <v>3.4926532299416169E-2</v>
      </c>
      <c r="I126" s="154">
        <f t="shared" si="43"/>
        <v>3.4346982869000169E-2</v>
      </c>
      <c r="J126" s="155">
        <f t="shared" si="44"/>
        <v>4.5150467856511008E-2</v>
      </c>
      <c r="K126" s="156">
        <f t="shared" si="45"/>
        <v>5.4682954610197038E-2</v>
      </c>
      <c r="L126" s="154">
        <f t="shared" si="46"/>
        <v>4.9636930081651862E-2</v>
      </c>
      <c r="M126" s="155">
        <f t="shared" si="47"/>
        <v>6.5249708386183644E-2</v>
      </c>
      <c r="N126" s="156">
        <f t="shared" si="48"/>
        <v>7.9025689243123462E-2</v>
      </c>
      <c r="AV126" s="54" t="s">
        <v>53</v>
      </c>
      <c r="AW126" s="87">
        <f t="shared" si="49"/>
        <v>1.6312427096545911E-2</v>
      </c>
      <c r="AX126" s="87">
        <f t="shared" si="50"/>
        <v>2.0099240529672636E-2</v>
      </c>
      <c r="AY126" s="87"/>
      <c r="AZ126" s="87">
        <f t="shared" si="51"/>
        <v>1.2409232520412962E-2</v>
      </c>
      <c r="BA126" s="87">
        <f t="shared" si="52"/>
        <v>1.5289947212651693E-2</v>
      </c>
      <c r="BB126" s="87"/>
      <c r="BC126" s="87">
        <f t="shared" si="53"/>
        <v>1.9756422310780869E-2</v>
      </c>
      <c r="BD126" s="87">
        <f t="shared" si="54"/>
        <v>2.4342734632926424E-2</v>
      </c>
    </row>
    <row r="127" spans="1:56" x14ac:dyDescent="0.2">
      <c r="A127" s="7" t="s">
        <v>54</v>
      </c>
      <c r="B127" s="104">
        <v>56478.1</v>
      </c>
      <c r="F127" s="154">
        <f t="shared" si="40"/>
        <v>0</v>
      </c>
      <c r="G127" s="155">
        <f t="shared" si="41"/>
        <v>6.1274612637464768E-3</v>
      </c>
      <c r="H127" s="156">
        <f t="shared" si="42"/>
        <v>1.7386548414341133E-2</v>
      </c>
      <c r="I127" s="154">
        <f t="shared" si="43"/>
        <v>0</v>
      </c>
      <c r="J127" s="155">
        <f t="shared" si="44"/>
        <v>9.5934999583909518E-3</v>
      </c>
      <c r="K127" s="156">
        <f t="shared" si="45"/>
        <v>2.7221363679018944E-2</v>
      </c>
      <c r="L127" s="154">
        <f t="shared" si="46"/>
        <v>0</v>
      </c>
      <c r="M127" s="155">
        <f t="shared" si="47"/>
        <v>1.3864154778577888E-2</v>
      </c>
      <c r="N127" s="156">
        <f t="shared" si="48"/>
        <v>3.9339261058711245E-2</v>
      </c>
      <c r="AV127" s="54" t="s">
        <v>54</v>
      </c>
      <c r="AW127" s="87">
        <f t="shared" si="49"/>
        <v>3.466038694644475E-3</v>
      </c>
      <c r="AX127" s="87">
        <f t="shared" si="50"/>
        <v>4.2706548201869362E-3</v>
      </c>
      <c r="AY127" s="87"/>
      <c r="AZ127" s="87">
        <f t="shared" si="51"/>
        <v>0</v>
      </c>
      <c r="BA127" s="87">
        <f t="shared" si="52"/>
        <v>0</v>
      </c>
      <c r="BB127" s="87"/>
      <c r="BC127" s="87">
        <f t="shared" si="53"/>
        <v>9.8348152646778111E-3</v>
      </c>
      <c r="BD127" s="87">
        <f t="shared" si="54"/>
        <v>1.2117897379692301E-2</v>
      </c>
    </row>
    <row r="128" spans="1:56" x14ac:dyDescent="0.2">
      <c r="A128" s="7" t="s">
        <v>55</v>
      </c>
      <c r="B128" s="104">
        <v>72360.899999999994</v>
      </c>
      <c r="F128" s="154">
        <f t="shared" si="40"/>
        <v>4.7039355231900098E-3</v>
      </c>
      <c r="G128" s="155">
        <f t="shared" si="41"/>
        <v>7.6650576485367081E-3</v>
      </c>
      <c r="H128" s="156">
        <f t="shared" si="42"/>
        <v>1.0277812465019092E-2</v>
      </c>
      <c r="I128" s="154">
        <f t="shared" si="43"/>
        <v>7.3647475363075908E-3</v>
      </c>
      <c r="J128" s="155">
        <f t="shared" si="44"/>
        <v>1.2000847833567575E-2</v>
      </c>
      <c r="K128" s="156">
        <f t="shared" si="45"/>
        <v>1.6091524566444037E-2</v>
      </c>
      <c r="L128" s="154">
        <f t="shared" si="46"/>
        <v>1.0643248052470322E-2</v>
      </c>
      <c r="M128" s="155">
        <f t="shared" si="47"/>
        <v>1.7343160740123466E-2</v>
      </c>
      <c r="N128" s="156">
        <f t="shared" si="48"/>
        <v>2.3254848405699767E-2</v>
      </c>
      <c r="AV128" s="54" t="s">
        <v>55</v>
      </c>
      <c r="AW128" s="87">
        <f t="shared" si="49"/>
        <v>4.3357901850308665E-3</v>
      </c>
      <c r="AX128" s="87">
        <f t="shared" si="50"/>
        <v>5.3423129065558912E-3</v>
      </c>
      <c r="AY128" s="87"/>
      <c r="AZ128" s="87">
        <f t="shared" si="51"/>
        <v>2.6608120131175811E-3</v>
      </c>
      <c r="BA128" s="87">
        <f t="shared" si="52"/>
        <v>3.2785005161627316E-3</v>
      </c>
      <c r="BB128" s="87"/>
      <c r="BC128" s="87">
        <f t="shared" si="53"/>
        <v>5.8137121014249452E-3</v>
      </c>
      <c r="BD128" s="87">
        <f t="shared" si="54"/>
        <v>7.1633238392557301E-3</v>
      </c>
    </row>
    <row r="129" spans="1:56" x14ac:dyDescent="0.2">
      <c r="A129" s="7" t="s">
        <v>56</v>
      </c>
      <c r="B129" s="104">
        <v>153963.29999999999</v>
      </c>
      <c r="F129" s="154">
        <f t="shared" si="40"/>
        <v>1.1920508496505331E-2</v>
      </c>
      <c r="G129" s="155">
        <f t="shared" si="41"/>
        <v>2.1936033863264814E-2</v>
      </c>
      <c r="H129" s="156">
        <f t="shared" si="42"/>
        <v>3.0773262128052599E-2</v>
      </c>
      <c r="I129" s="154">
        <f t="shared" si="43"/>
        <v>1.8663422393518453E-2</v>
      </c>
      <c r="J129" s="155">
        <f t="shared" si="44"/>
        <v>3.4344295442485316E-2</v>
      </c>
      <c r="K129" s="156">
        <f t="shared" si="45"/>
        <v>4.8180359897456088E-2</v>
      </c>
      <c r="L129" s="154">
        <f t="shared" si="46"/>
        <v>2.6971655588052468E-2</v>
      </c>
      <c r="M129" s="155">
        <f t="shared" si="47"/>
        <v>4.9633046316882007E-2</v>
      </c>
      <c r="N129" s="156">
        <f t="shared" si="48"/>
        <v>6.9628391077613969E-2</v>
      </c>
      <c r="AV129" s="54" t="s">
        <v>56</v>
      </c>
      <c r="AW129" s="87">
        <f t="shared" si="49"/>
        <v>1.2408261579220502E-2</v>
      </c>
      <c r="AX129" s="87">
        <f t="shared" si="50"/>
        <v>1.5288750874396691E-2</v>
      </c>
      <c r="AY129" s="87"/>
      <c r="AZ129" s="87">
        <f t="shared" si="51"/>
        <v>6.7429138970131215E-3</v>
      </c>
      <c r="BA129" s="87">
        <f t="shared" si="52"/>
        <v>8.3082331945340156E-3</v>
      </c>
      <c r="BB129" s="87"/>
      <c r="BC129" s="87">
        <f t="shared" si="53"/>
        <v>1.7407097769403489E-2</v>
      </c>
      <c r="BD129" s="87">
        <f t="shared" si="54"/>
        <v>2.1448031180157881E-2</v>
      </c>
    </row>
    <row r="130" spans="1:56" x14ac:dyDescent="0.2">
      <c r="A130" s="7" t="s">
        <v>57</v>
      </c>
      <c r="B130" s="104">
        <v>15292.6</v>
      </c>
      <c r="F130" s="154">
        <f t="shared" si="40"/>
        <v>6.6971882217543134E-3</v>
      </c>
      <c r="G130" s="155">
        <f t="shared" si="41"/>
        <v>9.5788549690700078E-3</v>
      </c>
      <c r="H130" s="156">
        <f t="shared" si="42"/>
        <v>1.2121502099054446E-2</v>
      </c>
      <c r="I130" s="154">
        <f t="shared" si="43"/>
        <v>1.0485496710827458E-2</v>
      </c>
      <c r="J130" s="155">
        <f t="shared" si="44"/>
        <v>1.4997197173796476E-2</v>
      </c>
      <c r="K130" s="156">
        <f t="shared" si="45"/>
        <v>1.8978109347004436E-2</v>
      </c>
      <c r="L130" s="154">
        <f t="shared" si="46"/>
        <v>1.5153233956292587E-2</v>
      </c>
      <c r="M130" s="155">
        <f t="shared" si="47"/>
        <v>2.1673368818905876E-2</v>
      </c>
      <c r="N130" s="156">
        <f t="shared" si="48"/>
        <v>2.7426428991799957E-2</v>
      </c>
      <c r="AV130" s="54" t="s">
        <v>57</v>
      </c>
      <c r="AW130" s="87">
        <f t="shared" si="49"/>
        <v>5.418342204726468E-3</v>
      </c>
      <c r="AX130" s="87">
        <f t="shared" si="50"/>
        <v>6.6761716451093998E-3</v>
      </c>
      <c r="AY130" s="87"/>
      <c r="AZ130" s="87">
        <f t="shared" si="51"/>
        <v>3.7883084890731446E-3</v>
      </c>
      <c r="BA130" s="87">
        <f t="shared" si="52"/>
        <v>4.6677372454651291E-3</v>
      </c>
      <c r="BB130" s="87"/>
      <c r="BC130" s="87">
        <f t="shared" si="53"/>
        <v>6.8566072479499893E-3</v>
      </c>
      <c r="BD130" s="87">
        <f t="shared" si="54"/>
        <v>8.4483196447955218E-3</v>
      </c>
    </row>
    <row r="131" spans="1:56" x14ac:dyDescent="0.2">
      <c r="A131" s="7" t="s">
        <v>58</v>
      </c>
      <c r="B131" s="104">
        <v>870587</v>
      </c>
      <c r="F131" s="154">
        <f t="shared" si="40"/>
        <v>8.6215196082643098E-3</v>
      </c>
      <c r="G131" s="155">
        <f t="shared" si="41"/>
        <v>1.3047248580555417E-2</v>
      </c>
      <c r="H131" s="156">
        <f t="shared" si="42"/>
        <v>1.6952303556106395E-2</v>
      </c>
      <c r="I131" s="154">
        <f t="shared" si="43"/>
        <v>1.3498338780615834E-2</v>
      </c>
      <c r="J131" s="155">
        <f t="shared" si="44"/>
        <v>2.0427510403899896E-2</v>
      </c>
      <c r="K131" s="156">
        <f t="shared" si="45"/>
        <v>2.6541485365621131E-2</v>
      </c>
      <c r="L131" s="154">
        <f t="shared" si="46"/>
        <v>1.9507276689406113E-2</v>
      </c>
      <c r="M131" s="155">
        <f t="shared" si="47"/>
        <v>2.9521047293377921E-2</v>
      </c>
      <c r="N131" s="156">
        <f t="shared" si="48"/>
        <v>3.835672723805892E-2</v>
      </c>
      <c r="AV131" s="54" t="s">
        <v>58</v>
      </c>
      <c r="AW131" s="87">
        <f t="shared" si="49"/>
        <v>7.3802618233444785E-3</v>
      </c>
      <c r="AX131" s="87">
        <f t="shared" si="50"/>
        <v>9.0935368894780252E-3</v>
      </c>
      <c r="AY131" s="87"/>
      <c r="AZ131" s="87">
        <f t="shared" si="51"/>
        <v>4.8768191723515247E-3</v>
      </c>
      <c r="BA131" s="87">
        <f t="shared" si="52"/>
        <v>6.0089379087902781E-3</v>
      </c>
      <c r="BB131" s="87"/>
      <c r="BC131" s="87">
        <f t="shared" si="53"/>
        <v>9.5891818095147352E-3</v>
      </c>
      <c r="BD131" s="87">
        <f t="shared" si="54"/>
        <v>1.1815241872437789E-2</v>
      </c>
    </row>
    <row r="132" spans="1:56" x14ac:dyDescent="0.2">
      <c r="A132" s="7" t="s">
        <v>59</v>
      </c>
      <c r="B132" s="104">
        <v>405241.4</v>
      </c>
      <c r="F132" s="154">
        <f t="shared" si="40"/>
        <v>9.5418075892542073E-3</v>
      </c>
      <c r="G132" s="155">
        <f t="shared" si="41"/>
        <v>1.2317718031770692E-2</v>
      </c>
      <c r="H132" s="156">
        <f t="shared" si="42"/>
        <v>1.4767050775167588E-2</v>
      </c>
      <c r="I132" s="154">
        <f t="shared" si="43"/>
        <v>1.4939193700347492E-2</v>
      </c>
      <c r="J132" s="155">
        <f t="shared" si="44"/>
        <v>1.9285316110348054E-2</v>
      </c>
      <c r="K132" s="156">
        <f t="shared" si="45"/>
        <v>2.3120130001525015E-2</v>
      </c>
      <c r="L132" s="154">
        <f t="shared" si="46"/>
        <v>2.1589544444373148E-2</v>
      </c>
      <c r="M132" s="155">
        <f t="shared" si="47"/>
        <v>2.787039231430944E-2</v>
      </c>
      <c r="N132" s="156">
        <f t="shared" si="48"/>
        <v>3.3412316905429701E-2</v>
      </c>
      <c r="AV132" s="54" t="s">
        <v>59</v>
      </c>
      <c r="AW132" s="87">
        <f t="shared" si="49"/>
        <v>6.9675980785773618E-3</v>
      </c>
      <c r="AX132" s="87">
        <f t="shared" si="50"/>
        <v>8.5850762039613865E-3</v>
      </c>
      <c r="AY132" s="87"/>
      <c r="AZ132" s="87">
        <f t="shared" si="51"/>
        <v>5.3973861110932844E-3</v>
      </c>
      <c r="BA132" s="87">
        <f t="shared" si="52"/>
        <v>6.6503507440256564E-3</v>
      </c>
      <c r="BB132" s="87"/>
      <c r="BC132" s="87">
        <f t="shared" si="53"/>
        <v>8.353079226357427E-3</v>
      </c>
      <c r="BD132" s="87">
        <f t="shared" si="54"/>
        <v>1.0292186903904686E-2</v>
      </c>
    </row>
    <row r="133" spans="1:56" x14ac:dyDescent="0.2">
      <c r="A133" s="7" t="s">
        <v>60</v>
      </c>
      <c r="B133" s="104">
        <v>576382.6</v>
      </c>
      <c r="F133" s="154">
        <f t="shared" si="40"/>
        <v>3.3043046524652189E-2</v>
      </c>
      <c r="G133" s="155">
        <f t="shared" si="41"/>
        <v>4.6076020541737386E-2</v>
      </c>
      <c r="H133" s="156">
        <f t="shared" si="42"/>
        <v>5.757570349798901E-2</v>
      </c>
      <c r="I133" s="154">
        <f t="shared" si="43"/>
        <v>5.1734062740617079E-2</v>
      </c>
      <c r="J133" s="155">
        <f t="shared" si="44"/>
        <v>7.2139224080497902E-2</v>
      </c>
      <c r="K133" s="156">
        <f t="shared" si="45"/>
        <v>9.0143778203922192E-2</v>
      </c>
      <c r="L133" s="154">
        <f t="shared" si="46"/>
        <v>7.4764064863859531E-2</v>
      </c>
      <c r="M133" s="155">
        <f t="shared" si="47"/>
        <v>0.10425281415504216</v>
      </c>
      <c r="N133" s="156">
        <f t="shared" si="48"/>
        <v>0.13027229882373273</v>
      </c>
      <c r="AV133" s="54" t="s">
        <v>60</v>
      </c>
      <c r="AW133" s="87">
        <f t="shared" si="49"/>
        <v>2.6063203538760515E-2</v>
      </c>
      <c r="AX133" s="87">
        <f t="shared" si="50"/>
        <v>3.2113590074544257E-2</v>
      </c>
      <c r="AY133" s="87"/>
      <c r="AZ133" s="87">
        <f t="shared" si="51"/>
        <v>1.869101621596489E-2</v>
      </c>
      <c r="BA133" s="87">
        <f t="shared" si="52"/>
        <v>2.3030002123242452E-2</v>
      </c>
      <c r="BB133" s="87"/>
      <c r="BC133" s="87">
        <f t="shared" si="53"/>
        <v>3.2568074705933182E-2</v>
      </c>
      <c r="BD133" s="87">
        <f t="shared" si="54"/>
        <v>4.0128520619810537E-2</v>
      </c>
    </row>
    <row r="134" spans="1:56" x14ac:dyDescent="0.2">
      <c r="A134" s="7" t="s">
        <v>61</v>
      </c>
      <c r="B134" s="104">
        <v>216053.2</v>
      </c>
      <c r="F134" s="154">
        <f t="shared" si="40"/>
        <v>1.0306857534162878E-2</v>
      </c>
      <c r="G134" s="155">
        <f t="shared" si="41"/>
        <v>1.5501794569578233E-2</v>
      </c>
      <c r="H134" s="156">
        <f t="shared" si="42"/>
        <v>2.0085562542003537E-2</v>
      </c>
      <c r="I134" s="154">
        <f t="shared" si="43"/>
        <v>1.613699916964895E-2</v>
      </c>
      <c r="J134" s="155">
        <f t="shared" si="44"/>
        <v>2.4270486447319446E-2</v>
      </c>
      <c r="K134" s="156">
        <f t="shared" si="45"/>
        <v>3.1447092868793429E-2</v>
      </c>
      <c r="L134" s="154">
        <f t="shared" si="46"/>
        <v>2.3320566541944292E-2</v>
      </c>
      <c r="M134" s="155">
        <f t="shared" si="47"/>
        <v>3.5074767510964888E-2</v>
      </c>
      <c r="N134" s="156">
        <f t="shared" si="48"/>
        <v>4.5446121307159533E-2</v>
      </c>
      <c r="AV134" s="54" t="s">
        <v>61</v>
      </c>
      <c r="AW134" s="87">
        <f t="shared" si="49"/>
        <v>8.7686918777412134E-3</v>
      </c>
      <c r="AX134" s="87">
        <f t="shared" si="50"/>
        <v>1.0804281063645442E-2</v>
      </c>
      <c r="AY134" s="87"/>
      <c r="AZ134" s="87">
        <f t="shared" si="51"/>
        <v>5.8301416354860722E-3</v>
      </c>
      <c r="BA134" s="87">
        <f t="shared" si="52"/>
        <v>7.1835673722953422E-3</v>
      </c>
      <c r="BB134" s="87"/>
      <c r="BC134" s="87">
        <f t="shared" si="53"/>
        <v>1.1361530326789892E-2</v>
      </c>
      <c r="BD134" s="87">
        <f t="shared" si="54"/>
        <v>1.3999028438366104E-2</v>
      </c>
    </row>
    <row r="135" spans="1:56" x14ac:dyDescent="0.2">
      <c r="A135" s="7" t="s">
        <v>62</v>
      </c>
      <c r="B135" s="104">
        <v>241611.3</v>
      </c>
      <c r="F135" s="154">
        <f t="shared" si="40"/>
        <v>0</v>
      </c>
      <c r="G135" s="155">
        <f t="shared" si="41"/>
        <v>3.6924197357491128E-3</v>
      </c>
      <c r="H135" s="156">
        <f t="shared" si="42"/>
        <v>1.7738611956477201E-2</v>
      </c>
      <c r="I135" s="154">
        <f t="shared" si="43"/>
        <v>0</v>
      </c>
      <c r="J135" s="155">
        <f t="shared" si="44"/>
        <v>5.7810612024354804E-3</v>
      </c>
      <c r="K135" s="156">
        <f t="shared" si="45"/>
        <v>2.7772574275292589E-2</v>
      </c>
      <c r="L135" s="154">
        <f t="shared" si="46"/>
        <v>0</v>
      </c>
      <c r="M135" s="155">
        <f t="shared" si="47"/>
        <v>8.3545658667454666E-3</v>
      </c>
      <c r="N135" s="156">
        <f t="shared" si="48"/>
        <v>4.0135849275261544E-2</v>
      </c>
      <c r="AV135" s="54" t="s">
        <v>62</v>
      </c>
      <c r="AW135" s="87">
        <f t="shared" si="49"/>
        <v>2.0886414666863675E-3</v>
      </c>
      <c r="AX135" s="87">
        <f t="shared" si="50"/>
        <v>2.5735046643099863E-3</v>
      </c>
      <c r="AY135" s="87"/>
      <c r="AZ135" s="87">
        <f t="shared" si="51"/>
        <v>0</v>
      </c>
      <c r="BA135" s="87">
        <f t="shared" si="52"/>
        <v>0</v>
      </c>
      <c r="BB135" s="87"/>
      <c r="BC135" s="87">
        <f t="shared" si="53"/>
        <v>1.0033962318815388E-2</v>
      </c>
      <c r="BD135" s="87">
        <f t="shared" si="54"/>
        <v>1.2363274999968955E-2</v>
      </c>
    </row>
    <row r="136" spans="1:56" x14ac:dyDescent="0.2">
      <c r="A136" s="7" t="s">
        <v>63</v>
      </c>
      <c r="B136" s="104">
        <v>52278.8</v>
      </c>
      <c r="F136" s="154">
        <f t="shared" si="40"/>
        <v>1.316385987819154E-2</v>
      </c>
      <c r="G136" s="155">
        <f t="shared" si="41"/>
        <v>1.7800615211137204E-2</v>
      </c>
      <c r="H136" s="156">
        <f t="shared" si="42"/>
        <v>2.189186991667751E-2</v>
      </c>
      <c r="I136" s="154">
        <f t="shared" si="43"/>
        <v>2.0610083647673624E-2</v>
      </c>
      <c r="J136" s="155">
        <f t="shared" si="44"/>
        <v>2.7869650078043099E-2</v>
      </c>
      <c r="K136" s="156">
        <f t="shared" si="45"/>
        <v>3.42751498695456E-2</v>
      </c>
      <c r="L136" s="154">
        <f t="shared" si="46"/>
        <v>2.9784895077928329E-2</v>
      </c>
      <c r="M136" s="155">
        <f t="shared" si="47"/>
        <v>4.0276139467623574E-2</v>
      </c>
      <c r="N136" s="156">
        <f t="shared" si="48"/>
        <v>4.9533119811472341E-2</v>
      </c>
      <c r="AV136" s="54" t="s">
        <v>63</v>
      </c>
      <c r="AW136" s="87">
        <f t="shared" si="49"/>
        <v>1.0069034866905895E-2</v>
      </c>
      <c r="AX136" s="87">
        <f t="shared" si="50"/>
        <v>1.2406489389580475E-2</v>
      </c>
      <c r="AY136" s="87"/>
      <c r="AZ136" s="87">
        <f t="shared" si="51"/>
        <v>7.446223769482084E-3</v>
      </c>
      <c r="BA136" s="87">
        <f t="shared" si="52"/>
        <v>9.1748114302547049E-3</v>
      </c>
      <c r="BB136" s="87"/>
      <c r="BC136" s="87">
        <f t="shared" si="53"/>
        <v>1.238327995286809E-2</v>
      </c>
      <c r="BD136" s="87">
        <f t="shared" si="54"/>
        <v>1.5257969941926741E-2</v>
      </c>
    </row>
    <row r="137" spans="1:56" x14ac:dyDescent="0.2">
      <c r="A137" s="7" t="s">
        <v>64</v>
      </c>
      <c r="B137" s="104">
        <v>100255.7</v>
      </c>
      <c r="F137" s="154">
        <f t="shared" si="40"/>
        <v>6.4432798793485069E-3</v>
      </c>
      <c r="G137" s="155">
        <f t="shared" si="41"/>
        <v>1.7269874206653588E-2</v>
      </c>
      <c r="H137" s="156">
        <f t="shared" si="42"/>
        <v>2.6822751554275725E-2</v>
      </c>
      <c r="I137" s="154">
        <f t="shared" si="43"/>
        <v>1.0087963447464836E-2</v>
      </c>
      <c r="J137" s="155">
        <f t="shared" si="44"/>
        <v>2.7038691939710164E-2</v>
      </c>
      <c r="K137" s="156">
        <f t="shared" si="45"/>
        <v>4.1995217079926636E-2</v>
      </c>
      <c r="L137" s="154">
        <f t="shared" si="46"/>
        <v>1.457873427246531E-2</v>
      </c>
      <c r="M137" s="155">
        <f t="shared" si="47"/>
        <v>3.9075270932226298E-2</v>
      </c>
      <c r="N137" s="156">
        <f t="shared" si="48"/>
        <v>6.0689862102603645E-2</v>
      </c>
      <c r="AV137" s="54" t="s">
        <v>64</v>
      </c>
      <c r="AW137" s="87">
        <f t="shared" si="49"/>
        <v>9.7688177330565763E-3</v>
      </c>
      <c r="AX137" s="87">
        <f t="shared" si="50"/>
        <v>1.2036578992516134E-2</v>
      </c>
      <c r="AY137" s="87"/>
      <c r="AZ137" s="87">
        <f t="shared" si="51"/>
        <v>3.6446835681163293E-3</v>
      </c>
      <c r="BA137" s="87">
        <f t="shared" si="52"/>
        <v>4.490770825000474E-3</v>
      </c>
      <c r="BB137" s="87"/>
      <c r="BC137" s="87">
        <f t="shared" si="53"/>
        <v>1.5172465525650911E-2</v>
      </c>
      <c r="BD137" s="87">
        <f t="shared" si="54"/>
        <v>1.8694645022677009E-2</v>
      </c>
    </row>
    <row r="138" spans="1:56" x14ac:dyDescent="0.2">
      <c r="A138" s="7" t="s">
        <v>65</v>
      </c>
      <c r="B138" s="104">
        <v>250923</v>
      </c>
      <c r="F138" s="154">
        <f t="shared" si="40"/>
        <v>1.1542292595736539E-2</v>
      </c>
      <c r="G138" s="155">
        <f t="shared" si="41"/>
        <v>1.4590547309333939E-2</v>
      </c>
      <c r="H138" s="156">
        <f t="shared" si="42"/>
        <v>1.728018382133165E-2</v>
      </c>
      <c r="I138" s="154">
        <f t="shared" si="43"/>
        <v>1.8071266185244083E-2</v>
      </c>
      <c r="J138" s="155">
        <f t="shared" si="44"/>
        <v>2.2843786191381422E-2</v>
      </c>
      <c r="K138" s="156">
        <f t="shared" si="45"/>
        <v>2.7054833255620254E-2</v>
      </c>
      <c r="L138" s="154">
        <f t="shared" si="46"/>
        <v>2.6115894358030155E-2</v>
      </c>
      <c r="M138" s="155">
        <f t="shared" si="47"/>
        <v>3.3012955528189919E-2</v>
      </c>
      <c r="N138" s="156">
        <f t="shared" si="48"/>
        <v>3.9098597737154427E-2</v>
      </c>
      <c r="AV138" s="54" t="s">
        <v>65</v>
      </c>
      <c r="AW138" s="87">
        <f t="shared" si="49"/>
        <v>8.2532388820474832E-3</v>
      </c>
      <c r="AX138" s="87">
        <f t="shared" si="50"/>
        <v>1.0169169336808496E-2</v>
      </c>
      <c r="AY138" s="87"/>
      <c r="AZ138" s="87">
        <f t="shared" si="51"/>
        <v>6.5289735895075439E-3</v>
      </c>
      <c r="BA138" s="87">
        <f t="shared" si="52"/>
        <v>8.0446281727860718E-3</v>
      </c>
      <c r="BB138" s="87"/>
      <c r="BC138" s="87">
        <f t="shared" si="53"/>
        <v>9.7746494342886049E-3</v>
      </c>
      <c r="BD138" s="87">
        <f t="shared" si="54"/>
        <v>1.2043764481534172E-2</v>
      </c>
    </row>
    <row r="139" spans="1:56" ht="15" thickBot="1" x14ac:dyDescent="0.25">
      <c r="A139" s="7" t="s">
        <v>66</v>
      </c>
      <c r="B139" s="105">
        <v>540734</v>
      </c>
      <c r="F139" s="157">
        <f t="shared" si="40"/>
        <v>0</v>
      </c>
      <c r="G139" s="158">
        <f t="shared" si="41"/>
        <v>0</v>
      </c>
      <c r="H139" s="159">
        <f t="shared" si="42"/>
        <v>6.5756381695991032E-4</v>
      </c>
      <c r="I139" s="157">
        <f t="shared" si="43"/>
        <v>0</v>
      </c>
      <c r="J139" s="158">
        <f t="shared" si="44"/>
        <v>0</v>
      </c>
      <c r="K139" s="159">
        <f t="shared" si="45"/>
        <v>1.0295191073614754E-3</v>
      </c>
      <c r="L139" s="157">
        <f t="shared" si="46"/>
        <v>0</v>
      </c>
      <c r="M139" s="158">
        <f t="shared" si="47"/>
        <v>0</v>
      </c>
      <c r="N139" s="159">
        <f t="shared" si="48"/>
        <v>1.4878211616062612E-3</v>
      </c>
      <c r="AV139" s="54" t="s">
        <v>66</v>
      </c>
      <c r="AW139" s="87">
        <f t="shared" si="49"/>
        <v>0</v>
      </c>
      <c r="AX139" s="87">
        <f t="shared" si="50"/>
        <v>0</v>
      </c>
      <c r="AY139" s="87"/>
      <c r="AZ139" s="87">
        <f t="shared" si="51"/>
        <v>0</v>
      </c>
      <c r="BA139" s="87">
        <f t="shared" si="52"/>
        <v>0</v>
      </c>
      <c r="BB139" s="87"/>
      <c r="BC139" s="87">
        <f t="shared" si="53"/>
        <v>3.7195529040156509E-4</v>
      </c>
      <c r="BD139" s="87">
        <f t="shared" si="54"/>
        <v>4.583020542447858E-4</v>
      </c>
    </row>
    <row r="140" spans="1:56" ht="0.95" customHeight="1" thickTop="1" thickBot="1" x14ac:dyDescent="0.3">
      <c r="A140" s="78"/>
      <c r="B140" s="106"/>
      <c r="F140" s="160" t="e">
        <f t="shared" si="40"/>
        <v>#DIV/0!</v>
      </c>
      <c r="G140" s="161" t="e">
        <f t="shared" si="41"/>
        <v>#DIV/0!</v>
      </c>
      <c r="H140" s="162" t="e">
        <f t="shared" si="42"/>
        <v>#DIV/0!</v>
      </c>
      <c r="I140" s="160" t="e">
        <f t="shared" si="43"/>
        <v>#DIV/0!</v>
      </c>
      <c r="J140" s="161" t="e">
        <f t="shared" si="44"/>
        <v>#DIV/0!</v>
      </c>
      <c r="K140" s="162" t="e">
        <f t="shared" si="45"/>
        <v>#DIV/0!</v>
      </c>
      <c r="L140" s="160" t="e">
        <f t="shared" si="46"/>
        <v>#DIV/0!</v>
      </c>
      <c r="M140" s="161" t="e">
        <f t="shared" si="47"/>
        <v>#DIV/0!</v>
      </c>
      <c r="N140" s="162" t="e">
        <f t="shared" si="48"/>
        <v>#DIV/0!</v>
      </c>
      <c r="AV140" s="72"/>
      <c r="AW140" s="87" t="e">
        <f t="shared" si="49"/>
        <v>#DIV/0!</v>
      </c>
      <c r="AX140" s="87" t="e">
        <f t="shared" si="50"/>
        <v>#DIV/0!</v>
      </c>
      <c r="AY140" s="87"/>
      <c r="AZ140" s="87" t="e">
        <f t="shared" si="51"/>
        <v>#DIV/0!</v>
      </c>
      <c r="BA140" s="87" t="e">
        <f t="shared" si="52"/>
        <v>#DIV/0!</v>
      </c>
      <c r="BB140" s="87"/>
      <c r="BC140" s="87" t="e">
        <f t="shared" si="53"/>
        <v>#DIV/0!</v>
      </c>
      <c r="BD140" s="87" t="e">
        <f t="shared" si="54"/>
        <v>#DIV/0!</v>
      </c>
    </row>
    <row r="141" spans="1:56" ht="16.5" thickTop="1" thickBot="1" x14ac:dyDescent="0.3">
      <c r="A141" s="153" t="s">
        <v>115</v>
      </c>
      <c r="B141" s="107">
        <f>SUM(B113:B139)</f>
        <v>14640036</v>
      </c>
      <c r="F141" s="163">
        <f t="shared" si="40"/>
        <v>8.9488473448835759E-3</v>
      </c>
      <c r="G141" s="164">
        <f t="shared" si="41"/>
        <v>1.4047584640673016E-2</v>
      </c>
      <c r="H141" s="165">
        <f t="shared" si="42"/>
        <v>1.8771377747021943E-2</v>
      </c>
      <c r="I141" s="163">
        <f t="shared" si="43"/>
        <v>1.4010821600575299E-2</v>
      </c>
      <c r="J141" s="164">
        <f t="shared" si="44"/>
        <v>2.1993693124286031E-2</v>
      </c>
      <c r="K141" s="165">
        <f t="shared" si="45"/>
        <v>2.9389530816044441E-2</v>
      </c>
      <c r="L141" s="163">
        <f t="shared" si="46"/>
        <v>2.0247897022766886E-2</v>
      </c>
      <c r="M141" s="164">
        <f t="shared" si="47"/>
        <v>3.1784433934452072E-2</v>
      </c>
      <c r="N141" s="165">
        <f t="shared" si="48"/>
        <v>4.2472612276090033E-2</v>
      </c>
      <c r="AV141" s="60" t="s">
        <v>84</v>
      </c>
      <c r="AW141" s="87">
        <f t="shared" si="49"/>
        <v>7.9461084836130146E-3</v>
      </c>
      <c r="AX141" s="87">
        <f t="shared" si="50"/>
        <v>9.7907408101660411E-3</v>
      </c>
      <c r="AY141" s="87"/>
      <c r="AZ141" s="87">
        <f t="shared" si="51"/>
        <v>5.0619742556917233E-3</v>
      </c>
      <c r="BA141" s="87">
        <f t="shared" si="52"/>
        <v>6.2370754221915872E-3</v>
      </c>
      <c r="BB141" s="87"/>
      <c r="BC141" s="87">
        <f t="shared" si="53"/>
        <v>1.0618153069022498E-2</v>
      </c>
      <c r="BD141" s="87">
        <f t="shared" si="54"/>
        <v>1.3083081460045592E-2</v>
      </c>
    </row>
    <row r="142" spans="1:56" x14ac:dyDescent="0.2">
      <c r="H142" s="63"/>
    </row>
    <row r="143" spans="1:56" ht="15" thickBot="1" x14ac:dyDescent="0.25"/>
    <row r="144" spans="1:56" ht="15.75" thickBot="1" x14ac:dyDescent="0.3">
      <c r="A144" s="128" t="s">
        <v>99</v>
      </c>
      <c r="F144" s="207" t="s">
        <v>79</v>
      </c>
      <c r="G144" s="208"/>
      <c r="H144" s="209"/>
      <c r="I144" s="207" t="s">
        <v>80</v>
      </c>
      <c r="J144" s="208"/>
      <c r="K144" s="209"/>
      <c r="L144" s="207" t="s">
        <v>81</v>
      </c>
      <c r="M144" s="208"/>
      <c r="N144" s="209"/>
      <c r="AV144" s="51"/>
      <c r="AW144" s="210" t="s">
        <v>90</v>
      </c>
      <c r="AX144" s="210"/>
      <c r="AY144" s="51"/>
      <c r="AZ144" s="210" t="s">
        <v>91</v>
      </c>
      <c r="BA144" s="210"/>
      <c r="BB144" s="51"/>
      <c r="BC144" s="210" t="s">
        <v>92</v>
      </c>
      <c r="BD144" s="210"/>
    </row>
    <row r="145" spans="1:56" ht="25.5" x14ac:dyDescent="0.2">
      <c r="A145" s="79" t="s">
        <v>72</v>
      </c>
      <c r="F145" s="143" t="str">
        <f t="shared" ref="F145:N145" si="55">F112</f>
        <v>55% target, 2030</v>
      </c>
      <c r="G145" s="144" t="str">
        <f t="shared" si="55"/>
        <v>75% target, 2035</v>
      </c>
      <c r="H145" s="145" t="str">
        <f t="shared" si="55"/>
        <v>90% target, 2040</v>
      </c>
      <c r="I145" s="143" t="str">
        <f t="shared" si="55"/>
        <v>55% target, 2030</v>
      </c>
      <c r="J145" s="144" t="str">
        <f t="shared" si="55"/>
        <v>75% target, 2035</v>
      </c>
      <c r="K145" s="145" t="str">
        <f t="shared" si="55"/>
        <v>90% target, 2040</v>
      </c>
      <c r="L145" s="143" t="str">
        <f t="shared" si="55"/>
        <v>55% target, 2030</v>
      </c>
      <c r="M145" s="144" t="str">
        <f t="shared" si="55"/>
        <v>75% target, 2035</v>
      </c>
      <c r="N145" s="145" t="str">
        <f t="shared" si="55"/>
        <v>90% target, 2040</v>
      </c>
      <c r="AV145" s="54" t="s">
        <v>72</v>
      </c>
      <c r="AW145" s="88" t="str">
        <f>AW112</f>
        <v>UTM low</v>
      </c>
      <c r="AX145" s="88" t="str">
        <f>AX112</f>
        <v>UTM high</v>
      </c>
      <c r="AY145" s="88"/>
      <c r="AZ145" s="88" t="str">
        <f>AZ112</f>
        <v>UTM low</v>
      </c>
      <c r="BA145" s="88" t="str">
        <f>BA112</f>
        <v>UTM high</v>
      </c>
      <c r="BB145" s="88"/>
      <c r="BC145" s="88" t="str">
        <f>BC112</f>
        <v>UTM low</v>
      </c>
      <c r="BD145" s="88" t="str">
        <f>BD112</f>
        <v>UTM high</v>
      </c>
    </row>
    <row r="146" spans="1:56" x14ac:dyDescent="0.2">
      <c r="A146" s="77" t="s">
        <v>40</v>
      </c>
      <c r="F146" s="80">
        <f t="shared" ref="F146:F172" si="56">F46/$E$7</f>
        <v>5009.9757047999992</v>
      </c>
      <c r="G146" s="81">
        <f t="shared" ref="G146:G172" si="57">G46/$E$8</f>
        <v>7415.1247499999999</v>
      </c>
      <c r="H146" s="82">
        <f t="shared" ref="H146:H172" si="58">H46/$E$9</f>
        <v>9537.3150839999998</v>
      </c>
      <c r="I146" s="80">
        <f t="shared" ref="I146:I172" si="59">I46/$E$7</f>
        <v>7843.9013559999985</v>
      </c>
      <c r="J146" s="81">
        <f t="shared" ref="J146:J172" si="60">J46/$E$8</f>
        <v>11609.538750000002</v>
      </c>
      <c r="K146" s="82">
        <f t="shared" ref="K146:K172" si="61">K46/$E$9</f>
        <v>14932.15998</v>
      </c>
      <c r="L146" s="80">
        <f t="shared" ref="L146:L172" si="62">L46/$E$7</f>
        <v>11335.702604799999</v>
      </c>
      <c r="M146" s="81">
        <f t="shared" ref="M146:M172" si="63">M46/$E$8</f>
        <v>16777.655999999999</v>
      </c>
      <c r="N146" s="82">
        <f t="shared" ref="N146:N172" si="64">N46/$E$9</f>
        <v>21579.379583999998</v>
      </c>
      <c r="AV146" s="54" t="s">
        <v>40</v>
      </c>
      <c r="AW146" s="89">
        <f>J146-G146</f>
        <v>4194.4140000000016</v>
      </c>
      <c r="AX146" s="89">
        <f>M146-J146</f>
        <v>5168.1172499999975</v>
      </c>
      <c r="AY146" s="89"/>
      <c r="AZ146" s="89">
        <f>I146-F146</f>
        <v>2833.9256511999993</v>
      </c>
      <c r="BA146" s="89">
        <f>L146-I146</f>
        <v>3491.8012488000004</v>
      </c>
      <c r="BB146" s="89"/>
      <c r="BC146" s="89">
        <f>K146-H146</f>
        <v>5394.8448960000005</v>
      </c>
      <c r="BD146" s="89">
        <f>N146-K146</f>
        <v>6647.2196039999981</v>
      </c>
    </row>
    <row r="147" spans="1:56" x14ac:dyDescent="0.2">
      <c r="A147" s="77" t="s">
        <v>41</v>
      </c>
      <c r="F147" s="80">
        <f t="shared" si="56"/>
        <v>1002.4763759999997</v>
      </c>
      <c r="G147" s="81">
        <f t="shared" si="57"/>
        <v>2393.5650749999995</v>
      </c>
      <c r="H147" s="82">
        <f t="shared" si="58"/>
        <v>3620.9962800000008</v>
      </c>
      <c r="I147" s="80">
        <f t="shared" si="59"/>
        <v>1569.5337199999997</v>
      </c>
      <c r="J147" s="81">
        <f t="shared" si="60"/>
        <v>3747.5008750000002</v>
      </c>
      <c r="K147" s="82">
        <f t="shared" si="61"/>
        <v>5669.2366000000002</v>
      </c>
      <c r="L147" s="80">
        <f t="shared" si="62"/>
        <v>2268.2293759999993</v>
      </c>
      <c r="M147" s="81">
        <f t="shared" si="63"/>
        <v>5415.7431999999999</v>
      </c>
      <c r="N147" s="82">
        <f t="shared" si="64"/>
        <v>8192.9612799999995</v>
      </c>
      <c r="AV147" s="54" t="s">
        <v>41</v>
      </c>
      <c r="AW147" s="89">
        <f t="shared" ref="AW147:AW172" si="65">J147-G147</f>
        <v>1353.9358000000007</v>
      </c>
      <c r="AX147" s="89">
        <f t="shared" ref="AX147:AX172" si="66">M147-J147</f>
        <v>1668.2423249999997</v>
      </c>
      <c r="AY147" s="89"/>
      <c r="AZ147" s="89">
        <f t="shared" ref="AZ147:AZ172" si="67">I147-F147</f>
        <v>567.05734399999994</v>
      </c>
      <c r="BA147" s="89">
        <f t="shared" ref="BA147:BA172" si="68">L147-I147</f>
        <v>698.69565599999964</v>
      </c>
      <c r="BB147" s="89"/>
      <c r="BC147" s="89">
        <f t="shared" ref="BC147:BC172" si="69">K147-H147</f>
        <v>2048.2403199999994</v>
      </c>
      <c r="BD147" s="89">
        <f t="shared" ref="BD147:BD172" si="70">N147-K147</f>
        <v>2523.7246799999994</v>
      </c>
    </row>
    <row r="148" spans="1:56" x14ac:dyDescent="0.2">
      <c r="A148" s="77" t="s">
        <v>42</v>
      </c>
      <c r="F148" s="80">
        <f t="shared" si="56"/>
        <v>4622.7178007999983</v>
      </c>
      <c r="G148" s="81">
        <f t="shared" si="57"/>
        <v>7856.4632849999998</v>
      </c>
      <c r="H148" s="82">
        <f t="shared" si="58"/>
        <v>10709.768124</v>
      </c>
      <c r="I148" s="80">
        <f t="shared" si="59"/>
        <v>7237.5884759999981</v>
      </c>
      <c r="J148" s="81">
        <f t="shared" si="60"/>
        <v>12300.523324999998</v>
      </c>
      <c r="K148" s="82">
        <f t="shared" si="61"/>
        <v>16767.818780000001</v>
      </c>
      <c r="L148" s="80">
        <f t="shared" si="62"/>
        <v>10459.482700799997</v>
      </c>
      <c r="M148" s="81">
        <f t="shared" si="63"/>
        <v>17776.240160000001</v>
      </c>
      <c r="N148" s="82">
        <f t="shared" si="64"/>
        <v>24232.202623999998</v>
      </c>
      <c r="AV148" s="54" t="s">
        <v>42</v>
      </c>
      <c r="AW148" s="89">
        <f t="shared" si="65"/>
        <v>4444.0600399999985</v>
      </c>
      <c r="AX148" s="89">
        <f t="shared" si="66"/>
        <v>5475.7168350000029</v>
      </c>
      <c r="AY148" s="89"/>
      <c r="AZ148" s="89">
        <f t="shared" si="67"/>
        <v>2614.8706751999998</v>
      </c>
      <c r="BA148" s="89">
        <f t="shared" si="68"/>
        <v>3221.8942247999994</v>
      </c>
      <c r="BB148" s="89"/>
      <c r="BC148" s="89">
        <f t="shared" si="69"/>
        <v>6058.0506560000013</v>
      </c>
      <c r="BD148" s="89">
        <f t="shared" si="70"/>
        <v>7464.3838439999963</v>
      </c>
    </row>
    <row r="149" spans="1:56" x14ac:dyDescent="0.2">
      <c r="A149" s="77" t="s">
        <v>43</v>
      </c>
      <c r="F149" s="80">
        <f t="shared" si="56"/>
        <v>1320.4589705999999</v>
      </c>
      <c r="G149" s="81">
        <f t="shared" si="57"/>
        <v>2640.1401675000006</v>
      </c>
      <c r="H149" s="82">
        <f t="shared" si="58"/>
        <v>3804.5647530000001</v>
      </c>
      <c r="I149" s="80">
        <f t="shared" si="59"/>
        <v>2067.3852569999999</v>
      </c>
      <c r="J149" s="81">
        <f t="shared" si="60"/>
        <v>4133.5527874999998</v>
      </c>
      <c r="K149" s="82">
        <f t="shared" si="61"/>
        <v>5956.6417850000016</v>
      </c>
      <c r="L149" s="80">
        <f t="shared" si="62"/>
        <v>2987.7051455999999</v>
      </c>
      <c r="M149" s="81">
        <f t="shared" si="63"/>
        <v>5973.6504799999993</v>
      </c>
      <c r="N149" s="82">
        <f t="shared" si="64"/>
        <v>8608.3081280000024</v>
      </c>
      <c r="AV149" s="54" t="s">
        <v>43</v>
      </c>
      <c r="AW149" s="89">
        <f t="shared" si="65"/>
        <v>1493.4126199999992</v>
      </c>
      <c r="AX149" s="89">
        <f t="shared" si="66"/>
        <v>1840.0976924999995</v>
      </c>
      <c r="AY149" s="89"/>
      <c r="AZ149" s="89">
        <f t="shared" si="67"/>
        <v>746.92628639999998</v>
      </c>
      <c r="BA149" s="89">
        <f t="shared" si="68"/>
        <v>920.31988860000001</v>
      </c>
      <c r="BB149" s="89"/>
      <c r="BC149" s="89">
        <f t="shared" si="69"/>
        <v>2152.0770320000015</v>
      </c>
      <c r="BD149" s="89">
        <f t="shared" si="70"/>
        <v>2651.6663430000008</v>
      </c>
    </row>
    <row r="150" spans="1:56" x14ac:dyDescent="0.2">
      <c r="A150" s="77" t="s">
        <v>70</v>
      </c>
      <c r="F150" s="80">
        <f t="shared" si="56"/>
        <v>22149.491957999999</v>
      </c>
      <c r="G150" s="81">
        <f t="shared" si="57"/>
        <v>43813.074690000001</v>
      </c>
      <c r="H150" s="82">
        <f t="shared" si="58"/>
        <v>62928.000630000017</v>
      </c>
      <c r="I150" s="80">
        <f t="shared" si="59"/>
        <v>34678.497509999994</v>
      </c>
      <c r="J150" s="81">
        <f t="shared" si="60"/>
        <v>68596.228050000005</v>
      </c>
      <c r="K150" s="82">
        <f t="shared" si="61"/>
        <v>98523.637350000019</v>
      </c>
      <c r="L150" s="80">
        <f t="shared" si="62"/>
        <v>50116.022207999988</v>
      </c>
      <c r="M150" s="81">
        <f t="shared" si="63"/>
        <v>99132.613440000001</v>
      </c>
      <c r="N150" s="82">
        <f t="shared" si="64"/>
        <v>142382.54688000004</v>
      </c>
      <c r="AV150" s="57" t="s">
        <v>70</v>
      </c>
      <c r="AW150" s="89">
        <f t="shared" si="65"/>
        <v>24783.153360000004</v>
      </c>
      <c r="AX150" s="89">
        <f t="shared" si="66"/>
        <v>30536.385389999996</v>
      </c>
      <c r="AY150" s="89"/>
      <c r="AZ150" s="89">
        <f t="shared" si="67"/>
        <v>12529.005551999995</v>
      </c>
      <c r="BA150" s="89">
        <f t="shared" si="68"/>
        <v>15437.524697999994</v>
      </c>
      <c r="BB150" s="89"/>
      <c r="BC150" s="89">
        <f t="shared" si="69"/>
        <v>35595.636720000002</v>
      </c>
      <c r="BD150" s="89">
        <f t="shared" si="70"/>
        <v>43858.909530000019</v>
      </c>
    </row>
    <row r="151" spans="1:56" x14ac:dyDescent="0.2">
      <c r="A151" s="77" t="s">
        <v>45</v>
      </c>
      <c r="F151" s="80">
        <f t="shared" si="56"/>
        <v>13.243843799999844</v>
      </c>
      <c r="G151" s="81">
        <f t="shared" si="57"/>
        <v>628.90022250000004</v>
      </c>
      <c r="H151" s="82">
        <f t="shared" si="58"/>
        <v>1172.1264390000001</v>
      </c>
      <c r="I151" s="80">
        <f t="shared" si="59"/>
        <v>20.735310999999754</v>
      </c>
      <c r="J151" s="81">
        <f t="shared" si="60"/>
        <v>984.64176250000014</v>
      </c>
      <c r="K151" s="82">
        <f t="shared" si="61"/>
        <v>1835.1474550000003</v>
      </c>
      <c r="L151" s="80">
        <f t="shared" si="62"/>
        <v>29.965868799999651</v>
      </c>
      <c r="M151" s="81">
        <f t="shared" si="63"/>
        <v>1422.9661600000002</v>
      </c>
      <c r="N151" s="82">
        <f t="shared" si="64"/>
        <v>2652.0840640000006</v>
      </c>
      <c r="AV151" s="54" t="s">
        <v>45</v>
      </c>
      <c r="AW151" s="89">
        <f t="shared" si="65"/>
        <v>355.7415400000001</v>
      </c>
      <c r="AX151" s="89">
        <f t="shared" si="66"/>
        <v>438.32439750000003</v>
      </c>
      <c r="AY151" s="89"/>
      <c r="AZ151" s="89">
        <f t="shared" si="67"/>
        <v>7.4914671999999101</v>
      </c>
      <c r="BA151" s="89">
        <f t="shared" si="68"/>
        <v>9.2305577999998967</v>
      </c>
      <c r="BB151" s="89"/>
      <c r="BC151" s="89">
        <f t="shared" si="69"/>
        <v>663.02101600000015</v>
      </c>
      <c r="BD151" s="89">
        <f t="shared" si="70"/>
        <v>816.93660900000032</v>
      </c>
    </row>
    <row r="152" spans="1:56" x14ac:dyDescent="0.2">
      <c r="A152" s="77" t="s">
        <v>46</v>
      </c>
      <c r="F152" s="80">
        <f t="shared" si="56"/>
        <v>4311.8620775999998</v>
      </c>
      <c r="G152" s="81">
        <f t="shared" si="57"/>
        <v>5349.4699499999988</v>
      </c>
      <c r="H152" s="82">
        <f t="shared" si="58"/>
        <v>6265.006308</v>
      </c>
      <c r="I152" s="80">
        <f t="shared" si="59"/>
        <v>6750.8951719999995</v>
      </c>
      <c r="J152" s="81">
        <f t="shared" si="60"/>
        <v>8375.4327499999981</v>
      </c>
      <c r="K152" s="82">
        <f t="shared" si="61"/>
        <v>9808.8482600000007</v>
      </c>
      <c r="L152" s="80">
        <f t="shared" si="62"/>
        <v>9756.132377599999</v>
      </c>
      <c r="M152" s="81">
        <f t="shared" si="63"/>
        <v>12103.851199999999</v>
      </c>
      <c r="N152" s="82">
        <f t="shared" si="64"/>
        <v>14175.367808000001</v>
      </c>
      <c r="AV152" s="54" t="s">
        <v>46</v>
      </c>
      <c r="AW152" s="89">
        <f t="shared" si="65"/>
        <v>3025.9627999999993</v>
      </c>
      <c r="AX152" s="89">
        <f t="shared" si="66"/>
        <v>3728.418450000001</v>
      </c>
      <c r="AY152" s="89"/>
      <c r="AZ152" s="89">
        <f t="shared" si="67"/>
        <v>2439.0330943999998</v>
      </c>
      <c r="BA152" s="89">
        <f t="shared" si="68"/>
        <v>3005.2372055999995</v>
      </c>
      <c r="BB152" s="89"/>
      <c r="BC152" s="89">
        <f t="shared" si="69"/>
        <v>3543.8419520000007</v>
      </c>
      <c r="BD152" s="89">
        <f t="shared" si="70"/>
        <v>4366.5195480000002</v>
      </c>
    </row>
    <row r="153" spans="1:56" x14ac:dyDescent="0.2">
      <c r="A153" s="77" t="s">
        <v>47</v>
      </c>
      <c r="F153" s="80">
        <f t="shared" si="56"/>
        <v>2898.9772019999996</v>
      </c>
      <c r="G153" s="81">
        <f t="shared" si="57"/>
        <v>4611.2294250000004</v>
      </c>
      <c r="H153" s="82">
        <f t="shared" si="58"/>
        <v>6122.0402100000001</v>
      </c>
      <c r="I153" s="80">
        <f t="shared" si="59"/>
        <v>4538.8026899999995</v>
      </c>
      <c r="J153" s="81">
        <f t="shared" si="60"/>
        <v>7219.6016250000011</v>
      </c>
      <c r="K153" s="82">
        <f t="shared" si="61"/>
        <v>9585.0124500000002</v>
      </c>
      <c r="L153" s="80">
        <f t="shared" si="62"/>
        <v>6559.3019519999989</v>
      </c>
      <c r="M153" s="81">
        <f t="shared" si="63"/>
        <v>10433.488800000003</v>
      </c>
      <c r="N153" s="82">
        <f t="shared" si="64"/>
        <v>13851.888960000002</v>
      </c>
      <c r="AV153" s="54" t="s">
        <v>47</v>
      </c>
      <c r="AW153" s="89">
        <f t="shared" si="65"/>
        <v>2608.3722000000007</v>
      </c>
      <c r="AX153" s="89">
        <f t="shared" si="66"/>
        <v>3213.8871750000017</v>
      </c>
      <c r="AY153" s="89"/>
      <c r="AZ153" s="89">
        <f t="shared" si="67"/>
        <v>1639.825488</v>
      </c>
      <c r="BA153" s="89">
        <f t="shared" si="68"/>
        <v>2020.4992619999994</v>
      </c>
      <c r="BB153" s="89"/>
      <c r="BC153" s="89">
        <f t="shared" si="69"/>
        <v>3462.9722400000001</v>
      </c>
      <c r="BD153" s="89">
        <f t="shared" si="70"/>
        <v>4266.8765100000019</v>
      </c>
    </row>
    <row r="154" spans="1:56" x14ac:dyDescent="0.2">
      <c r="A154" s="77" t="s">
        <v>48</v>
      </c>
      <c r="F154" s="80">
        <f t="shared" si="56"/>
        <v>13634.659407599998</v>
      </c>
      <c r="G154" s="81">
        <f t="shared" si="57"/>
        <v>17906.353739999999</v>
      </c>
      <c r="H154" s="82">
        <f t="shared" si="58"/>
        <v>21675.495798</v>
      </c>
      <c r="I154" s="80">
        <f t="shared" si="59"/>
        <v>21347.194021999996</v>
      </c>
      <c r="J154" s="81">
        <f t="shared" si="60"/>
        <v>28035.200299999997</v>
      </c>
      <c r="K154" s="82">
        <f t="shared" si="61"/>
        <v>33936.382310000001</v>
      </c>
      <c r="L154" s="80">
        <f t="shared" si="62"/>
        <v>30850.138457599995</v>
      </c>
      <c r="M154" s="81">
        <f t="shared" si="63"/>
        <v>40515.386239999985</v>
      </c>
      <c r="N154" s="82">
        <f t="shared" si="64"/>
        <v>49043.546048000004</v>
      </c>
      <c r="AV154" s="54" t="s">
        <v>48</v>
      </c>
      <c r="AW154" s="89">
        <f t="shared" si="65"/>
        <v>10128.846559999998</v>
      </c>
      <c r="AX154" s="89">
        <f t="shared" si="66"/>
        <v>12480.185939999988</v>
      </c>
      <c r="AY154" s="89"/>
      <c r="AZ154" s="89">
        <f t="shared" si="67"/>
        <v>7712.5346143999977</v>
      </c>
      <c r="BA154" s="89">
        <f t="shared" si="68"/>
        <v>9502.9444355999985</v>
      </c>
      <c r="BB154" s="89"/>
      <c r="BC154" s="89">
        <f t="shared" si="69"/>
        <v>12260.886512000001</v>
      </c>
      <c r="BD154" s="89">
        <f t="shared" si="70"/>
        <v>15107.163738000003</v>
      </c>
    </row>
    <row r="155" spans="1:56" x14ac:dyDescent="0.2">
      <c r="A155" s="77" t="s">
        <v>49</v>
      </c>
      <c r="F155" s="80">
        <f t="shared" si="56"/>
        <v>17665.0076592</v>
      </c>
      <c r="G155" s="81">
        <f t="shared" si="57"/>
        <v>26453.107889999996</v>
      </c>
      <c r="H155" s="82">
        <f t="shared" si="58"/>
        <v>34207.313976000005</v>
      </c>
      <c r="I155" s="80">
        <f t="shared" si="59"/>
        <v>27657.335223999995</v>
      </c>
      <c r="J155" s="81">
        <f t="shared" si="60"/>
        <v>41416.482049999991</v>
      </c>
      <c r="K155" s="82">
        <f t="shared" si="61"/>
        <v>53556.905719999995</v>
      </c>
      <c r="L155" s="80">
        <f t="shared" si="62"/>
        <v>39969.310259199992</v>
      </c>
      <c r="M155" s="81">
        <f t="shared" si="63"/>
        <v>59853.496640000005</v>
      </c>
      <c r="N155" s="82">
        <f t="shared" si="64"/>
        <v>77398.366976000005</v>
      </c>
      <c r="AV155" s="54" t="s">
        <v>49</v>
      </c>
      <c r="AW155" s="89">
        <f t="shared" si="65"/>
        <v>14963.374159999996</v>
      </c>
      <c r="AX155" s="89">
        <f t="shared" si="66"/>
        <v>18437.014590000013</v>
      </c>
      <c r="AY155" s="89"/>
      <c r="AZ155" s="89">
        <f t="shared" si="67"/>
        <v>9992.3275647999944</v>
      </c>
      <c r="BA155" s="89">
        <f t="shared" si="68"/>
        <v>12311.975035199997</v>
      </c>
      <c r="BB155" s="89"/>
      <c r="BC155" s="89">
        <f t="shared" si="69"/>
        <v>19349.59174399999</v>
      </c>
      <c r="BD155" s="89">
        <f t="shared" si="70"/>
        <v>23841.46125600001</v>
      </c>
    </row>
    <row r="156" spans="1:56" x14ac:dyDescent="0.2">
      <c r="A156" s="77" t="s">
        <v>50</v>
      </c>
      <c r="F156" s="80">
        <f t="shared" si="56"/>
        <v>800.35742159999995</v>
      </c>
      <c r="G156" s="81">
        <f t="shared" si="57"/>
        <v>1223.4969450000001</v>
      </c>
      <c r="H156" s="82">
        <f t="shared" si="58"/>
        <v>1596.855348</v>
      </c>
      <c r="I156" s="80">
        <f t="shared" si="59"/>
        <v>1253.0848519999997</v>
      </c>
      <c r="J156" s="81">
        <f t="shared" si="60"/>
        <v>1915.5760250000001</v>
      </c>
      <c r="K156" s="82">
        <f t="shared" si="61"/>
        <v>2500.1270600000003</v>
      </c>
      <c r="L156" s="80">
        <f t="shared" si="62"/>
        <v>1810.9097216</v>
      </c>
      <c r="M156" s="81">
        <f t="shared" si="63"/>
        <v>2768.3163200000004</v>
      </c>
      <c r="N156" s="82">
        <f t="shared" si="64"/>
        <v>3613.0868479999995</v>
      </c>
      <c r="AV156" s="54" t="s">
        <v>50</v>
      </c>
      <c r="AW156" s="89">
        <f t="shared" si="65"/>
        <v>692.07907999999998</v>
      </c>
      <c r="AX156" s="89">
        <f t="shared" si="66"/>
        <v>852.74029500000029</v>
      </c>
      <c r="AY156" s="89"/>
      <c r="AZ156" s="89">
        <f t="shared" si="67"/>
        <v>452.72743039999978</v>
      </c>
      <c r="BA156" s="89">
        <f t="shared" si="68"/>
        <v>557.82486960000028</v>
      </c>
      <c r="BB156" s="89"/>
      <c r="BC156" s="89">
        <f t="shared" si="69"/>
        <v>903.27171200000021</v>
      </c>
      <c r="BD156" s="89">
        <f t="shared" si="70"/>
        <v>1112.9597879999992</v>
      </c>
    </row>
    <row r="157" spans="1:56" x14ac:dyDescent="0.2">
      <c r="A157" s="77" t="s">
        <v>51</v>
      </c>
      <c r="F157" s="80">
        <f t="shared" si="56"/>
        <v>17083.618576200002</v>
      </c>
      <c r="G157" s="81">
        <f t="shared" si="57"/>
        <v>25801.417372500004</v>
      </c>
      <c r="H157" s="82">
        <f t="shared" si="58"/>
        <v>33493.592781000007</v>
      </c>
      <c r="I157" s="80">
        <f t="shared" si="59"/>
        <v>26747.079589000008</v>
      </c>
      <c r="J157" s="81">
        <f t="shared" si="60"/>
        <v>40396.158512500006</v>
      </c>
      <c r="K157" s="82">
        <f t="shared" si="61"/>
        <v>52439.463445000009</v>
      </c>
      <c r="L157" s="80">
        <f t="shared" si="62"/>
        <v>38653.844051200002</v>
      </c>
      <c r="M157" s="81">
        <f t="shared" si="63"/>
        <v>58378.964560000008</v>
      </c>
      <c r="N157" s="82">
        <f t="shared" si="64"/>
        <v>75783.482656000007</v>
      </c>
      <c r="AV157" s="54" t="s">
        <v>51</v>
      </c>
      <c r="AW157" s="89">
        <f t="shared" si="65"/>
        <v>14594.741140000002</v>
      </c>
      <c r="AX157" s="89">
        <f t="shared" si="66"/>
        <v>17982.806047500002</v>
      </c>
      <c r="AY157" s="89"/>
      <c r="AZ157" s="89">
        <f t="shared" si="67"/>
        <v>9663.4610128000058</v>
      </c>
      <c r="BA157" s="89">
        <f t="shared" si="68"/>
        <v>11906.764462199993</v>
      </c>
      <c r="BB157" s="89"/>
      <c r="BC157" s="89">
        <f t="shared" si="69"/>
        <v>18945.870664000002</v>
      </c>
      <c r="BD157" s="89">
        <f t="shared" si="70"/>
        <v>23344.019210999999</v>
      </c>
    </row>
    <row r="158" spans="1:56" x14ac:dyDescent="0.2">
      <c r="A158" s="77" t="s">
        <v>52</v>
      </c>
      <c r="F158" s="80">
        <f t="shared" si="56"/>
        <v>613.7031978</v>
      </c>
      <c r="G158" s="81">
        <f t="shared" si="57"/>
        <v>706.26129749999996</v>
      </c>
      <c r="H158" s="82">
        <f t="shared" si="58"/>
        <v>787.93020899999999</v>
      </c>
      <c r="I158" s="80">
        <f t="shared" si="59"/>
        <v>960.84844099999987</v>
      </c>
      <c r="J158" s="81">
        <f t="shared" si="60"/>
        <v>1105.7626375</v>
      </c>
      <c r="K158" s="82">
        <f t="shared" si="61"/>
        <v>1233.628105</v>
      </c>
      <c r="L158" s="80">
        <f t="shared" si="62"/>
        <v>1388.5809727999997</v>
      </c>
      <c r="M158" s="81">
        <f t="shared" si="63"/>
        <v>1598.0053600000003</v>
      </c>
      <c r="N158" s="82">
        <f t="shared" si="64"/>
        <v>1782.7915840000003</v>
      </c>
      <c r="AV158" s="54" t="s">
        <v>52</v>
      </c>
      <c r="AW158" s="89">
        <f t="shared" si="65"/>
        <v>399.50134000000003</v>
      </c>
      <c r="AX158" s="89">
        <f t="shared" si="66"/>
        <v>492.24272250000035</v>
      </c>
      <c r="AY158" s="89"/>
      <c r="AZ158" s="89">
        <f t="shared" si="67"/>
        <v>347.14524319999987</v>
      </c>
      <c r="BA158" s="89">
        <f t="shared" si="68"/>
        <v>427.73253179999983</v>
      </c>
      <c r="BB158" s="89"/>
      <c r="BC158" s="89">
        <f t="shared" si="69"/>
        <v>445.69789600000001</v>
      </c>
      <c r="BD158" s="89">
        <f t="shared" si="70"/>
        <v>549.16347900000028</v>
      </c>
    </row>
    <row r="159" spans="1:56" x14ac:dyDescent="0.2">
      <c r="A159" s="77" t="s">
        <v>53</v>
      </c>
      <c r="F159" s="80">
        <f t="shared" si="56"/>
        <v>731.59984259999987</v>
      </c>
      <c r="G159" s="81">
        <f t="shared" si="57"/>
        <v>961.71693750000009</v>
      </c>
      <c r="H159" s="82">
        <f t="shared" si="58"/>
        <v>1164.7614329999999</v>
      </c>
      <c r="I159" s="80">
        <f t="shared" si="59"/>
        <v>1145.4340969999998</v>
      </c>
      <c r="J159" s="81">
        <f t="shared" si="60"/>
        <v>1505.7184374999999</v>
      </c>
      <c r="K159" s="82">
        <f t="shared" si="61"/>
        <v>1823.616385</v>
      </c>
      <c r="L159" s="80">
        <f t="shared" si="62"/>
        <v>1655.3370175999999</v>
      </c>
      <c r="M159" s="81">
        <f t="shared" si="63"/>
        <v>2176.0059999999999</v>
      </c>
      <c r="N159" s="82">
        <f t="shared" si="64"/>
        <v>2635.4198080000001</v>
      </c>
      <c r="AV159" s="54" t="s">
        <v>53</v>
      </c>
      <c r="AW159" s="89">
        <f t="shared" si="65"/>
        <v>544.00149999999985</v>
      </c>
      <c r="AX159" s="89">
        <f t="shared" si="66"/>
        <v>670.28756249999992</v>
      </c>
      <c r="AY159" s="89"/>
      <c r="AZ159" s="89">
        <f t="shared" si="67"/>
        <v>413.83425439999996</v>
      </c>
      <c r="BA159" s="89">
        <f t="shared" si="68"/>
        <v>509.90292060000002</v>
      </c>
      <c r="BB159" s="89"/>
      <c r="BC159" s="89">
        <f t="shared" si="69"/>
        <v>658.85495200000014</v>
      </c>
      <c r="BD159" s="89">
        <f t="shared" si="70"/>
        <v>811.80342300000007</v>
      </c>
    </row>
    <row r="160" spans="1:56" x14ac:dyDescent="0.2">
      <c r="A160" s="77" t="s">
        <v>54</v>
      </c>
      <c r="F160" s="80">
        <f t="shared" si="56"/>
        <v>0</v>
      </c>
      <c r="G160" s="81">
        <f t="shared" si="57"/>
        <v>346.06736999999987</v>
      </c>
      <c r="H160" s="82">
        <f t="shared" si="58"/>
        <v>981.95921999999985</v>
      </c>
      <c r="I160" s="80">
        <f t="shared" si="59"/>
        <v>0</v>
      </c>
      <c r="J160" s="81">
        <f t="shared" si="60"/>
        <v>541.82264999999995</v>
      </c>
      <c r="K160" s="82">
        <f t="shared" si="61"/>
        <v>1537.4108999999999</v>
      </c>
      <c r="L160" s="80">
        <f t="shared" si="62"/>
        <v>0</v>
      </c>
      <c r="M160" s="81">
        <f t="shared" si="63"/>
        <v>783.02111999999977</v>
      </c>
      <c r="N160" s="82">
        <f t="shared" si="64"/>
        <v>2221.8067199999996</v>
      </c>
      <c r="AV160" s="54" t="s">
        <v>54</v>
      </c>
      <c r="AW160" s="89">
        <f t="shared" si="65"/>
        <v>195.75528000000008</v>
      </c>
      <c r="AX160" s="89">
        <f t="shared" si="66"/>
        <v>241.19846999999982</v>
      </c>
      <c r="AY160" s="89"/>
      <c r="AZ160" s="89">
        <f t="shared" si="67"/>
        <v>0</v>
      </c>
      <c r="BA160" s="89">
        <f t="shared" si="68"/>
        <v>0</v>
      </c>
      <c r="BB160" s="89"/>
      <c r="BC160" s="89">
        <f t="shared" si="69"/>
        <v>555.45168000000001</v>
      </c>
      <c r="BD160" s="89">
        <f t="shared" si="70"/>
        <v>684.39581999999973</v>
      </c>
    </row>
    <row r="161" spans="1:56" x14ac:dyDescent="0.2">
      <c r="A161" s="77" t="s">
        <v>55</v>
      </c>
      <c r="F161" s="80">
        <f t="shared" si="56"/>
        <v>340.38100799999995</v>
      </c>
      <c r="G161" s="81">
        <f t="shared" si="57"/>
        <v>554.65046999999981</v>
      </c>
      <c r="H161" s="82">
        <f t="shared" si="58"/>
        <v>743.71175999999991</v>
      </c>
      <c r="I161" s="80">
        <f t="shared" si="59"/>
        <v>532.91975999999988</v>
      </c>
      <c r="J161" s="81">
        <f t="shared" si="60"/>
        <v>868.39214999999979</v>
      </c>
      <c r="K161" s="82">
        <f t="shared" si="61"/>
        <v>1164.3972000000001</v>
      </c>
      <c r="L161" s="80">
        <f t="shared" si="62"/>
        <v>770.15500799999973</v>
      </c>
      <c r="M161" s="81">
        <f t="shared" si="63"/>
        <v>1254.9667199999999</v>
      </c>
      <c r="N161" s="82">
        <f t="shared" si="64"/>
        <v>1682.7417600000001</v>
      </c>
      <c r="AV161" s="54" t="s">
        <v>55</v>
      </c>
      <c r="AW161" s="89">
        <f t="shared" si="65"/>
        <v>313.74167999999997</v>
      </c>
      <c r="AX161" s="89">
        <f t="shared" si="66"/>
        <v>386.57457000000011</v>
      </c>
      <c r="AY161" s="89"/>
      <c r="AZ161" s="89">
        <f t="shared" si="67"/>
        <v>192.53875199999993</v>
      </c>
      <c r="BA161" s="89">
        <f t="shared" si="68"/>
        <v>237.23524799999984</v>
      </c>
      <c r="BB161" s="89"/>
      <c r="BC161" s="89">
        <f t="shared" si="69"/>
        <v>420.6854400000002</v>
      </c>
      <c r="BD161" s="89">
        <f t="shared" si="70"/>
        <v>518.34456</v>
      </c>
    </row>
    <row r="162" spans="1:56" x14ac:dyDescent="0.2">
      <c r="A162" s="77" t="s">
        <v>56</v>
      </c>
      <c r="F162" s="80">
        <f t="shared" si="56"/>
        <v>1835.3208257999993</v>
      </c>
      <c r="G162" s="81">
        <f t="shared" si="57"/>
        <v>3377.3441624999991</v>
      </c>
      <c r="H162" s="82">
        <f t="shared" si="58"/>
        <v>4737.9529890000003</v>
      </c>
      <c r="I162" s="80">
        <f t="shared" si="59"/>
        <v>2873.4821009999991</v>
      </c>
      <c r="J162" s="81">
        <f t="shared" si="60"/>
        <v>5287.7610624999988</v>
      </c>
      <c r="K162" s="82">
        <f t="shared" si="61"/>
        <v>7418.0072049999999</v>
      </c>
      <c r="L162" s="80">
        <f t="shared" si="62"/>
        <v>4152.6451007999985</v>
      </c>
      <c r="M162" s="81">
        <f t="shared" si="63"/>
        <v>7641.6675999999989</v>
      </c>
      <c r="N162" s="82">
        <f t="shared" si="64"/>
        <v>10720.216864000002</v>
      </c>
      <c r="AV162" s="54" t="s">
        <v>56</v>
      </c>
      <c r="AW162" s="89">
        <f t="shared" si="65"/>
        <v>1910.4168999999997</v>
      </c>
      <c r="AX162" s="89">
        <f t="shared" si="66"/>
        <v>2353.9065375</v>
      </c>
      <c r="AY162" s="89"/>
      <c r="AZ162" s="89">
        <f t="shared" si="67"/>
        <v>1038.1612751999999</v>
      </c>
      <c r="BA162" s="89">
        <f t="shared" si="68"/>
        <v>1279.1629997999994</v>
      </c>
      <c r="BB162" s="89"/>
      <c r="BC162" s="89">
        <f t="shared" si="69"/>
        <v>2680.0542159999995</v>
      </c>
      <c r="BD162" s="89">
        <f t="shared" si="70"/>
        <v>3302.2096590000019</v>
      </c>
    </row>
    <row r="163" spans="1:56" x14ac:dyDescent="0.2">
      <c r="A163" s="77" t="s">
        <v>57</v>
      </c>
      <c r="F163" s="80">
        <f t="shared" si="56"/>
        <v>102.41742060000001</v>
      </c>
      <c r="G163" s="81">
        <f t="shared" si="57"/>
        <v>146.48559750000001</v>
      </c>
      <c r="H163" s="82">
        <f t="shared" si="58"/>
        <v>185.36928300000002</v>
      </c>
      <c r="I163" s="80">
        <f t="shared" si="59"/>
        <v>160.35050699999999</v>
      </c>
      <c r="J163" s="81">
        <f t="shared" si="60"/>
        <v>229.3461375</v>
      </c>
      <c r="K163" s="82">
        <f t="shared" si="61"/>
        <v>290.22463500000003</v>
      </c>
      <c r="L163" s="80">
        <f t="shared" si="62"/>
        <v>231.73234560000003</v>
      </c>
      <c r="M163" s="81">
        <f t="shared" si="63"/>
        <v>331.44216</v>
      </c>
      <c r="N163" s="82">
        <f t="shared" si="64"/>
        <v>419.42140800000004</v>
      </c>
      <c r="AV163" s="54" t="s">
        <v>57</v>
      </c>
      <c r="AW163" s="89">
        <f t="shared" si="65"/>
        <v>82.860539999999986</v>
      </c>
      <c r="AX163" s="89">
        <f t="shared" si="66"/>
        <v>102.0960225</v>
      </c>
      <c r="AY163" s="89"/>
      <c r="AZ163" s="89">
        <f t="shared" si="67"/>
        <v>57.933086399999979</v>
      </c>
      <c r="BA163" s="89">
        <f t="shared" si="68"/>
        <v>71.381838600000037</v>
      </c>
      <c r="BB163" s="89"/>
      <c r="BC163" s="89">
        <f t="shared" si="69"/>
        <v>104.85535200000001</v>
      </c>
      <c r="BD163" s="89">
        <f t="shared" si="70"/>
        <v>129.19677300000001</v>
      </c>
    </row>
    <row r="164" spans="1:56" x14ac:dyDescent="0.2">
      <c r="A164" s="77" t="s">
        <v>58</v>
      </c>
      <c r="F164" s="80">
        <f t="shared" si="56"/>
        <v>7505.7828912000004</v>
      </c>
      <c r="G164" s="81">
        <f t="shared" si="57"/>
        <v>11358.764999999999</v>
      </c>
      <c r="H164" s="82">
        <f t="shared" si="58"/>
        <v>14758.455096</v>
      </c>
      <c r="I164" s="80">
        <f t="shared" si="59"/>
        <v>11751.478263999998</v>
      </c>
      <c r="J164" s="81">
        <f t="shared" si="60"/>
        <v>17783.924999999999</v>
      </c>
      <c r="K164" s="82">
        <f t="shared" si="61"/>
        <v>23106.672120000003</v>
      </c>
      <c r="L164" s="80">
        <f t="shared" si="62"/>
        <v>16982.781491199999</v>
      </c>
      <c r="M164" s="81">
        <f t="shared" si="63"/>
        <v>25700.640000000003</v>
      </c>
      <c r="N164" s="82">
        <f t="shared" si="64"/>
        <v>33392.868095999998</v>
      </c>
      <c r="AV164" s="54" t="s">
        <v>58</v>
      </c>
      <c r="AW164" s="89">
        <f t="shared" si="65"/>
        <v>6425.16</v>
      </c>
      <c r="AX164" s="89">
        <f t="shared" si="66"/>
        <v>7916.7150000000038</v>
      </c>
      <c r="AY164" s="89"/>
      <c r="AZ164" s="89">
        <f t="shared" si="67"/>
        <v>4245.6953727999971</v>
      </c>
      <c r="BA164" s="89">
        <f t="shared" si="68"/>
        <v>5231.3032272000019</v>
      </c>
      <c r="BB164" s="89"/>
      <c r="BC164" s="89">
        <f t="shared" si="69"/>
        <v>8348.2170240000032</v>
      </c>
      <c r="BD164" s="89">
        <f t="shared" si="70"/>
        <v>10286.195975999995</v>
      </c>
    </row>
    <row r="165" spans="1:56" x14ac:dyDescent="0.2">
      <c r="A165" s="77" t="s">
        <v>59</v>
      </c>
      <c r="F165" s="80">
        <f t="shared" si="56"/>
        <v>3866.7354660000001</v>
      </c>
      <c r="G165" s="81">
        <f t="shared" si="57"/>
        <v>4991.6493</v>
      </c>
      <c r="H165" s="82">
        <f t="shared" si="58"/>
        <v>5984.2203299999992</v>
      </c>
      <c r="I165" s="80">
        <f t="shared" si="59"/>
        <v>6053.9797699999981</v>
      </c>
      <c r="J165" s="81">
        <f t="shared" si="60"/>
        <v>7815.2084999999997</v>
      </c>
      <c r="K165" s="82">
        <f t="shared" si="61"/>
        <v>9369.2338500000005</v>
      </c>
      <c r="L165" s="80">
        <f t="shared" si="62"/>
        <v>8748.9772159999975</v>
      </c>
      <c r="M165" s="81">
        <f t="shared" si="63"/>
        <v>11294.236799999999</v>
      </c>
      <c r="N165" s="82">
        <f t="shared" si="64"/>
        <v>13540.05408</v>
      </c>
      <c r="AV165" s="54" t="s">
        <v>59</v>
      </c>
      <c r="AW165" s="89">
        <f t="shared" si="65"/>
        <v>2823.5591999999997</v>
      </c>
      <c r="AX165" s="89">
        <f t="shared" si="66"/>
        <v>3479.028299999999</v>
      </c>
      <c r="AY165" s="89"/>
      <c r="AZ165" s="89">
        <f t="shared" si="67"/>
        <v>2187.244303999998</v>
      </c>
      <c r="BA165" s="89">
        <f t="shared" si="68"/>
        <v>2694.9974459999994</v>
      </c>
      <c r="BB165" s="89"/>
      <c r="BC165" s="89">
        <f t="shared" si="69"/>
        <v>3385.0135200000013</v>
      </c>
      <c r="BD165" s="89">
        <f t="shared" si="70"/>
        <v>4170.8202299999994</v>
      </c>
    </row>
    <row r="166" spans="1:56" x14ac:dyDescent="0.2">
      <c r="A166" s="77" t="s">
        <v>60</v>
      </c>
      <c r="F166" s="80">
        <f t="shared" si="56"/>
        <v>19045.437067799994</v>
      </c>
      <c r="G166" s="81">
        <f t="shared" si="57"/>
        <v>26557.416517500002</v>
      </c>
      <c r="H166" s="82">
        <f t="shared" si="58"/>
        <v>33185.633678999999</v>
      </c>
      <c r="I166" s="80">
        <f t="shared" si="59"/>
        <v>29818.613590999998</v>
      </c>
      <c r="J166" s="81">
        <f t="shared" si="60"/>
        <v>41579.793537499987</v>
      </c>
      <c r="K166" s="82">
        <f t="shared" si="61"/>
        <v>51957.305254999999</v>
      </c>
      <c r="L166" s="80">
        <f t="shared" si="62"/>
        <v>43092.706092799999</v>
      </c>
      <c r="M166" s="81">
        <f t="shared" si="63"/>
        <v>60089.50808</v>
      </c>
      <c r="N166" s="82">
        <f t="shared" si="64"/>
        <v>75086.686304000003</v>
      </c>
      <c r="AV166" s="54" t="s">
        <v>60</v>
      </c>
      <c r="AW166" s="89">
        <f t="shared" si="65"/>
        <v>15022.377019999985</v>
      </c>
      <c r="AX166" s="89">
        <f t="shared" si="66"/>
        <v>18509.714542500013</v>
      </c>
      <c r="AY166" s="89"/>
      <c r="AZ166" s="89">
        <f t="shared" si="67"/>
        <v>10773.176523200003</v>
      </c>
      <c r="BA166" s="89">
        <f t="shared" si="68"/>
        <v>13274.092501800002</v>
      </c>
      <c r="BB166" s="89"/>
      <c r="BC166" s="89">
        <f t="shared" si="69"/>
        <v>18771.671576000001</v>
      </c>
      <c r="BD166" s="89">
        <f t="shared" si="70"/>
        <v>23129.381049000003</v>
      </c>
    </row>
    <row r="167" spans="1:56" x14ac:dyDescent="0.2">
      <c r="A167" s="77" t="s">
        <v>61</v>
      </c>
      <c r="F167" s="80">
        <f t="shared" si="56"/>
        <v>2226.8295521999994</v>
      </c>
      <c r="G167" s="81">
        <f t="shared" si="57"/>
        <v>3349.2123225</v>
      </c>
      <c r="H167" s="82">
        <f t="shared" si="58"/>
        <v>4339.550060999999</v>
      </c>
      <c r="I167" s="80">
        <f t="shared" si="59"/>
        <v>3486.4503089999989</v>
      </c>
      <c r="J167" s="81">
        <f t="shared" si="60"/>
        <v>5243.7162624999983</v>
      </c>
      <c r="K167" s="82">
        <f t="shared" si="61"/>
        <v>6794.2450450000006</v>
      </c>
      <c r="L167" s="80">
        <f t="shared" si="62"/>
        <v>5038.483027199999</v>
      </c>
      <c r="M167" s="81">
        <f t="shared" si="63"/>
        <v>7578.0157600000002</v>
      </c>
      <c r="N167" s="82">
        <f t="shared" si="64"/>
        <v>9818.7799360000008</v>
      </c>
      <c r="AV167" s="54" t="s">
        <v>61</v>
      </c>
      <c r="AW167" s="89">
        <f t="shared" si="65"/>
        <v>1894.5039399999982</v>
      </c>
      <c r="AX167" s="89">
        <f t="shared" si="66"/>
        <v>2334.299497500002</v>
      </c>
      <c r="AY167" s="89"/>
      <c r="AZ167" s="89">
        <f t="shared" si="67"/>
        <v>1259.6207567999995</v>
      </c>
      <c r="BA167" s="89">
        <f t="shared" si="68"/>
        <v>1552.0327182000001</v>
      </c>
      <c r="BB167" s="89"/>
      <c r="BC167" s="89">
        <f t="shared" si="69"/>
        <v>2454.6949840000016</v>
      </c>
      <c r="BD167" s="89">
        <f t="shared" si="70"/>
        <v>3024.5348910000002</v>
      </c>
    </row>
    <row r="168" spans="1:56" x14ac:dyDescent="0.2">
      <c r="A168" s="77" t="s">
        <v>62</v>
      </c>
      <c r="F168" s="80">
        <f t="shared" si="56"/>
        <v>0</v>
      </c>
      <c r="G168" s="81">
        <f t="shared" si="57"/>
        <v>892.13033249999955</v>
      </c>
      <c r="H168" s="82">
        <f t="shared" si="58"/>
        <v>4285.8490949999996</v>
      </c>
      <c r="I168" s="80">
        <f t="shared" si="59"/>
        <v>0</v>
      </c>
      <c r="J168" s="81">
        <f t="shared" si="60"/>
        <v>1396.7697124999995</v>
      </c>
      <c r="K168" s="82">
        <f t="shared" si="61"/>
        <v>6710.1677749999999</v>
      </c>
      <c r="L168" s="80">
        <f t="shared" si="62"/>
        <v>0</v>
      </c>
      <c r="M168" s="81">
        <f t="shared" si="63"/>
        <v>2018.5575199999989</v>
      </c>
      <c r="N168" s="82">
        <f t="shared" si="64"/>
        <v>9697.2747199999994</v>
      </c>
      <c r="AV168" s="54" t="s">
        <v>62</v>
      </c>
      <c r="AW168" s="89">
        <f t="shared" si="65"/>
        <v>504.63937999999996</v>
      </c>
      <c r="AX168" s="89">
        <f t="shared" si="66"/>
        <v>621.78780749999942</v>
      </c>
      <c r="AY168" s="89"/>
      <c r="AZ168" s="89">
        <f t="shared" si="67"/>
        <v>0</v>
      </c>
      <c r="BA168" s="89">
        <f t="shared" si="68"/>
        <v>0</v>
      </c>
      <c r="BB168" s="89"/>
      <c r="BC168" s="89">
        <f t="shared" si="69"/>
        <v>2424.3186800000003</v>
      </c>
      <c r="BD168" s="89">
        <f t="shared" si="70"/>
        <v>2987.1069449999995</v>
      </c>
    </row>
    <row r="169" spans="1:56" x14ac:dyDescent="0.2">
      <c r="A169" s="77" t="s">
        <v>63</v>
      </c>
      <c r="F169" s="80">
        <f t="shared" si="56"/>
        <v>688.19079779999993</v>
      </c>
      <c r="G169" s="81">
        <f t="shared" si="57"/>
        <v>930.59480249999979</v>
      </c>
      <c r="H169" s="82">
        <f t="shared" si="58"/>
        <v>1144.4806890000002</v>
      </c>
      <c r="I169" s="80">
        <f t="shared" si="59"/>
        <v>1077.4704409999999</v>
      </c>
      <c r="J169" s="81">
        <f t="shared" si="60"/>
        <v>1456.9918624999996</v>
      </c>
      <c r="K169" s="82">
        <f t="shared" si="61"/>
        <v>1791.8637050000004</v>
      </c>
      <c r="L169" s="80">
        <f t="shared" si="62"/>
        <v>1557.1185727999996</v>
      </c>
      <c r="M169" s="81">
        <f t="shared" si="63"/>
        <v>2105.5882399999996</v>
      </c>
      <c r="N169" s="82">
        <f t="shared" si="64"/>
        <v>2589.5320640000004</v>
      </c>
      <c r="AV169" s="54" t="s">
        <v>63</v>
      </c>
      <c r="AW169" s="89">
        <f t="shared" si="65"/>
        <v>526.39705999999978</v>
      </c>
      <c r="AX169" s="89">
        <f t="shared" si="66"/>
        <v>648.59637750000002</v>
      </c>
      <c r="AY169" s="89"/>
      <c r="AZ169" s="89">
        <f t="shared" si="67"/>
        <v>389.27964320000001</v>
      </c>
      <c r="BA169" s="89">
        <f t="shared" si="68"/>
        <v>479.64813179999965</v>
      </c>
      <c r="BB169" s="89"/>
      <c r="BC169" s="89">
        <f t="shared" si="69"/>
        <v>647.38301600000023</v>
      </c>
      <c r="BD169" s="89">
        <f t="shared" si="70"/>
        <v>797.66835900000001</v>
      </c>
    </row>
    <row r="170" spans="1:56" x14ac:dyDescent="0.2">
      <c r="A170" s="77" t="s">
        <v>64</v>
      </c>
      <c r="F170" s="80">
        <f t="shared" si="56"/>
        <v>645.97553460000006</v>
      </c>
      <c r="G170" s="81">
        <f t="shared" si="57"/>
        <v>1731.4033275000002</v>
      </c>
      <c r="H170" s="82">
        <f t="shared" si="58"/>
        <v>2689.1337330000006</v>
      </c>
      <c r="I170" s="80">
        <f t="shared" si="59"/>
        <v>1011.3758370000004</v>
      </c>
      <c r="J170" s="81">
        <f t="shared" si="60"/>
        <v>2710.7829875000002</v>
      </c>
      <c r="K170" s="82">
        <f t="shared" si="61"/>
        <v>4210.2598850000004</v>
      </c>
      <c r="L170" s="80">
        <f t="shared" si="62"/>
        <v>1461.6012096000004</v>
      </c>
      <c r="M170" s="81">
        <f t="shared" si="63"/>
        <v>3917.5186399999998</v>
      </c>
      <c r="N170" s="82">
        <f t="shared" si="64"/>
        <v>6084.5046080000002</v>
      </c>
      <c r="AV170" s="54" t="s">
        <v>64</v>
      </c>
      <c r="AW170" s="89">
        <f t="shared" si="65"/>
        <v>979.37966000000006</v>
      </c>
      <c r="AX170" s="89">
        <f t="shared" si="66"/>
        <v>1206.7356524999996</v>
      </c>
      <c r="AY170" s="89"/>
      <c r="AZ170" s="89">
        <f t="shared" si="67"/>
        <v>365.40030240000033</v>
      </c>
      <c r="BA170" s="89">
        <f t="shared" si="68"/>
        <v>450.22537260000001</v>
      </c>
      <c r="BB170" s="89"/>
      <c r="BC170" s="89">
        <f t="shared" si="69"/>
        <v>1521.1261519999998</v>
      </c>
      <c r="BD170" s="89">
        <f t="shared" si="70"/>
        <v>1874.2447229999998</v>
      </c>
    </row>
    <row r="171" spans="1:56" x14ac:dyDescent="0.2">
      <c r="A171" s="77" t="s">
        <v>65</v>
      </c>
      <c r="F171" s="80">
        <f t="shared" si="56"/>
        <v>2896.2266849999996</v>
      </c>
      <c r="G171" s="81">
        <f t="shared" si="57"/>
        <v>3661.1039025</v>
      </c>
      <c r="H171" s="82">
        <f t="shared" si="58"/>
        <v>4335.9955650000011</v>
      </c>
      <c r="I171" s="80">
        <f t="shared" si="59"/>
        <v>4534.496325000001</v>
      </c>
      <c r="J171" s="81">
        <f t="shared" si="60"/>
        <v>5732.0313625000008</v>
      </c>
      <c r="K171" s="82">
        <f t="shared" si="61"/>
        <v>6788.6799250000013</v>
      </c>
      <c r="L171" s="80">
        <f t="shared" si="62"/>
        <v>6553.0785600000008</v>
      </c>
      <c r="M171" s="81">
        <f t="shared" si="63"/>
        <v>8283.7098399999995</v>
      </c>
      <c r="N171" s="82">
        <f t="shared" si="64"/>
        <v>9810.7374400000008</v>
      </c>
      <c r="AV171" s="54" t="s">
        <v>65</v>
      </c>
      <c r="AW171" s="89">
        <f t="shared" si="65"/>
        <v>2070.9274600000008</v>
      </c>
      <c r="AX171" s="89">
        <f t="shared" si="66"/>
        <v>2551.6784774999987</v>
      </c>
      <c r="AY171" s="89"/>
      <c r="AZ171" s="89">
        <f t="shared" si="67"/>
        <v>1638.2696400000013</v>
      </c>
      <c r="BA171" s="89">
        <f t="shared" si="68"/>
        <v>2018.5822349999999</v>
      </c>
      <c r="BB171" s="89"/>
      <c r="BC171" s="89">
        <f t="shared" si="69"/>
        <v>2452.6843600000002</v>
      </c>
      <c r="BD171" s="89">
        <f t="shared" si="70"/>
        <v>3022.0575149999995</v>
      </c>
    </row>
    <row r="172" spans="1:56" ht="15" thickBot="1" x14ac:dyDescent="0.25">
      <c r="A172" s="78" t="s">
        <v>66</v>
      </c>
      <c r="F172" s="149">
        <f t="shared" si="56"/>
        <v>0</v>
      </c>
      <c r="G172" s="150">
        <f t="shared" si="57"/>
        <v>0</v>
      </c>
      <c r="H172" s="151">
        <f t="shared" si="58"/>
        <v>355.56711300000012</v>
      </c>
      <c r="I172" s="83">
        <f t="shared" si="59"/>
        <v>0</v>
      </c>
      <c r="J172" s="84">
        <f t="shared" si="60"/>
        <v>0</v>
      </c>
      <c r="K172" s="85">
        <f t="shared" si="61"/>
        <v>556.69598500000006</v>
      </c>
      <c r="L172" s="83">
        <f t="shared" si="62"/>
        <v>0</v>
      </c>
      <c r="M172" s="84">
        <f t="shared" si="63"/>
        <v>0</v>
      </c>
      <c r="N172" s="85">
        <f t="shared" si="64"/>
        <v>804.515488</v>
      </c>
      <c r="AV172" s="54" t="s">
        <v>66</v>
      </c>
      <c r="AW172" s="89">
        <f t="shared" si="65"/>
        <v>0</v>
      </c>
      <c r="AX172" s="89">
        <f t="shared" si="66"/>
        <v>0</v>
      </c>
      <c r="AY172" s="89"/>
      <c r="AZ172" s="89">
        <f t="shared" si="67"/>
        <v>0</v>
      </c>
      <c r="BA172" s="89">
        <f t="shared" si="68"/>
        <v>0</v>
      </c>
      <c r="BB172" s="89"/>
      <c r="BC172" s="89">
        <f t="shared" si="69"/>
        <v>201.12887199999994</v>
      </c>
      <c r="BD172" s="89">
        <f t="shared" si="70"/>
        <v>247.81950299999994</v>
      </c>
    </row>
    <row r="173" spans="1:56" ht="15" hidden="1" thickTop="1" x14ac:dyDescent="0.2">
      <c r="A173" s="77"/>
      <c r="F173" s="136"/>
      <c r="G173" s="137"/>
      <c r="H173" s="138"/>
      <c r="I173" s="80"/>
      <c r="J173" s="81"/>
      <c r="K173" s="82"/>
      <c r="L173" s="80"/>
      <c r="M173" s="81"/>
      <c r="N173" s="82"/>
      <c r="AV173" s="54"/>
      <c r="AW173" s="89"/>
      <c r="AX173" s="89"/>
      <c r="AY173" s="89"/>
      <c r="AZ173" s="89"/>
      <c r="BA173" s="89"/>
      <c r="BB173" s="89"/>
      <c r="BC173" s="89"/>
      <c r="BD173" s="89"/>
    </row>
    <row r="174" spans="1:56" ht="16.5" thickTop="1" thickBot="1" x14ac:dyDescent="0.3">
      <c r="A174" s="153" t="s">
        <v>115</v>
      </c>
      <c r="F174" s="146">
        <f t="shared" ref="F174" si="71">AVERAGE(F146:F172)</f>
        <v>4852.275825466666</v>
      </c>
      <c r="G174" s="147">
        <f t="shared" ref="G174" si="72">AVERAGE(G146:G172)</f>
        <v>7616.9312908333341</v>
      </c>
      <c r="H174" s="148">
        <f>AVERAGE(H146:H172)</f>
        <v>10178.283184666669</v>
      </c>
      <c r="I174" s="146">
        <f t="shared" ref="I174:J174" si="73">AVERAGE(I146:I172)</f>
        <v>7596.9975045185192</v>
      </c>
      <c r="J174" s="147">
        <f t="shared" si="73"/>
        <v>11925.498485648144</v>
      </c>
      <c r="K174" s="148">
        <f>AVERAGE(K146:K172)</f>
        <v>15935.695895185187</v>
      </c>
      <c r="L174" s="146">
        <f t="shared" ref="L174" si="74">AVERAGE(L146:L172)</f>
        <v>10978.886716207406</v>
      </c>
      <c r="M174" s="147">
        <f t="shared" ref="M174" si="75">AVERAGE(M146:M172)</f>
        <v>17234.268779259259</v>
      </c>
      <c r="N174" s="148">
        <f>AVERAGE(N146:N172)</f>
        <v>23029.650842074079</v>
      </c>
      <c r="AV174" s="54" t="s">
        <v>66</v>
      </c>
      <c r="AW174" s="89">
        <f>AVERAGE(AW146:AW172)</f>
        <v>4308.5671948148147</v>
      </c>
      <c r="AX174" s="89">
        <f>AVERAGE(AX146:AX172)</f>
        <v>5308.7702936111127</v>
      </c>
      <c r="AY174" s="89"/>
      <c r="AZ174" s="89">
        <f>AVERAGE(AZ146:AZ172)</f>
        <v>2744.7216790518519</v>
      </c>
      <c r="BA174" s="89">
        <f>AVERAGE(BA146:BA172)</f>
        <v>3381.8892116888883</v>
      </c>
      <c r="BB174" s="89"/>
      <c r="BC174" s="89">
        <f>AVERAGE(BC146:BC172)</f>
        <v>5757.4127105185198</v>
      </c>
      <c r="BD174" s="89">
        <f>AVERAGE(BD146:BD172)</f>
        <v>7093.9549468888908</v>
      </c>
    </row>
    <row r="175" spans="1:56" x14ac:dyDescent="0.2">
      <c r="AW175" s="89"/>
      <c r="AX175" s="89"/>
      <c r="AY175" s="89"/>
      <c r="AZ175" s="89"/>
      <c r="BA175" s="89"/>
      <c r="BB175" s="89"/>
      <c r="BC175" s="89"/>
      <c r="BD175" s="89"/>
    </row>
    <row r="177" spans="1:14" ht="15" thickBot="1" x14ac:dyDescent="0.25"/>
    <row r="178" spans="1:14" ht="15" thickBot="1" x14ac:dyDescent="0.25">
      <c r="F178" s="207" t="s">
        <v>75</v>
      </c>
      <c r="G178" s="208" t="s">
        <v>75</v>
      </c>
      <c r="H178" s="209" t="s">
        <v>75</v>
      </c>
      <c r="I178" s="207" t="s">
        <v>76</v>
      </c>
      <c r="J178" s="208" t="s">
        <v>76</v>
      </c>
      <c r="K178" s="209" t="s">
        <v>76</v>
      </c>
      <c r="L178" s="207" t="s">
        <v>77</v>
      </c>
      <c r="M178" s="208" t="s">
        <v>77</v>
      </c>
      <c r="N178" s="209" t="s">
        <v>77</v>
      </c>
    </row>
    <row r="179" spans="1:14" ht="15" x14ac:dyDescent="0.25">
      <c r="A179" s="114" t="s">
        <v>100</v>
      </c>
      <c r="F179" s="73" t="str">
        <f t="shared" ref="F179:N179" si="76">F145</f>
        <v>55% target, 2030</v>
      </c>
      <c r="G179" s="75" t="str">
        <f t="shared" si="76"/>
        <v>75% target, 2035</v>
      </c>
      <c r="H179" s="74" t="str">
        <f t="shared" si="76"/>
        <v>90% target, 2040</v>
      </c>
      <c r="I179" s="73" t="str">
        <f t="shared" si="76"/>
        <v>55% target, 2030</v>
      </c>
      <c r="J179" s="75" t="str">
        <f t="shared" si="76"/>
        <v>75% target, 2035</v>
      </c>
      <c r="K179" s="74" t="str">
        <f t="shared" si="76"/>
        <v>90% target, 2040</v>
      </c>
      <c r="L179" s="73" t="str">
        <f t="shared" si="76"/>
        <v>55% target, 2030</v>
      </c>
      <c r="M179" s="75" t="str">
        <f t="shared" si="76"/>
        <v>75% target, 2035</v>
      </c>
      <c r="N179" s="74" t="str">
        <f t="shared" si="76"/>
        <v>90% target, 2040</v>
      </c>
    </row>
    <row r="180" spans="1:14" x14ac:dyDescent="0.2">
      <c r="A180" s="77" t="s">
        <v>103</v>
      </c>
      <c r="F180" s="108">
        <f t="shared" ref="F180:N180" si="77">F74/1000</f>
        <v>1179.1030255883998</v>
      </c>
      <c r="G180" s="109">
        <f t="shared" si="77"/>
        <v>2879.2000279350004</v>
      </c>
      <c r="H180" s="110">
        <f t="shared" si="77"/>
        <v>5221.4592737340026</v>
      </c>
      <c r="I180" s="108">
        <f t="shared" si="77"/>
        <v>1846.070393598</v>
      </c>
      <c r="J180" s="109">
        <f t="shared" si="77"/>
        <v>4507.8384275749995</v>
      </c>
      <c r="K180" s="110">
        <f t="shared" si="77"/>
        <v>8175.0119942300007</v>
      </c>
      <c r="L180" s="108">
        <f t="shared" si="77"/>
        <v>2667.8694720384005</v>
      </c>
      <c r="M180" s="109">
        <f t="shared" si="77"/>
        <v>6514.55359856</v>
      </c>
      <c r="N180" s="110">
        <f t="shared" si="77"/>
        <v>11814.210881984001</v>
      </c>
    </row>
    <row r="181" spans="1:14" x14ac:dyDescent="0.2">
      <c r="A181" s="77" t="str">
        <f>A78</f>
        <v>Annual UTM per capita (period 2021-X)</v>
      </c>
      <c r="F181" s="108">
        <f t="shared" ref="F181:N181" si="78">F108</f>
        <v>291.23341732212089</v>
      </c>
      <c r="G181" s="109">
        <f t="shared" si="78"/>
        <v>457.52836361228464</v>
      </c>
      <c r="H181" s="110">
        <f t="shared" si="78"/>
        <v>611.65338862921783</v>
      </c>
      <c r="I181" s="108">
        <f t="shared" si="78"/>
        <v>455.97151196897721</v>
      </c>
      <c r="J181" s="109">
        <f t="shared" si="78"/>
        <v>716.33228646367775</v>
      </c>
      <c r="K181" s="110">
        <f t="shared" si="78"/>
        <v>957.63914381342158</v>
      </c>
      <c r="L181" s="108">
        <f t="shared" si="78"/>
        <v>658.95237858742519</v>
      </c>
      <c r="M181" s="109">
        <f t="shared" si="78"/>
        <v>1035.2156914055731</v>
      </c>
      <c r="N181" s="110">
        <f t="shared" si="78"/>
        <v>1383.9430207368157</v>
      </c>
    </row>
    <row r="182" spans="1:14" x14ac:dyDescent="0.2">
      <c r="A182" s="77" t="s">
        <v>101</v>
      </c>
      <c r="F182" s="166">
        <f t="shared" ref="F182:N182" si="79">F141</f>
        <v>8.9488473448835759E-3</v>
      </c>
      <c r="G182" s="167">
        <f t="shared" si="79"/>
        <v>1.4047584640673016E-2</v>
      </c>
      <c r="H182" s="168">
        <f t="shared" si="79"/>
        <v>1.8771377747021943E-2</v>
      </c>
      <c r="I182" s="166">
        <f t="shared" si="79"/>
        <v>1.4010821600575299E-2</v>
      </c>
      <c r="J182" s="167">
        <f t="shared" si="79"/>
        <v>2.1993693124286031E-2</v>
      </c>
      <c r="K182" s="168">
        <f t="shared" si="79"/>
        <v>2.9389530816044441E-2</v>
      </c>
      <c r="L182" s="166">
        <f t="shared" si="79"/>
        <v>2.0247897022766886E-2</v>
      </c>
      <c r="M182" s="167">
        <f t="shared" si="79"/>
        <v>3.1784433934452072E-2</v>
      </c>
      <c r="N182" s="168">
        <f t="shared" si="79"/>
        <v>4.2472612276090033E-2</v>
      </c>
    </row>
    <row r="183" spans="1:14" ht="15" thickBot="1" x14ac:dyDescent="0.25">
      <c r="A183" s="86" t="s">
        <v>102</v>
      </c>
      <c r="F183" s="111">
        <f>F74/$E$7/1000</f>
        <v>131.01144728759996</v>
      </c>
      <c r="G183" s="112">
        <f>G74/$E$8/1000</f>
        <v>205.65714485250004</v>
      </c>
      <c r="H183" s="113">
        <f>H74/$E$9/1000</f>
        <v>274.81364598600015</v>
      </c>
      <c r="I183" s="111">
        <f>I74/$E$7/1000</f>
        <v>205.11893262199999</v>
      </c>
      <c r="J183" s="112">
        <f>J74/$E$8/1000</f>
        <v>321.98845911249998</v>
      </c>
      <c r="K183" s="113">
        <f>K74/$E$9/1000</f>
        <v>430.26378917</v>
      </c>
      <c r="L183" s="111">
        <f>L74/$E$7/1000</f>
        <v>296.42994133760004</v>
      </c>
      <c r="M183" s="112">
        <f>M74/$E$8/1000</f>
        <v>465.32525704</v>
      </c>
      <c r="N183" s="113">
        <f>N74/$E$9/1000</f>
        <v>621.80057273600005</v>
      </c>
    </row>
    <row r="184" spans="1:14" ht="15" thickBot="1" x14ac:dyDescent="0.25"/>
    <row r="185" spans="1:14" ht="15" thickBot="1" x14ac:dyDescent="0.25">
      <c r="F185" s="207">
        <v>2030</v>
      </c>
      <c r="G185" s="208" t="s">
        <v>75</v>
      </c>
      <c r="H185" s="209" t="s">
        <v>75</v>
      </c>
      <c r="I185" s="207">
        <v>2035</v>
      </c>
      <c r="J185" s="208" t="s">
        <v>76</v>
      </c>
      <c r="K185" s="209" t="s">
        <v>76</v>
      </c>
      <c r="L185" s="207">
        <v>2040</v>
      </c>
      <c r="M185" s="208" t="s">
        <v>77</v>
      </c>
      <c r="N185" s="209" t="s">
        <v>77</v>
      </c>
    </row>
    <row r="186" spans="1:14" ht="15" x14ac:dyDescent="0.25">
      <c r="A186" s="114" t="s">
        <v>100</v>
      </c>
      <c r="F186" s="73" t="s">
        <v>75</v>
      </c>
      <c r="G186" s="75" t="s">
        <v>76</v>
      </c>
      <c r="H186" s="74" t="s">
        <v>77</v>
      </c>
      <c r="I186" s="73" t="s">
        <v>75</v>
      </c>
      <c r="J186" s="75" t="s">
        <v>76</v>
      </c>
      <c r="K186" s="74" t="s">
        <v>77</v>
      </c>
      <c r="L186" s="73" t="s">
        <v>75</v>
      </c>
      <c r="M186" s="75" t="s">
        <v>76</v>
      </c>
      <c r="N186" s="74" t="s">
        <v>77</v>
      </c>
    </row>
    <row r="187" spans="1:14" x14ac:dyDescent="0.2">
      <c r="A187" s="77" t="s">
        <v>103</v>
      </c>
      <c r="F187" s="108">
        <f>F180</f>
        <v>1179.1030255883998</v>
      </c>
      <c r="G187" s="109">
        <f>I180</f>
        <v>1846.070393598</v>
      </c>
      <c r="H187" s="110">
        <f>L180</f>
        <v>2667.8694720384005</v>
      </c>
      <c r="I187" s="108">
        <f>G180</f>
        <v>2879.2000279350004</v>
      </c>
      <c r="J187" s="109">
        <f>J180</f>
        <v>4507.8384275749995</v>
      </c>
      <c r="K187" s="110">
        <f>M180</f>
        <v>6514.55359856</v>
      </c>
      <c r="L187" s="108">
        <f>H180</f>
        <v>5221.4592737340026</v>
      </c>
      <c r="M187" s="109">
        <f>K180</f>
        <v>8175.0119942300007</v>
      </c>
      <c r="N187" s="110">
        <f>N180</f>
        <v>11814.210881984001</v>
      </c>
    </row>
    <row r="188" spans="1:14" x14ac:dyDescent="0.2">
      <c r="A188" s="77" t="s">
        <v>87</v>
      </c>
      <c r="F188" s="108">
        <f t="shared" ref="F188:F190" si="80">F181</f>
        <v>291.23341732212089</v>
      </c>
      <c r="G188" s="109">
        <f t="shared" ref="G188:G190" si="81">I181</f>
        <v>455.97151196897721</v>
      </c>
      <c r="H188" s="110">
        <f t="shared" ref="H188:H190" si="82">L181</f>
        <v>658.95237858742519</v>
      </c>
      <c r="I188" s="108">
        <f t="shared" ref="I188:I190" si="83">G181</f>
        <v>457.52836361228464</v>
      </c>
      <c r="J188" s="109">
        <f t="shared" ref="J188:J190" si="84">J181</f>
        <v>716.33228646367775</v>
      </c>
      <c r="K188" s="110">
        <f t="shared" ref="K188:K190" si="85">M181</f>
        <v>1035.2156914055731</v>
      </c>
      <c r="L188" s="108">
        <f t="shared" ref="L188:L190" si="86">H181</f>
        <v>611.65338862921783</v>
      </c>
      <c r="M188" s="109">
        <f t="shared" ref="M188:M190" si="87">K181</f>
        <v>957.63914381342158</v>
      </c>
      <c r="N188" s="110">
        <f t="shared" ref="N188:N190" si="88">N181</f>
        <v>1383.9430207368157</v>
      </c>
    </row>
    <row r="189" spans="1:14" x14ac:dyDescent="0.2">
      <c r="A189" s="77" t="s">
        <v>101</v>
      </c>
      <c r="F189" s="166">
        <f t="shared" si="80"/>
        <v>8.9488473448835759E-3</v>
      </c>
      <c r="G189" s="167">
        <f t="shared" si="81"/>
        <v>1.4010821600575299E-2</v>
      </c>
      <c r="H189" s="168">
        <f t="shared" si="82"/>
        <v>2.0247897022766886E-2</v>
      </c>
      <c r="I189" s="166">
        <f t="shared" si="83"/>
        <v>1.4047584640673016E-2</v>
      </c>
      <c r="J189" s="167">
        <f t="shared" si="84"/>
        <v>2.1993693124286031E-2</v>
      </c>
      <c r="K189" s="168">
        <f t="shared" si="85"/>
        <v>3.1784433934452072E-2</v>
      </c>
      <c r="L189" s="166">
        <f t="shared" si="86"/>
        <v>1.8771377747021943E-2</v>
      </c>
      <c r="M189" s="167">
        <f t="shared" si="87"/>
        <v>2.9389530816044441E-2</v>
      </c>
      <c r="N189" s="168">
        <f t="shared" si="88"/>
        <v>4.2472612276090033E-2</v>
      </c>
    </row>
    <row r="190" spans="1:14" ht="15" thickBot="1" x14ac:dyDescent="0.25">
      <c r="A190" s="86" t="s">
        <v>102</v>
      </c>
      <c r="F190" s="111">
        <f t="shared" si="80"/>
        <v>131.01144728759996</v>
      </c>
      <c r="G190" s="112">
        <f t="shared" si="81"/>
        <v>205.11893262199999</v>
      </c>
      <c r="H190" s="113">
        <f t="shared" si="82"/>
        <v>296.42994133760004</v>
      </c>
      <c r="I190" s="111">
        <f t="shared" si="83"/>
        <v>205.65714485250004</v>
      </c>
      <c r="J190" s="112">
        <f t="shared" si="84"/>
        <v>321.98845911249998</v>
      </c>
      <c r="K190" s="113">
        <f t="shared" si="85"/>
        <v>465.32525704</v>
      </c>
      <c r="L190" s="111">
        <f t="shared" si="86"/>
        <v>274.81364598600015</v>
      </c>
      <c r="M190" s="112">
        <f t="shared" si="87"/>
        <v>430.26378917</v>
      </c>
      <c r="N190" s="113">
        <f t="shared" si="88"/>
        <v>621.80057273600005</v>
      </c>
    </row>
    <row r="191" spans="1:14" x14ac:dyDescent="0.2">
      <c r="G191" s="49"/>
    </row>
    <row r="192" spans="1:14" x14ac:dyDescent="0.2">
      <c r="G192" s="56"/>
    </row>
    <row r="193" spans="7:7" x14ac:dyDescent="0.2">
      <c r="G193" s="56"/>
    </row>
    <row r="194" spans="7:7" x14ac:dyDescent="0.2">
      <c r="G194" s="56"/>
    </row>
    <row r="195" spans="7:7" x14ac:dyDescent="0.2">
      <c r="G195" s="56"/>
    </row>
    <row r="196" spans="7:7" x14ac:dyDescent="0.2">
      <c r="G196" s="56"/>
    </row>
    <row r="197" spans="7:7" x14ac:dyDescent="0.2">
      <c r="G197" s="56"/>
    </row>
    <row r="198" spans="7:7" x14ac:dyDescent="0.2">
      <c r="G198" s="56"/>
    </row>
    <row r="199" spans="7:7" x14ac:dyDescent="0.2">
      <c r="G199" s="56"/>
    </row>
    <row r="200" spans="7:7" x14ac:dyDescent="0.2">
      <c r="G200" s="56"/>
    </row>
    <row r="201" spans="7:7" x14ac:dyDescent="0.2">
      <c r="G201" s="56"/>
    </row>
    <row r="202" spans="7:7" x14ac:dyDescent="0.2">
      <c r="G202" s="56"/>
    </row>
    <row r="203" spans="7:7" x14ac:dyDescent="0.2">
      <c r="G203" s="56"/>
    </row>
    <row r="204" spans="7:7" x14ac:dyDescent="0.2">
      <c r="G204" s="56"/>
    </row>
    <row r="205" spans="7:7" x14ac:dyDescent="0.2">
      <c r="G205" s="56"/>
    </row>
    <row r="206" spans="7:7" x14ac:dyDescent="0.2">
      <c r="G206" s="56"/>
    </row>
    <row r="207" spans="7:7" x14ac:dyDescent="0.2">
      <c r="G207" s="56"/>
    </row>
    <row r="208" spans="7:7" x14ac:dyDescent="0.2">
      <c r="G208" s="56"/>
    </row>
    <row r="209" spans="7:7" x14ac:dyDescent="0.2">
      <c r="G209" s="56"/>
    </row>
    <row r="210" spans="7:7" x14ac:dyDescent="0.2">
      <c r="G210" s="56"/>
    </row>
    <row r="211" spans="7:7" x14ac:dyDescent="0.2">
      <c r="G211" s="56"/>
    </row>
    <row r="212" spans="7:7" x14ac:dyDescent="0.2">
      <c r="G212" s="56"/>
    </row>
    <row r="213" spans="7:7" x14ac:dyDescent="0.2">
      <c r="G213" s="56"/>
    </row>
    <row r="214" spans="7:7" x14ac:dyDescent="0.2">
      <c r="G214" s="56"/>
    </row>
    <row r="215" spans="7:7" x14ac:dyDescent="0.2">
      <c r="G215" s="56"/>
    </row>
    <row r="216" spans="7:7" x14ac:dyDescent="0.2">
      <c r="G216" s="56"/>
    </row>
    <row r="217" spans="7:7" x14ac:dyDescent="0.2">
      <c r="G217" s="56"/>
    </row>
    <row r="218" spans="7:7" x14ac:dyDescent="0.2">
      <c r="G218" s="56"/>
    </row>
    <row r="219" spans="7:7" x14ac:dyDescent="0.2">
      <c r="G219" s="56"/>
    </row>
    <row r="220" spans="7:7" ht="15" x14ac:dyDescent="0.25">
      <c r="G220" s="64"/>
    </row>
    <row r="226" spans="7:7" x14ac:dyDescent="0.2">
      <c r="G226" s="49"/>
    </row>
    <row r="227" spans="7:7" x14ac:dyDescent="0.2">
      <c r="G227" s="62"/>
    </row>
    <row r="228" spans="7:7" x14ac:dyDescent="0.2">
      <c r="G228" s="62"/>
    </row>
    <row r="229" spans="7:7" x14ac:dyDescent="0.2">
      <c r="G229" s="62"/>
    </row>
    <row r="230" spans="7:7" x14ac:dyDescent="0.2">
      <c r="G230" s="62"/>
    </row>
    <row r="231" spans="7:7" x14ac:dyDescent="0.2">
      <c r="G231" s="62"/>
    </row>
    <row r="232" spans="7:7" x14ac:dyDescent="0.2">
      <c r="G232" s="62"/>
    </row>
    <row r="233" spans="7:7" x14ac:dyDescent="0.2">
      <c r="G233" s="62"/>
    </row>
    <row r="234" spans="7:7" x14ac:dyDescent="0.2">
      <c r="G234" s="62"/>
    </row>
    <row r="235" spans="7:7" x14ac:dyDescent="0.2">
      <c r="G235" s="62"/>
    </row>
    <row r="236" spans="7:7" x14ac:dyDescent="0.2">
      <c r="G236" s="62"/>
    </row>
    <row r="237" spans="7:7" x14ac:dyDescent="0.2">
      <c r="G237" s="62"/>
    </row>
    <row r="238" spans="7:7" x14ac:dyDescent="0.2">
      <c r="G238" s="62"/>
    </row>
    <row r="239" spans="7:7" x14ac:dyDescent="0.2">
      <c r="G239" s="62"/>
    </row>
    <row r="240" spans="7:7" x14ac:dyDescent="0.2">
      <c r="G240" s="62"/>
    </row>
    <row r="241" spans="7:7" x14ac:dyDescent="0.2">
      <c r="G241" s="62"/>
    </row>
    <row r="242" spans="7:7" x14ac:dyDescent="0.2">
      <c r="G242" s="62"/>
    </row>
    <row r="243" spans="7:7" x14ac:dyDescent="0.2">
      <c r="G243" s="62"/>
    </row>
    <row r="244" spans="7:7" x14ac:dyDescent="0.2">
      <c r="G244" s="62"/>
    </row>
    <row r="245" spans="7:7" x14ac:dyDescent="0.2">
      <c r="G245" s="62"/>
    </row>
    <row r="246" spans="7:7" x14ac:dyDescent="0.2">
      <c r="G246" s="62"/>
    </row>
    <row r="247" spans="7:7" x14ac:dyDescent="0.2">
      <c r="G247" s="62"/>
    </row>
    <row r="248" spans="7:7" x14ac:dyDescent="0.2">
      <c r="G248" s="62"/>
    </row>
    <row r="249" spans="7:7" x14ac:dyDescent="0.2">
      <c r="G249" s="62"/>
    </row>
    <row r="250" spans="7:7" x14ac:dyDescent="0.2">
      <c r="G250" s="62"/>
    </row>
    <row r="251" spans="7:7" x14ac:dyDescent="0.2">
      <c r="G251" s="62"/>
    </row>
    <row r="252" spans="7:7" x14ac:dyDescent="0.2">
      <c r="G252" s="62"/>
    </row>
    <row r="253" spans="7:7" x14ac:dyDescent="0.2">
      <c r="G253" s="62"/>
    </row>
    <row r="254" spans="7:7" x14ac:dyDescent="0.2">
      <c r="G254" s="62"/>
    </row>
    <row r="255" spans="7:7" x14ac:dyDescent="0.2">
      <c r="G255" s="62"/>
    </row>
    <row r="256" spans="7:7" x14ac:dyDescent="0.2">
      <c r="G256" s="62"/>
    </row>
  </sheetData>
  <mergeCells count="30">
    <mergeCell ref="M2:N2"/>
    <mergeCell ref="AZ144:BA144"/>
    <mergeCell ref="BC144:BD144"/>
    <mergeCell ref="F185:H185"/>
    <mergeCell ref="I185:K185"/>
    <mergeCell ref="L185:N185"/>
    <mergeCell ref="AZ111:BA111"/>
    <mergeCell ref="AW111:AX111"/>
    <mergeCell ref="BC111:BD111"/>
    <mergeCell ref="F144:H144"/>
    <mergeCell ref="I144:K144"/>
    <mergeCell ref="L144:N144"/>
    <mergeCell ref="AW144:AX144"/>
    <mergeCell ref="F178:H178"/>
    <mergeCell ref="I178:K178"/>
    <mergeCell ref="L178:N178"/>
    <mergeCell ref="F12:H12"/>
    <mergeCell ref="F111:H111"/>
    <mergeCell ref="I111:K111"/>
    <mergeCell ref="L111:N111"/>
    <mergeCell ref="L12:N12"/>
    <mergeCell ref="F44:H44"/>
    <mergeCell ref="I44:K44"/>
    <mergeCell ref="AZ78:BA78"/>
    <mergeCell ref="BC78:BD78"/>
    <mergeCell ref="L44:N44"/>
    <mergeCell ref="F78:H78"/>
    <mergeCell ref="I78:K78"/>
    <mergeCell ref="L78:N78"/>
    <mergeCell ref="AW78:AX78"/>
  </mergeCells>
  <conditionalFormatting sqref="B80:E108 B113:B141">
    <cfRule type="cellIs" dxfId="1" priority="1" stopIfTrue="1" operator="lessThan">
      <formula>0.5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71"/>
  <sheetViews>
    <sheetView topLeftCell="A18" zoomScale="85" zoomScaleNormal="85" workbookViewId="0">
      <pane xSplit="1" topLeftCell="O1" activePane="topRight" state="frozen"/>
      <selection activeCell="A80" sqref="A80"/>
      <selection pane="topRight" activeCell="AG43" sqref="AG43"/>
    </sheetView>
  </sheetViews>
  <sheetFormatPr defaultColWidth="8.625" defaultRowHeight="14.25" x14ac:dyDescent="0.2"/>
  <cols>
    <col min="1" max="1" width="18.625" style="52" customWidth="1"/>
    <col min="2" max="4" width="13.125" style="115" bestFit="1" customWidth="1"/>
    <col min="5" max="5" width="15.625" style="115" bestFit="1" customWidth="1"/>
    <col min="6" max="30" width="13.125" style="115" bestFit="1" customWidth="1"/>
    <col min="31" max="42" width="13.125" style="52" bestFit="1" customWidth="1"/>
    <col min="43" max="16384" width="8.625" style="52"/>
  </cols>
  <sheetData>
    <row r="1" spans="1:33" x14ac:dyDescent="0.2">
      <c r="A1" s="65" t="s">
        <v>0</v>
      </c>
    </row>
    <row r="3" spans="1:33" x14ac:dyDescent="0.2">
      <c r="A3" s="65" t="s">
        <v>1</v>
      </c>
      <c r="B3" s="152">
        <v>45251</v>
      </c>
    </row>
    <row r="4" spans="1:33" x14ac:dyDescent="0.2">
      <c r="A4" s="65" t="s">
        <v>2</v>
      </c>
      <c r="B4" s="67" t="s">
        <v>3</v>
      </c>
      <c r="F4" s="66"/>
      <c r="G4" s="66"/>
    </row>
    <row r="5" spans="1:33" x14ac:dyDescent="0.2">
      <c r="A5" s="65" t="s">
        <v>67</v>
      </c>
    </row>
    <row r="6" spans="1:33" x14ac:dyDescent="0.2">
      <c r="A6" s="65" t="s">
        <v>68</v>
      </c>
      <c r="B6" s="67" t="s">
        <v>69</v>
      </c>
    </row>
    <row r="8" spans="1:33" x14ac:dyDescent="0.2">
      <c r="A8" s="65" t="s">
        <v>4</v>
      </c>
      <c r="B8" s="67" t="s">
        <v>5</v>
      </c>
    </row>
    <row r="9" spans="1:33" x14ac:dyDescent="0.2">
      <c r="A9" s="65" t="s">
        <v>6</v>
      </c>
      <c r="B9" s="67" t="s">
        <v>7</v>
      </c>
    </row>
    <row r="10" spans="1:33" x14ac:dyDescent="0.2">
      <c r="A10" s="65" t="s">
        <v>8</v>
      </c>
      <c r="B10" s="67" t="s">
        <v>9</v>
      </c>
    </row>
    <row r="11" spans="1:33" ht="15" thickBot="1" x14ac:dyDescent="0.25"/>
    <row r="12" spans="1:33" x14ac:dyDescent="0.2">
      <c r="A12" s="117" t="s">
        <v>10</v>
      </c>
      <c r="B12" s="129">
        <f t="shared" ref="B12:AC12" si="0">C12-1</f>
        <v>1990</v>
      </c>
      <c r="C12" s="129">
        <f t="shared" si="0"/>
        <v>1991</v>
      </c>
      <c r="D12" s="129">
        <f t="shared" si="0"/>
        <v>1992</v>
      </c>
      <c r="E12" s="129">
        <f t="shared" si="0"/>
        <v>1993</v>
      </c>
      <c r="F12" s="129">
        <f t="shared" si="0"/>
        <v>1994</v>
      </c>
      <c r="G12" s="129">
        <f t="shared" si="0"/>
        <v>1995</v>
      </c>
      <c r="H12" s="129">
        <f t="shared" si="0"/>
        <v>1996</v>
      </c>
      <c r="I12" s="129">
        <f t="shared" si="0"/>
        <v>1997</v>
      </c>
      <c r="J12" s="129">
        <f t="shared" si="0"/>
        <v>1998</v>
      </c>
      <c r="K12" s="129">
        <f t="shared" si="0"/>
        <v>1999</v>
      </c>
      <c r="L12" s="129">
        <f t="shared" si="0"/>
        <v>2000</v>
      </c>
      <c r="M12" s="129">
        <f t="shared" si="0"/>
        <v>2001</v>
      </c>
      <c r="N12" s="129">
        <f t="shared" si="0"/>
        <v>2002</v>
      </c>
      <c r="O12" s="129">
        <f t="shared" si="0"/>
        <v>2003</v>
      </c>
      <c r="P12" s="129">
        <f t="shared" si="0"/>
        <v>2004</v>
      </c>
      <c r="Q12" s="129">
        <f t="shared" si="0"/>
        <v>2005</v>
      </c>
      <c r="R12" s="129">
        <f t="shared" si="0"/>
        <v>2006</v>
      </c>
      <c r="S12" s="129">
        <f t="shared" si="0"/>
        <v>2007</v>
      </c>
      <c r="T12" s="129">
        <f t="shared" si="0"/>
        <v>2008</v>
      </c>
      <c r="U12" s="129">
        <f t="shared" si="0"/>
        <v>2009</v>
      </c>
      <c r="V12" s="129">
        <f t="shared" si="0"/>
        <v>2010</v>
      </c>
      <c r="W12" s="129">
        <f t="shared" si="0"/>
        <v>2011</v>
      </c>
      <c r="X12" s="129">
        <f t="shared" si="0"/>
        <v>2012</v>
      </c>
      <c r="Y12" s="129">
        <f t="shared" si="0"/>
        <v>2013</v>
      </c>
      <c r="Z12" s="129">
        <f t="shared" si="0"/>
        <v>2014</v>
      </c>
      <c r="AA12" s="129">
        <f t="shared" si="0"/>
        <v>2015</v>
      </c>
      <c r="AB12" s="129">
        <f t="shared" si="0"/>
        <v>2016</v>
      </c>
      <c r="AC12" s="129">
        <f t="shared" si="0"/>
        <v>2017</v>
      </c>
      <c r="AD12" s="129">
        <f>AE12-1</f>
        <v>2018</v>
      </c>
      <c r="AE12" s="129">
        <v>2019</v>
      </c>
      <c r="AF12" s="129">
        <v>2020</v>
      </c>
      <c r="AG12" s="129">
        <v>2021</v>
      </c>
    </row>
    <row r="13" spans="1:33" x14ac:dyDescent="0.2">
      <c r="A13" s="116" t="s">
        <v>83</v>
      </c>
      <c r="B13" s="120">
        <f>SUM(B14:B40)</f>
        <v>4658202.3599999994</v>
      </c>
      <c r="C13" s="121">
        <f t="shared" ref="C13:AG13" si="1">SUM(C14:C40)</f>
        <v>4450345.7699999996</v>
      </c>
      <c r="D13" s="121">
        <f t="shared" si="1"/>
        <v>4325593.3</v>
      </c>
      <c r="E13" s="121">
        <f t="shared" si="1"/>
        <v>4232357.54</v>
      </c>
      <c r="F13" s="121">
        <f t="shared" si="1"/>
        <v>4217476.1900000004</v>
      </c>
      <c r="G13" s="121">
        <f t="shared" si="1"/>
        <v>4243940.78</v>
      </c>
      <c r="H13" s="121">
        <f t="shared" si="1"/>
        <v>4316767.8299999991</v>
      </c>
      <c r="I13" s="121">
        <f t="shared" si="1"/>
        <v>4253050.3100000005</v>
      </c>
      <c r="J13" s="121">
        <f t="shared" si="1"/>
        <v>4200609.129999999</v>
      </c>
      <c r="K13" s="121">
        <f t="shared" si="1"/>
        <v>4110419.5000000005</v>
      </c>
      <c r="L13" s="121">
        <f t="shared" si="1"/>
        <v>4147880.6500000004</v>
      </c>
      <c r="M13" s="121">
        <f t="shared" si="1"/>
        <v>4147146.3200000012</v>
      </c>
      <c r="N13" s="121">
        <f t="shared" si="1"/>
        <v>4162904.4999999995</v>
      </c>
      <c r="O13" s="121">
        <f t="shared" si="1"/>
        <v>4255387.8600000013</v>
      </c>
      <c r="P13" s="121">
        <f t="shared" si="1"/>
        <v>4218831.6399999997</v>
      </c>
      <c r="Q13" s="121">
        <f t="shared" si="1"/>
        <v>4199772.4200000009</v>
      </c>
      <c r="R13" s="121">
        <f t="shared" si="1"/>
        <v>4186742.6599999997</v>
      </c>
      <c r="S13" s="121">
        <f t="shared" si="1"/>
        <v>4202150.3500000006</v>
      </c>
      <c r="T13" s="121">
        <f t="shared" si="1"/>
        <v>4064149.49</v>
      </c>
      <c r="U13" s="121">
        <f t="shared" si="1"/>
        <v>3745936.9600000004</v>
      </c>
      <c r="V13" s="121">
        <f t="shared" si="1"/>
        <v>3828151.4599999995</v>
      </c>
      <c r="W13" s="121">
        <f t="shared" si="1"/>
        <v>3722592.3099999996</v>
      </c>
      <c r="X13" s="121">
        <f t="shared" si="1"/>
        <v>3652676.4699999997</v>
      </c>
      <c r="Y13" s="121">
        <f t="shared" si="1"/>
        <v>3565971.8699999992</v>
      </c>
      <c r="Z13" s="121">
        <f t="shared" si="1"/>
        <v>3439936.5999999987</v>
      </c>
      <c r="AA13" s="121">
        <f t="shared" si="1"/>
        <v>3489991.8099999996</v>
      </c>
      <c r="AB13" s="121">
        <f t="shared" si="1"/>
        <v>3496207.0700000008</v>
      </c>
      <c r="AC13" s="121">
        <f t="shared" si="1"/>
        <v>3586270.5399999996</v>
      </c>
      <c r="AD13" s="118">
        <f t="shared" si="1"/>
        <v>3492981.7699999991</v>
      </c>
      <c r="AE13" s="118">
        <f t="shared" si="1"/>
        <v>3343976.02</v>
      </c>
      <c r="AF13" s="118">
        <f t="shared" si="1"/>
        <v>3062562.46</v>
      </c>
      <c r="AG13" s="118">
        <f t="shared" si="1"/>
        <v>3241715.6499999994</v>
      </c>
    </row>
    <row r="14" spans="1:33" x14ac:dyDescent="0.2">
      <c r="A14" s="116" t="s">
        <v>40</v>
      </c>
      <c r="B14" s="122">
        <v>142908.44</v>
      </c>
      <c r="C14" s="123">
        <v>146108.99</v>
      </c>
      <c r="D14" s="123">
        <v>145787.34</v>
      </c>
      <c r="E14" s="123">
        <v>144589.81</v>
      </c>
      <c r="F14" s="123">
        <v>149390.26999999999</v>
      </c>
      <c r="G14" s="123">
        <v>151295.95000000001</v>
      </c>
      <c r="H14" s="123">
        <v>154747.82</v>
      </c>
      <c r="I14" s="123">
        <v>146791.75</v>
      </c>
      <c r="J14" s="123">
        <v>151427.78</v>
      </c>
      <c r="K14" s="123">
        <v>145625.1</v>
      </c>
      <c r="L14" s="123">
        <v>147191.15</v>
      </c>
      <c r="M14" s="123">
        <v>145804.5</v>
      </c>
      <c r="N14" s="123">
        <v>145307.85</v>
      </c>
      <c r="O14" s="123">
        <v>145730.32</v>
      </c>
      <c r="P14" s="123">
        <v>146818.29999999999</v>
      </c>
      <c r="Q14" s="123">
        <v>143653.10999999999</v>
      </c>
      <c r="R14" s="123">
        <v>140973.91</v>
      </c>
      <c r="S14" s="123">
        <v>137651.47</v>
      </c>
      <c r="T14" s="123">
        <v>137665.47</v>
      </c>
      <c r="U14" s="123">
        <v>125246.46</v>
      </c>
      <c r="V14" s="123">
        <v>133282.06</v>
      </c>
      <c r="W14" s="123">
        <v>122901.64</v>
      </c>
      <c r="X14" s="123">
        <v>120167.36</v>
      </c>
      <c r="Y14" s="123">
        <v>119599.79</v>
      </c>
      <c r="Z14" s="123">
        <v>113971.73</v>
      </c>
      <c r="AA14" s="123">
        <v>118134.15</v>
      </c>
      <c r="AB14" s="123">
        <v>116651.14</v>
      </c>
      <c r="AC14" s="123">
        <v>116263.92</v>
      </c>
      <c r="AD14" s="119">
        <v>116976.66</v>
      </c>
      <c r="AE14" s="119">
        <v>115983.24</v>
      </c>
      <c r="AF14" s="119">
        <v>106937.75</v>
      </c>
      <c r="AG14" s="119">
        <v>110627.36</v>
      </c>
    </row>
    <row r="15" spans="1:33" x14ac:dyDescent="0.2">
      <c r="A15" s="116" t="s">
        <v>41</v>
      </c>
      <c r="B15" s="122">
        <v>82655.3</v>
      </c>
      <c r="C15" s="123">
        <v>64515.02</v>
      </c>
      <c r="D15" s="123">
        <v>59460.75</v>
      </c>
      <c r="E15" s="123">
        <v>58463.28</v>
      </c>
      <c r="F15" s="123">
        <v>54253.23</v>
      </c>
      <c r="G15" s="123">
        <v>55708.34</v>
      </c>
      <c r="H15" s="123">
        <v>56740.25</v>
      </c>
      <c r="I15" s="123">
        <v>53281.89</v>
      </c>
      <c r="J15" s="123">
        <v>49470.41</v>
      </c>
      <c r="K15" s="123">
        <v>42521.86</v>
      </c>
      <c r="L15" s="123">
        <v>40380.01</v>
      </c>
      <c r="M15" s="123">
        <v>45921.45</v>
      </c>
      <c r="N15" s="123">
        <v>43029.919999999998</v>
      </c>
      <c r="O15" s="123">
        <v>48376.22</v>
      </c>
      <c r="P15" s="123">
        <v>46705.85</v>
      </c>
      <c r="Q15" s="123">
        <v>45983.47</v>
      </c>
      <c r="R15" s="123">
        <v>50029.39</v>
      </c>
      <c r="S15" s="123">
        <v>53003.72</v>
      </c>
      <c r="T15" s="123">
        <v>53305.27</v>
      </c>
      <c r="U15" s="123">
        <v>44344.52</v>
      </c>
      <c r="V15" s="123">
        <v>47579.97</v>
      </c>
      <c r="W15" s="123">
        <v>56282.54</v>
      </c>
      <c r="X15" s="123">
        <v>51727.08</v>
      </c>
      <c r="Y15" s="123">
        <v>47641.279999999999</v>
      </c>
      <c r="Z15" s="123">
        <v>49437.79</v>
      </c>
      <c r="AA15" s="123">
        <v>52804.67</v>
      </c>
      <c r="AB15" s="123">
        <v>48359.4</v>
      </c>
      <c r="AC15" s="123">
        <v>50363.15</v>
      </c>
      <c r="AD15" s="119">
        <v>45866.39</v>
      </c>
      <c r="AE15" s="119">
        <v>44644.71</v>
      </c>
      <c r="AF15" s="119">
        <v>38639.360000000001</v>
      </c>
      <c r="AG15" s="119">
        <v>44841.25</v>
      </c>
    </row>
    <row r="16" spans="1:33" x14ac:dyDescent="0.2">
      <c r="A16" s="116" t="s">
        <v>42</v>
      </c>
      <c r="B16" s="122">
        <v>192141.74</v>
      </c>
      <c r="C16" s="123">
        <v>172694.08</v>
      </c>
      <c r="D16" s="123">
        <v>166603.01999999999</v>
      </c>
      <c r="E16" s="123">
        <v>159291.70000000001</v>
      </c>
      <c r="F16" s="123">
        <v>151612.06</v>
      </c>
      <c r="G16" s="123">
        <v>150236.87</v>
      </c>
      <c r="H16" s="123">
        <v>153824.14000000001</v>
      </c>
      <c r="I16" s="123">
        <v>150223.13</v>
      </c>
      <c r="J16" s="123">
        <v>144313.17000000001</v>
      </c>
      <c r="K16" s="123">
        <v>134000.79999999999</v>
      </c>
      <c r="L16" s="123">
        <v>143224.56</v>
      </c>
      <c r="M16" s="123">
        <v>142776.88</v>
      </c>
      <c r="N16" s="123">
        <v>139178.98000000001</v>
      </c>
      <c r="O16" s="123">
        <v>142957.04999999999</v>
      </c>
      <c r="P16" s="123">
        <v>143947.29999999999</v>
      </c>
      <c r="Q16" s="123">
        <v>141805.92000000001</v>
      </c>
      <c r="R16" s="123">
        <v>144262.44</v>
      </c>
      <c r="S16" s="123">
        <v>146443.54999999999</v>
      </c>
      <c r="T16" s="123">
        <v>140017.34</v>
      </c>
      <c r="U16" s="123">
        <v>130477.32</v>
      </c>
      <c r="V16" s="123">
        <v>134001.15</v>
      </c>
      <c r="W16" s="123">
        <v>132016.41</v>
      </c>
      <c r="X16" s="123">
        <v>127839.89</v>
      </c>
      <c r="Y16" s="123">
        <v>122997.74</v>
      </c>
      <c r="Z16" s="123">
        <v>120878.77</v>
      </c>
      <c r="AA16" s="123">
        <v>122348.18</v>
      </c>
      <c r="AB16" s="123">
        <v>124770.72</v>
      </c>
      <c r="AC16" s="123">
        <v>127184.01</v>
      </c>
      <c r="AD16" s="119">
        <v>130891.68</v>
      </c>
      <c r="AE16" s="119">
        <v>131887.66</v>
      </c>
      <c r="AF16" s="119">
        <v>124987.37</v>
      </c>
      <c r="AG16" s="119">
        <v>127393.65</v>
      </c>
    </row>
    <row r="17" spans="1:33" x14ac:dyDescent="0.2">
      <c r="A17" s="116" t="s">
        <v>43</v>
      </c>
      <c r="B17" s="122">
        <v>78412.429999999993</v>
      </c>
      <c r="C17" s="123">
        <v>88426.93</v>
      </c>
      <c r="D17" s="123">
        <v>83433.06</v>
      </c>
      <c r="E17" s="123">
        <v>84393.93</v>
      </c>
      <c r="F17" s="123">
        <v>87851.61</v>
      </c>
      <c r="G17" s="123">
        <v>85029.38</v>
      </c>
      <c r="H17" s="123">
        <v>97466.75</v>
      </c>
      <c r="I17" s="123">
        <v>88317.75</v>
      </c>
      <c r="J17" s="123">
        <v>84196.53</v>
      </c>
      <c r="K17" s="123">
        <v>81770.44</v>
      </c>
      <c r="L17" s="123">
        <v>77196.539999999994</v>
      </c>
      <c r="M17" s="123">
        <v>78289.929999999993</v>
      </c>
      <c r="N17" s="123">
        <v>78821.14</v>
      </c>
      <c r="O17" s="123">
        <v>83596.92</v>
      </c>
      <c r="P17" s="123">
        <v>77364.23</v>
      </c>
      <c r="Q17" s="123">
        <v>72988.14</v>
      </c>
      <c r="R17" s="123">
        <v>80857.149999999994</v>
      </c>
      <c r="S17" s="123">
        <v>76469.440000000002</v>
      </c>
      <c r="T17" s="123">
        <v>71457.69</v>
      </c>
      <c r="U17" s="123">
        <v>67987.210000000006</v>
      </c>
      <c r="V17" s="123">
        <v>67185.289999999994</v>
      </c>
      <c r="W17" s="123">
        <v>61434.94</v>
      </c>
      <c r="X17" s="123">
        <v>56419.13</v>
      </c>
      <c r="Y17" s="123">
        <v>57791.48</v>
      </c>
      <c r="Z17" s="123">
        <v>54302.95</v>
      </c>
      <c r="AA17" s="123">
        <v>50507.34</v>
      </c>
      <c r="AB17" s="123">
        <v>53637.89</v>
      </c>
      <c r="AC17" s="123">
        <v>51261.71</v>
      </c>
      <c r="AD17" s="119">
        <v>53009.08</v>
      </c>
      <c r="AE17" s="119">
        <v>48317.67</v>
      </c>
      <c r="AF17" s="119">
        <v>45954.559999999998</v>
      </c>
      <c r="AG17" s="119">
        <v>46271.19</v>
      </c>
    </row>
    <row r="18" spans="1:33" x14ac:dyDescent="0.2">
      <c r="A18" s="116" t="s">
        <v>70</v>
      </c>
      <c r="B18" s="122">
        <v>1287200.3999999999</v>
      </c>
      <c r="C18" s="123">
        <v>1180108.96</v>
      </c>
      <c r="D18" s="123">
        <v>1122249.44</v>
      </c>
      <c r="E18" s="123">
        <v>1111968.1100000001</v>
      </c>
      <c r="F18" s="123">
        <v>1098476.82</v>
      </c>
      <c r="G18" s="123">
        <v>1097542.31</v>
      </c>
      <c r="H18" s="123">
        <v>1121151.08</v>
      </c>
      <c r="I18" s="123">
        <v>1086218.3999999999</v>
      </c>
      <c r="J18" s="123">
        <v>1061504.03</v>
      </c>
      <c r="K18" s="123">
        <v>1023116.4</v>
      </c>
      <c r="L18" s="123">
        <v>1040040.66</v>
      </c>
      <c r="M18" s="123">
        <v>1045221.22</v>
      </c>
      <c r="N18" s="123">
        <v>1055511.26</v>
      </c>
      <c r="O18" s="123">
        <v>1046729.51</v>
      </c>
      <c r="P18" s="123">
        <v>1022360.5</v>
      </c>
      <c r="Q18" s="123">
        <v>992819.45</v>
      </c>
      <c r="R18" s="123">
        <v>992776.17</v>
      </c>
      <c r="S18" s="123">
        <v>968829.65</v>
      </c>
      <c r="T18" s="123">
        <v>963535.59</v>
      </c>
      <c r="U18" s="123">
        <v>888193.22</v>
      </c>
      <c r="V18" s="123">
        <v>929723.3</v>
      </c>
      <c r="W18" s="123">
        <v>898693.09</v>
      </c>
      <c r="X18" s="123">
        <v>895880.96</v>
      </c>
      <c r="Y18" s="123">
        <v>917292.62</v>
      </c>
      <c r="Z18" s="123">
        <v>884395.14</v>
      </c>
      <c r="AA18" s="123">
        <v>885486.29</v>
      </c>
      <c r="AB18" s="123">
        <v>884832.4</v>
      </c>
      <c r="AC18" s="123">
        <v>870877.59</v>
      </c>
      <c r="AD18" s="119">
        <v>838514.26</v>
      </c>
      <c r="AE18" s="119">
        <v>787811.41</v>
      </c>
      <c r="AF18" s="119">
        <v>735119.52</v>
      </c>
      <c r="AG18" s="119">
        <v>764356.41</v>
      </c>
    </row>
    <row r="19" spans="1:33" x14ac:dyDescent="0.2">
      <c r="A19" s="116" t="s">
        <v>45</v>
      </c>
      <c r="B19" s="122">
        <v>36580.89</v>
      </c>
      <c r="C19" s="123">
        <v>33834.26</v>
      </c>
      <c r="D19" s="123">
        <v>24652.560000000001</v>
      </c>
      <c r="E19" s="123">
        <v>18038.77</v>
      </c>
      <c r="F19" s="123">
        <v>19092.650000000001</v>
      </c>
      <c r="G19" s="123">
        <v>16718.72</v>
      </c>
      <c r="H19" s="123">
        <v>17302.05</v>
      </c>
      <c r="I19" s="123">
        <v>16890.080000000002</v>
      </c>
      <c r="J19" s="123">
        <v>14656</v>
      </c>
      <c r="K19" s="123">
        <v>13933.5</v>
      </c>
      <c r="L19" s="123">
        <v>12774.8</v>
      </c>
      <c r="M19" s="123">
        <v>12969.22</v>
      </c>
      <c r="N19" s="123">
        <v>12703.99</v>
      </c>
      <c r="O19" s="123">
        <v>14969.93</v>
      </c>
      <c r="P19" s="123">
        <v>14634.35</v>
      </c>
      <c r="Q19" s="123">
        <v>16386.82</v>
      </c>
      <c r="R19" s="123">
        <v>14156.9</v>
      </c>
      <c r="S19" s="123">
        <v>18151.43</v>
      </c>
      <c r="T19" s="123">
        <v>14781.52</v>
      </c>
      <c r="U19" s="123">
        <v>11707.8</v>
      </c>
      <c r="V19" s="123">
        <v>15628.93</v>
      </c>
      <c r="W19" s="123">
        <v>15879.54</v>
      </c>
      <c r="X19" s="123">
        <v>16403.89</v>
      </c>
      <c r="Y19" s="123">
        <v>19163.3</v>
      </c>
      <c r="Z19" s="123">
        <v>20780.63</v>
      </c>
      <c r="AA19" s="123">
        <v>17188.669999999998</v>
      </c>
      <c r="AB19" s="123">
        <v>19452.75</v>
      </c>
      <c r="AC19" s="123">
        <v>21165.77</v>
      </c>
      <c r="AD19" s="119">
        <v>22287.35</v>
      </c>
      <c r="AE19" s="119">
        <v>15687.34</v>
      </c>
      <c r="AF19" s="119">
        <v>13916.15</v>
      </c>
      <c r="AG19" s="119">
        <v>15497.75</v>
      </c>
    </row>
    <row r="20" spans="1:33" x14ac:dyDescent="0.2">
      <c r="A20" s="116" t="s">
        <v>46</v>
      </c>
      <c r="B20" s="122">
        <v>61652.28</v>
      </c>
      <c r="C20" s="123">
        <v>62367.35</v>
      </c>
      <c r="D20" s="123">
        <v>62158.03</v>
      </c>
      <c r="E20" s="123">
        <v>62858.7</v>
      </c>
      <c r="F20" s="123">
        <v>64332.37</v>
      </c>
      <c r="G20" s="123">
        <v>66782.83</v>
      </c>
      <c r="H20" s="123">
        <v>68600.94</v>
      </c>
      <c r="I20" s="123">
        <v>69505.539999999994</v>
      </c>
      <c r="J20" s="123">
        <v>71924.929999999993</v>
      </c>
      <c r="K20" s="123">
        <v>73247.44</v>
      </c>
      <c r="L20" s="123">
        <v>77038.02</v>
      </c>
      <c r="M20" s="123">
        <v>80232.3</v>
      </c>
      <c r="N20" s="123">
        <v>78275.289999999994</v>
      </c>
      <c r="O20" s="123">
        <v>79242.350000000006</v>
      </c>
      <c r="P20" s="123">
        <v>76961.429999999993</v>
      </c>
      <c r="Q20" s="123">
        <v>79222.490000000005</v>
      </c>
      <c r="R20" s="123">
        <v>78634.34</v>
      </c>
      <c r="S20" s="123">
        <v>76434.289999999994</v>
      </c>
      <c r="T20" s="123">
        <v>75441.55</v>
      </c>
      <c r="U20" s="123">
        <v>69085.02</v>
      </c>
      <c r="V20" s="123">
        <v>70087.95</v>
      </c>
      <c r="W20" s="123">
        <v>65029.05</v>
      </c>
      <c r="X20" s="123">
        <v>65426.14</v>
      </c>
      <c r="Y20" s="123">
        <v>66001.27</v>
      </c>
      <c r="Z20" s="123">
        <v>65047.68</v>
      </c>
      <c r="AA20" s="123">
        <v>67983.44</v>
      </c>
      <c r="AB20" s="123">
        <v>69041.820000000007</v>
      </c>
      <c r="AC20" s="123">
        <v>70863.39</v>
      </c>
      <c r="AD20" s="119">
        <v>69998.09</v>
      </c>
      <c r="AE20" s="119">
        <v>67822.11</v>
      </c>
      <c r="AF20" s="119">
        <v>66098.75</v>
      </c>
      <c r="AG20" s="119">
        <v>69448.12</v>
      </c>
    </row>
    <row r="21" spans="1:33" x14ac:dyDescent="0.2">
      <c r="A21" s="116" t="s">
        <v>47</v>
      </c>
      <c r="B21" s="122">
        <v>101738.1</v>
      </c>
      <c r="C21" s="123">
        <v>101633.54</v>
      </c>
      <c r="D21" s="123">
        <v>102717.26</v>
      </c>
      <c r="E21" s="123">
        <v>101774.3</v>
      </c>
      <c r="F21" s="123">
        <v>104671.03</v>
      </c>
      <c r="G21" s="123">
        <v>106539.81</v>
      </c>
      <c r="H21" s="123">
        <v>110191.02</v>
      </c>
      <c r="I21" s="123">
        <v>115305.11</v>
      </c>
      <c r="J21" s="123">
        <v>120761.44</v>
      </c>
      <c r="K21" s="123">
        <v>120285.73</v>
      </c>
      <c r="L21" s="123">
        <v>124131.48</v>
      </c>
      <c r="M21" s="123">
        <v>125103.75</v>
      </c>
      <c r="N21" s="123">
        <v>124757.58</v>
      </c>
      <c r="O21" s="123">
        <v>128857.29</v>
      </c>
      <c r="P21" s="123">
        <v>129520.9</v>
      </c>
      <c r="Q21" s="123">
        <v>133219.26</v>
      </c>
      <c r="R21" s="123">
        <v>129679.13</v>
      </c>
      <c r="S21" s="123">
        <v>133563.5</v>
      </c>
      <c r="T21" s="123">
        <v>129159.55</v>
      </c>
      <c r="U21" s="123">
        <v>121834.07</v>
      </c>
      <c r="V21" s="123">
        <v>115766.57</v>
      </c>
      <c r="W21" s="123">
        <v>112679.87</v>
      </c>
      <c r="X21" s="123">
        <v>109380.18</v>
      </c>
      <c r="Y21" s="123">
        <v>101239.98</v>
      </c>
      <c r="Z21" s="123">
        <v>99229.78</v>
      </c>
      <c r="AA21" s="123">
        <v>91712.02</v>
      </c>
      <c r="AB21" s="123">
        <v>88201.86</v>
      </c>
      <c r="AC21" s="123">
        <v>91999.74</v>
      </c>
      <c r="AD21" s="119">
        <v>87911.89</v>
      </c>
      <c r="AE21" s="119">
        <v>80752.539999999994</v>
      </c>
      <c r="AF21" s="119">
        <v>70048.31</v>
      </c>
      <c r="AG21" s="119">
        <v>72012.600000000006</v>
      </c>
    </row>
    <row r="22" spans="1:33" x14ac:dyDescent="0.2">
      <c r="A22" s="116" t="s">
        <v>48</v>
      </c>
      <c r="B22" s="122">
        <v>253814.28</v>
      </c>
      <c r="C22" s="123">
        <v>261369.91</v>
      </c>
      <c r="D22" s="123">
        <v>270608.59000000003</v>
      </c>
      <c r="E22" s="123">
        <v>259342.48</v>
      </c>
      <c r="F22" s="123">
        <v>276732.53999999998</v>
      </c>
      <c r="G22" s="123">
        <v>290576.25</v>
      </c>
      <c r="H22" s="123">
        <v>281301.92</v>
      </c>
      <c r="I22" s="123">
        <v>295436.2</v>
      </c>
      <c r="J22" s="123">
        <v>304316.7</v>
      </c>
      <c r="K22" s="123">
        <v>326925.7</v>
      </c>
      <c r="L22" s="123">
        <v>339879.56</v>
      </c>
      <c r="M22" s="123">
        <v>336738.08</v>
      </c>
      <c r="N22" s="123">
        <v>356375.7</v>
      </c>
      <c r="O22" s="123">
        <v>364050.48</v>
      </c>
      <c r="P22" s="123">
        <v>378957.54</v>
      </c>
      <c r="Q22" s="123">
        <v>394377.96</v>
      </c>
      <c r="R22" s="123">
        <v>385336.34</v>
      </c>
      <c r="S22" s="123">
        <v>398664.57</v>
      </c>
      <c r="T22" s="123">
        <v>365116.79</v>
      </c>
      <c r="U22" s="123">
        <v>328155.12</v>
      </c>
      <c r="V22" s="123">
        <v>310507.42</v>
      </c>
      <c r="W22" s="123">
        <v>311071.32</v>
      </c>
      <c r="X22" s="123">
        <v>306463.84999999998</v>
      </c>
      <c r="Y22" s="123">
        <v>280190.48</v>
      </c>
      <c r="Z22" s="123">
        <v>279804.26</v>
      </c>
      <c r="AA22" s="123">
        <v>289064.89</v>
      </c>
      <c r="AB22" s="123">
        <v>276861.90999999997</v>
      </c>
      <c r="AC22" s="123">
        <v>289396.86</v>
      </c>
      <c r="AD22" s="119">
        <v>282765.69</v>
      </c>
      <c r="AE22" s="119">
        <v>264584.78000000003</v>
      </c>
      <c r="AF22" s="119">
        <v>228149.6</v>
      </c>
      <c r="AG22" s="119">
        <v>244325.83</v>
      </c>
    </row>
    <row r="23" spans="1:33" x14ac:dyDescent="0.2">
      <c r="A23" s="116" t="s">
        <v>49</v>
      </c>
      <c r="B23" s="122">
        <v>522168.76</v>
      </c>
      <c r="C23" s="123">
        <v>547954.4</v>
      </c>
      <c r="D23" s="123">
        <v>540454.54</v>
      </c>
      <c r="E23" s="123">
        <v>515223.7</v>
      </c>
      <c r="F23" s="123">
        <v>508960.05</v>
      </c>
      <c r="G23" s="123">
        <v>511684.72</v>
      </c>
      <c r="H23" s="123">
        <v>522713.27</v>
      </c>
      <c r="I23" s="123">
        <v>513401.09</v>
      </c>
      <c r="J23" s="123">
        <v>525149.62</v>
      </c>
      <c r="K23" s="123">
        <v>515468.39</v>
      </c>
      <c r="L23" s="123">
        <v>526016.01</v>
      </c>
      <c r="M23" s="123">
        <v>517744.33</v>
      </c>
      <c r="N23" s="123">
        <v>501443.61</v>
      </c>
      <c r="O23" s="123">
        <v>501047.71</v>
      </c>
      <c r="P23" s="123">
        <v>498592.78</v>
      </c>
      <c r="Q23" s="123">
        <v>499702.05</v>
      </c>
      <c r="R23" s="123">
        <v>488962.53</v>
      </c>
      <c r="S23" s="123">
        <v>481202.96</v>
      </c>
      <c r="T23" s="123">
        <v>476422.38</v>
      </c>
      <c r="U23" s="123">
        <v>465074.19</v>
      </c>
      <c r="V23" s="123">
        <v>466103.92</v>
      </c>
      <c r="W23" s="123">
        <v>439246.79</v>
      </c>
      <c r="X23" s="123">
        <v>436668.23</v>
      </c>
      <c r="Y23" s="123">
        <v>437550.34</v>
      </c>
      <c r="Z23" s="123">
        <v>409940.55</v>
      </c>
      <c r="AA23" s="123">
        <v>417482.93</v>
      </c>
      <c r="AB23" s="123">
        <v>426178.86</v>
      </c>
      <c r="AC23" s="123">
        <v>438358.34</v>
      </c>
      <c r="AD23" s="119">
        <v>420714.38</v>
      </c>
      <c r="AE23" s="119">
        <v>412832.62</v>
      </c>
      <c r="AF23" s="119">
        <v>370706.8</v>
      </c>
      <c r="AG23" s="119">
        <v>397745.3</v>
      </c>
    </row>
    <row r="24" spans="1:33" x14ac:dyDescent="0.2">
      <c r="A24" s="116" t="s">
        <v>50</v>
      </c>
      <c r="B24" s="122">
        <v>25141.98</v>
      </c>
      <c r="C24" s="123">
        <v>17335.04</v>
      </c>
      <c r="D24" s="123">
        <v>15350.31</v>
      </c>
      <c r="E24" s="123">
        <v>15181.9</v>
      </c>
      <c r="F24" s="123">
        <v>13997.31</v>
      </c>
      <c r="G24" s="123">
        <v>14181.73</v>
      </c>
      <c r="H24" s="123">
        <v>15029.98</v>
      </c>
      <c r="I24" s="123">
        <v>17001.310000000001</v>
      </c>
      <c r="J24" s="123">
        <v>17319.36</v>
      </c>
      <c r="K24" s="123">
        <v>17812.14</v>
      </c>
      <c r="L24" s="123">
        <v>18958.22</v>
      </c>
      <c r="M24" s="123">
        <v>18899.52</v>
      </c>
      <c r="N24" s="123">
        <v>19684.21</v>
      </c>
      <c r="O24" s="123">
        <v>21970.06</v>
      </c>
      <c r="P24" s="123">
        <v>21658.12</v>
      </c>
      <c r="Q24" s="123">
        <v>21907.759999999998</v>
      </c>
      <c r="R24" s="123">
        <v>22498.240000000002</v>
      </c>
      <c r="S24" s="123">
        <v>25084.67</v>
      </c>
      <c r="T24" s="123">
        <v>23927.86</v>
      </c>
      <c r="U24" s="123">
        <v>21636.14</v>
      </c>
      <c r="V24" s="123">
        <v>21283.43</v>
      </c>
      <c r="W24" s="123">
        <v>22250.53</v>
      </c>
      <c r="X24" s="123">
        <v>20932.23</v>
      </c>
      <c r="Y24" s="123">
        <v>18742.36</v>
      </c>
      <c r="Z24" s="123">
        <v>18151.099999999999</v>
      </c>
      <c r="AA24" s="123">
        <v>18912.650000000001</v>
      </c>
      <c r="AB24" s="123">
        <v>19125.45</v>
      </c>
      <c r="AC24" s="123">
        <v>20813.57</v>
      </c>
      <c r="AD24" s="119">
        <v>19097.16</v>
      </c>
      <c r="AE24" s="119">
        <v>19063.55</v>
      </c>
      <c r="AF24" s="119">
        <v>18240.03</v>
      </c>
      <c r="AG24" s="119">
        <v>18644.05</v>
      </c>
    </row>
    <row r="25" spans="1:33" x14ac:dyDescent="0.2">
      <c r="A25" s="116" t="s">
        <v>51</v>
      </c>
      <c r="B25" s="122">
        <v>517991.61</v>
      </c>
      <c r="C25" s="123">
        <v>503760.8</v>
      </c>
      <c r="D25" s="123">
        <v>505039.6</v>
      </c>
      <c r="E25" s="123">
        <v>511059.6</v>
      </c>
      <c r="F25" s="123">
        <v>492228.34</v>
      </c>
      <c r="G25" s="123">
        <v>511734.18</v>
      </c>
      <c r="H25" s="123">
        <v>504950.87</v>
      </c>
      <c r="I25" s="123">
        <v>521072.05</v>
      </c>
      <c r="J25" s="123">
        <v>536008.62</v>
      </c>
      <c r="K25" s="123">
        <v>531850.92000000004</v>
      </c>
      <c r="L25" s="123">
        <v>538424</v>
      </c>
      <c r="M25" s="123">
        <v>530039.93000000005</v>
      </c>
      <c r="N25" s="123">
        <v>531633.1</v>
      </c>
      <c r="O25" s="123">
        <v>559110.07999999996</v>
      </c>
      <c r="P25" s="123">
        <v>558433.11</v>
      </c>
      <c r="Q25" s="123">
        <v>558639.99</v>
      </c>
      <c r="R25" s="123">
        <v>547687.6</v>
      </c>
      <c r="S25" s="123">
        <v>565389.23</v>
      </c>
      <c r="T25" s="123">
        <v>534327.06000000006</v>
      </c>
      <c r="U25" s="123">
        <v>476313.99</v>
      </c>
      <c r="V25" s="123">
        <v>481781.11</v>
      </c>
      <c r="W25" s="123">
        <v>476476.15999999997</v>
      </c>
      <c r="X25" s="123">
        <v>467036</v>
      </c>
      <c r="Y25" s="123">
        <v>415242.38</v>
      </c>
      <c r="Z25" s="123">
        <v>393484.62</v>
      </c>
      <c r="AA25" s="123">
        <v>401771.67</v>
      </c>
      <c r="AB25" s="123">
        <v>399801.31</v>
      </c>
      <c r="AC25" s="123">
        <v>414043.41</v>
      </c>
      <c r="AD25" s="119">
        <v>388460.25</v>
      </c>
      <c r="AE25" s="119">
        <v>380439.16</v>
      </c>
      <c r="AF25" s="119">
        <v>352425.15</v>
      </c>
      <c r="AG25" s="119">
        <v>390118.28</v>
      </c>
    </row>
    <row r="26" spans="1:33" x14ac:dyDescent="0.2">
      <c r="A26" s="116" t="s">
        <v>52</v>
      </c>
      <c r="B26" s="122">
        <v>5499.59</v>
      </c>
      <c r="C26" s="123">
        <v>5989.31</v>
      </c>
      <c r="D26" s="123">
        <v>6429.32</v>
      </c>
      <c r="E26" s="123">
        <v>6719.46</v>
      </c>
      <c r="F26" s="123">
        <v>6962.21</v>
      </c>
      <c r="G26" s="123">
        <v>6900.41</v>
      </c>
      <c r="H26" s="123">
        <v>7249.72</v>
      </c>
      <c r="I26" s="123">
        <v>7339.92</v>
      </c>
      <c r="J26" s="123">
        <v>7659.73</v>
      </c>
      <c r="K26" s="123">
        <v>7922.45</v>
      </c>
      <c r="L26" s="123">
        <v>8251.74</v>
      </c>
      <c r="M26" s="123">
        <v>8177.47</v>
      </c>
      <c r="N26" s="123">
        <v>8378.25</v>
      </c>
      <c r="O26" s="123">
        <v>8756.58</v>
      </c>
      <c r="P26" s="123">
        <v>8960.2000000000007</v>
      </c>
      <c r="Q26" s="123">
        <v>9091.32</v>
      </c>
      <c r="R26" s="123">
        <v>9347.42</v>
      </c>
      <c r="S26" s="123">
        <v>9714.2199999999993</v>
      </c>
      <c r="T26" s="123">
        <v>9860.89</v>
      </c>
      <c r="U26" s="123">
        <v>9595.89</v>
      </c>
      <c r="V26" s="123">
        <v>9281.42</v>
      </c>
      <c r="W26" s="123">
        <v>8933.52</v>
      </c>
      <c r="X26" s="123">
        <v>8407.6</v>
      </c>
      <c r="Y26" s="123">
        <v>7690.81</v>
      </c>
      <c r="Z26" s="123">
        <v>8061.34</v>
      </c>
      <c r="AA26" s="123">
        <v>8115.41</v>
      </c>
      <c r="AB26" s="123">
        <v>8670.94</v>
      </c>
      <c r="AC26" s="123">
        <v>8733.16</v>
      </c>
      <c r="AD26" s="119">
        <v>8592.76</v>
      </c>
      <c r="AE26" s="119">
        <v>8669.5499999999993</v>
      </c>
      <c r="AF26" s="119">
        <v>8281.31</v>
      </c>
      <c r="AG26" s="119">
        <v>8508.85</v>
      </c>
    </row>
    <row r="27" spans="1:33" x14ac:dyDescent="0.2">
      <c r="A27" s="116" t="s">
        <v>53</v>
      </c>
      <c r="B27" s="122">
        <v>13673.03</v>
      </c>
      <c r="C27" s="123">
        <v>11360.46</v>
      </c>
      <c r="D27" s="123">
        <v>6198.72</v>
      </c>
      <c r="E27" s="123">
        <v>2863.06</v>
      </c>
      <c r="F27" s="123">
        <v>-1984.52</v>
      </c>
      <c r="G27" s="123">
        <v>-2216.4</v>
      </c>
      <c r="H27" s="123">
        <v>-2334.42</v>
      </c>
      <c r="I27" s="123">
        <v>-1126.45</v>
      </c>
      <c r="J27" s="123">
        <v>-682.33</v>
      </c>
      <c r="K27" s="123">
        <v>2208.27</v>
      </c>
      <c r="L27" s="123">
        <v>-1658.56</v>
      </c>
      <c r="M27" s="123">
        <v>-1578.03</v>
      </c>
      <c r="N27" s="123">
        <v>106.41</v>
      </c>
      <c r="O27" s="123">
        <v>708.66</v>
      </c>
      <c r="P27" s="123">
        <v>4362.99</v>
      </c>
      <c r="Q27" s="123">
        <v>5077.2</v>
      </c>
      <c r="R27" s="123">
        <v>4760.5200000000004</v>
      </c>
      <c r="S27" s="123">
        <v>5634.33</v>
      </c>
      <c r="T27" s="123">
        <v>4787.24</v>
      </c>
      <c r="U27" s="123">
        <v>6996.84</v>
      </c>
      <c r="V27" s="123">
        <v>9845.2199999999993</v>
      </c>
      <c r="W27" s="123">
        <v>8648.16</v>
      </c>
      <c r="X27" s="123">
        <v>7108.17</v>
      </c>
      <c r="Y27" s="123">
        <v>8314.93</v>
      </c>
      <c r="Z27" s="123">
        <v>12137.32</v>
      </c>
      <c r="AA27" s="123">
        <v>10920.71</v>
      </c>
      <c r="AB27" s="123">
        <v>9099.7000000000007</v>
      </c>
      <c r="AC27" s="123">
        <v>7685.57</v>
      </c>
      <c r="AD27" s="119">
        <v>10669.83</v>
      </c>
      <c r="AE27" s="119">
        <v>8851.64</v>
      </c>
      <c r="AF27" s="119">
        <v>11297.74</v>
      </c>
      <c r="AG27" s="119">
        <v>13132.57</v>
      </c>
    </row>
    <row r="28" spans="1:33" x14ac:dyDescent="0.2">
      <c r="A28" s="116" t="s">
        <v>54</v>
      </c>
      <c r="B28" s="122">
        <v>42821</v>
      </c>
      <c r="C28" s="123">
        <v>44467.839999999997</v>
      </c>
      <c r="D28" s="123">
        <v>25662.15</v>
      </c>
      <c r="E28" s="123">
        <v>18581.400000000001</v>
      </c>
      <c r="F28" s="123">
        <v>17677.64</v>
      </c>
      <c r="G28" s="123">
        <v>17919.84</v>
      </c>
      <c r="H28" s="123">
        <v>24438.42</v>
      </c>
      <c r="I28" s="123">
        <v>22771.27</v>
      </c>
      <c r="J28" s="123">
        <v>16073.57</v>
      </c>
      <c r="K28" s="123">
        <v>13944.64</v>
      </c>
      <c r="L28" s="123">
        <v>10049</v>
      </c>
      <c r="M28" s="123">
        <v>12992.25</v>
      </c>
      <c r="N28" s="123">
        <v>14304.52</v>
      </c>
      <c r="O28" s="123">
        <v>15234.48</v>
      </c>
      <c r="P28" s="123">
        <v>16580.830000000002</v>
      </c>
      <c r="Q28" s="123">
        <v>18325.099999999999</v>
      </c>
      <c r="R28" s="123">
        <v>19068.43</v>
      </c>
      <c r="S28" s="123">
        <v>19243.79</v>
      </c>
      <c r="T28" s="123">
        <v>17622.64</v>
      </c>
      <c r="U28" s="123">
        <v>12597.53</v>
      </c>
      <c r="V28" s="123">
        <v>10408.59</v>
      </c>
      <c r="W28" s="123">
        <v>10572.34</v>
      </c>
      <c r="X28" s="123">
        <v>10923.4</v>
      </c>
      <c r="Y28" s="123">
        <v>10401.299999999999</v>
      </c>
      <c r="Z28" s="123">
        <v>11103.57</v>
      </c>
      <c r="AA28" s="123">
        <v>12236.63</v>
      </c>
      <c r="AB28" s="123">
        <v>13120.49</v>
      </c>
      <c r="AC28" s="123">
        <v>13829.37</v>
      </c>
      <c r="AD28" s="119">
        <v>14468.46</v>
      </c>
      <c r="AE28" s="119">
        <v>14403.65</v>
      </c>
      <c r="AF28" s="119">
        <v>13567.43</v>
      </c>
      <c r="AG28" s="119">
        <v>14200.88</v>
      </c>
    </row>
    <row r="29" spans="1:33" x14ac:dyDescent="0.2">
      <c r="A29" s="116" t="s">
        <v>55</v>
      </c>
      <c r="B29" s="122">
        <v>12731.4</v>
      </c>
      <c r="C29" s="123">
        <v>13294.37</v>
      </c>
      <c r="D29" s="123">
        <v>12653.77</v>
      </c>
      <c r="E29" s="123">
        <v>12690.13</v>
      </c>
      <c r="F29" s="123">
        <v>12004.2</v>
      </c>
      <c r="G29" s="123">
        <v>9555.8799999999992</v>
      </c>
      <c r="H29" s="123">
        <v>9583.1</v>
      </c>
      <c r="I29" s="123">
        <v>8850.4</v>
      </c>
      <c r="J29" s="123">
        <v>8052.45</v>
      </c>
      <c r="K29" s="123">
        <v>8446.5300000000007</v>
      </c>
      <c r="L29" s="123">
        <v>9020.25</v>
      </c>
      <c r="M29" s="123">
        <v>9543.89</v>
      </c>
      <c r="N29" s="123">
        <v>10332.280000000001</v>
      </c>
      <c r="O29" s="123">
        <v>10803.45</v>
      </c>
      <c r="P29" s="123">
        <v>12131.47</v>
      </c>
      <c r="Q29" s="123">
        <v>12427.87</v>
      </c>
      <c r="R29" s="123">
        <v>12339.5</v>
      </c>
      <c r="S29" s="123">
        <v>11843.55</v>
      </c>
      <c r="T29" s="123">
        <v>11715.52</v>
      </c>
      <c r="U29" s="123">
        <v>11161.11</v>
      </c>
      <c r="V29" s="123">
        <v>11953.65</v>
      </c>
      <c r="W29" s="123">
        <v>11742.31</v>
      </c>
      <c r="X29" s="123">
        <v>11435.98</v>
      </c>
      <c r="Y29" s="123">
        <v>10767.47</v>
      </c>
      <c r="Z29" s="123">
        <v>10362.84</v>
      </c>
      <c r="AA29" s="123">
        <v>9944.67</v>
      </c>
      <c r="AB29" s="123">
        <v>9609.5</v>
      </c>
      <c r="AC29" s="123">
        <v>9880.2999999999993</v>
      </c>
      <c r="AD29" s="119">
        <v>10322.120000000001</v>
      </c>
      <c r="AE29" s="119">
        <v>10376.4</v>
      </c>
      <c r="AF29" s="119">
        <v>8582.25</v>
      </c>
      <c r="AG29" s="119">
        <v>8785.3799999999992</v>
      </c>
    </row>
    <row r="30" spans="1:33" x14ac:dyDescent="0.2">
      <c r="A30" s="116" t="s">
        <v>56</v>
      </c>
      <c r="B30" s="122">
        <v>91623.49</v>
      </c>
      <c r="C30" s="123">
        <v>86158.34</v>
      </c>
      <c r="D30" s="123">
        <v>75764.97</v>
      </c>
      <c r="E30" s="123">
        <v>74098.89</v>
      </c>
      <c r="F30" s="123">
        <v>72338.320000000007</v>
      </c>
      <c r="G30" s="123">
        <v>71287.13</v>
      </c>
      <c r="H30" s="123">
        <v>77117.56</v>
      </c>
      <c r="I30" s="123">
        <v>75158.05</v>
      </c>
      <c r="J30" s="123">
        <v>73567.179999999993</v>
      </c>
      <c r="K30" s="123">
        <v>76244.08</v>
      </c>
      <c r="L30" s="123">
        <v>74278.929999999993</v>
      </c>
      <c r="M30" s="123">
        <v>74417.16</v>
      </c>
      <c r="N30" s="123">
        <v>73414.880000000005</v>
      </c>
      <c r="O30" s="123">
        <v>73933.25</v>
      </c>
      <c r="P30" s="123">
        <v>73724.84</v>
      </c>
      <c r="Q30" s="123">
        <v>70956.850000000006</v>
      </c>
      <c r="R30" s="123">
        <v>71613.62</v>
      </c>
      <c r="S30" s="123">
        <v>69621.960000000006</v>
      </c>
      <c r="T30" s="123">
        <v>65888.13</v>
      </c>
      <c r="U30" s="123">
        <v>61308.75</v>
      </c>
      <c r="V30" s="123">
        <v>61701.81</v>
      </c>
      <c r="W30" s="123">
        <v>60689.22</v>
      </c>
      <c r="X30" s="123">
        <v>56792.63</v>
      </c>
      <c r="Y30" s="123">
        <v>54588.35</v>
      </c>
      <c r="Z30" s="123">
        <v>53890.69</v>
      </c>
      <c r="AA30" s="123">
        <v>56513.4</v>
      </c>
      <c r="AB30" s="123">
        <v>58134.73</v>
      </c>
      <c r="AC30" s="123">
        <v>59707.64</v>
      </c>
      <c r="AD30" s="119">
        <v>60222.04</v>
      </c>
      <c r="AE30" s="119">
        <v>59383.73</v>
      </c>
      <c r="AF30" s="119">
        <v>55855.77</v>
      </c>
      <c r="AG30" s="119">
        <v>57020.46</v>
      </c>
    </row>
    <row r="31" spans="1:33" x14ac:dyDescent="0.2">
      <c r="A31" s="116" t="s">
        <v>57</v>
      </c>
      <c r="B31" s="122">
        <v>2618.4299999999998</v>
      </c>
      <c r="C31" s="123">
        <v>2471.84</v>
      </c>
      <c r="D31" s="123">
        <v>2508.0700000000002</v>
      </c>
      <c r="E31" s="123">
        <v>3110.94</v>
      </c>
      <c r="F31" s="123">
        <v>2889.61</v>
      </c>
      <c r="G31" s="123">
        <v>2687.06</v>
      </c>
      <c r="H31" s="123">
        <v>2777.77</v>
      </c>
      <c r="I31" s="123">
        <v>2809.23</v>
      </c>
      <c r="J31" s="123">
        <v>2783.63</v>
      </c>
      <c r="K31" s="123">
        <v>2840.26</v>
      </c>
      <c r="L31" s="123">
        <v>2744.77</v>
      </c>
      <c r="M31" s="123">
        <v>3023.58</v>
      </c>
      <c r="N31" s="123">
        <v>3068.1</v>
      </c>
      <c r="O31" s="123">
        <v>3290.34</v>
      </c>
      <c r="P31" s="123">
        <v>3175.78</v>
      </c>
      <c r="Q31" s="123">
        <v>2997.17</v>
      </c>
      <c r="R31" s="123">
        <v>3050.55</v>
      </c>
      <c r="S31" s="123">
        <v>3138.38</v>
      </c>
      <c r="T31" s="123">
        <v>3031.9</v>
      </c>
      <c r="U31" s="123">
        <v>2896.69</v>
      </c>
      <c r="V31" s="123">
        <v>2973.53</v>
      </c>
      <c r="W31" s="123">
        <v>2959.09</v>
      </c>
      <c r="X31" s="123">
        <v>3124.49</v>
      </c>
      <c r="Y31" s="123">
        <v>2797.55</v>
      </c>
      <c r="Z31" s="123">
        <v>2803.03</v>
      </c>
      <c r="AA31" s="123">
        <v>2125.35</v>
      </c>
      <c r="AB31" s="123">
        <v>1843.16</v>
      </c>
      <c r="AC31" s="123">
        <v>2029.44</v>
      </c>
      <c r="AD31" s="119">
        <v>2038.21</v>
      </c>
      <c r="AE31" s="119">
        <v>2155.64</v>
      </c>
      <c r="AF31" s="119">
        <v>2120.14</v>
      </c>
      <c r="AG31" s="119">
        <v>2134.2600000000002</v>
      </c>
    </row>
    <row r="32" spans="1:33" x14ac:dyDescent="0.2">
      <c r="A32" s="116" t="s">
        <v>58</v>
      </c>
      <c r="B32" s="122">
        <v>228935.36</v>
      </c>
      <c r="C32" s="123">
        <v>236887.39</v>
      </c>
      <c r="D32" s="123">
        <v>237206.47</v>
      </c>
      <c r="E32" s="123">
        <v>237553.91</v>
      </c>
      <c r="F32" s="123">
        <v>238236.06</v>
      </c>
      <c r="G32" s="123">
        <v>238042.47</v>
      </c>
      <c r="H32" s="123">
        <v>248299.42</v>
      </c>
      <c r="I32" s="123">
        <v>239821.83</v>
      </c>
      <c r="J32" s="123">
        <v>240048.29</v>
      </c>
      <c r="K32" s="123">
        <v>227433.71</v>
      </c>
      <c r="L32" s="123">
        <v>225681.05</v>
      </c>
      <c r="M32" s="123">
        <v>226838.78</v>
      </c>
      <c r="N32" s="123">
        <v>224444.27</v>
      </c>
      <c r="O32" s="123">
        <v>225490.91</v>
      </c>
      <c r="P32" s="123">
        <v>226775.73</v>
      </c>
      <c r="Q32" s="123">
        <v>220864.72</v>
      </c>
      <c r="R32" s="123">
        <v>215707.07</v>
      </c>
      <c r="S32" s="123">
        <v>213913.78</v>
      </c>
      <c r="T32" s="123">
        <v>213768.79</v>
      </c>
      <c r="U32" s="123">
        <v>208075.72</v>
      </c>
      <c r="V32" s="123">
        <v>219790.25</v>
      </c>
      <c r="W32" s="123">
        <v>206031.28</v>
      </c>
      <c r="X32" s="123">
        <v>201999.75</v>
      </c>
      <c r="Y32" s="123">
        <v>201224.69</v>
      </c>
      <c r="Z32" s="123">
        <v>192931.27</v>
      </c>
      <c r="AA32" s="123">
        <v>199875.96</v>
      </c>
      <c r="AB32" s="123">
        <v>200218.62</v>
      </c>
      <c r="AC32" s="123">
        <v>196536.79</v>
      </c>
      <c r="AD32" s="119">
        <v>191382.06</v>
      </c>
      <c r="AE32" s="119">
        <v>185543.89</v>
      </c>
      <c r="AF32" s="119">
        <v>168929.49</v>
      </c>
      <c r="AG32" s="119">
        <v>171968.84</v>
      </c>
    </row>
    <row r="33" spans="1:33" x14ac:dyDescent="0.2">
      <c r="A33" s="116" t="s">
        <v>59</v>
      </c>
      <c r="B33" s="122">
        <v>66839.8</v>
      </c>
      <c r="C33" s="123">
        <v>63510.44</v>
      </c>
      <c r="D33" s="123">
        <v>66620.3</v>
      </c>
      <c r="E33" s="123">
        <v>59455.65</v>
      </c>
      <c r="F33" s="123">
        <v>67054.990000000005</v>
      </c>
      <c r="G33" s="123">
        <v>60182.37</v>
      </c>
      <c r="H33" s="123">
        <v>64257.04</v>
      </c>
      <c r="I33" s="123">
        <v>60040.83</v>
      </c>
      <c r="J33" s="123">
        <v>62758.76</v>
      </c>
      <c r="K33" s="123">
        <v>59978.97</v>
      </c>
      <c r="L33" s="123">
        <v>66335.33</v>
      </c>
      <c r="M33" s="123">
        <v>55087.41</v>
      </c>
      <c r="N33" s="123">
        <v>73083.179999999993</v>
      </c>
      <c r="O33" s="123">
        <v>76334.789999999994</v>
      </c>
      <c r="P33" s="123">
        <v>69002.7</v>
      </c>
      <c r="Q33" s="123">
        <v>74170.22</v>
      </c>
      <c r="R33" s="123">
        <v>81085.78</v>
      </c>
      <c r="S33" s="123">
        <v>81695.740000000005</v>
      </c>
      <c r="T33" s="123">
        <v>74397.52</v>
      </c>
      <c r="U33" s="123">
        <v>72088.14</v>
      </c>
      <c r="V33" s="123">
        <v>64934.19</v>
      </c>
      <c r="W33" s="123">
        <v>67145.81</v>
      </c>
      <c r="X33" s="123">
        <v>74020.84</v>
      </c>
      <c r="Y33" s="123">
        <v>73986.210000000006</v>
      </c>
      <c r="Z33" s="123">
        <v>69050.39</v>
      </c>
      <c r="AA33" s="123">
        <v>72321.37</v>
      </c>
      <c r="AB33" s="123">
        <v>72828.52</v>
      </c>
      <c r="AC33" s="123">
        <v>78883.08</v>
      </c>
      <c r="AD33" s="119">
        <v>83775.259999999995</v>
      </c>
      <c r="AE33" s="119">
        <v>82126.61</v>
      </c>
      <c r="AF33" s="119">
        <v>68688.649999999994</v>
      </c>
      <c r="AG33" s="119">
        <v>67130.649999999994</v>
      </c>
    </row>
    <row r="34" spans="1:33" x14ac:dyDescent="0.2">
      <c r="A34" s="116" t="s">
        <v>60</v>
      </c>
      <c r="B34" s="122">
        <v>446344.59</v>
      </c>
      <c r="C34" s="123">
        <v>442074.05</v>
      </c>
      <c r="D34" s="123">
        <v>451000.53</v>
      </c>
      <c r="E34" s="123">
        <v>443402.81</v>
      </c>
      <c r="F34" s="123">
        <v>437776.39</v>
      </c>
      <c r="G34" s="123">
        <v>429412.83</v>
      </c>
      <c r="H34" s="123">
        <v>425671.38</v>
      </c>
      <c r="I34" s="123">
        <v>415412.39</v>
      </c>
      <c r="J34" s="123">
        <v>379075.86</v>
      </c>
      <c r="K34" s="123">
        <v>370012.27</v>
      </c>
      <c r="L34" s="123">
        <v>359905.48</v>
      </c>
      <c r="M34" s="123">
        <v>366196.62</v>
      </c>
      <c r="N34" s="123">
        <v>347321.06</v>
      </c>
      <c r="O34" s="123">
        <v>358568.03</v>
      </c>
      <c r="P34" s="123">
        <v>352689.43</v>
      </c>
      <c r="Q34" s="123">
        <v>353255.1</v>
      </c>
      <c r="R34" s="123">
        <v>373896.79</v>
      </c>
      <c r="S34" s="123">
        <v>380078.27</v>
      </c>
      <c r="T34" s="123">
        <v>373755</v>
      </c>
      <c r="U34" s="123">
        <v>355737.29</v>
      </c>
      <c r="V34" s="123">
        <v>374842.53</v>
      </c>
      <c r="W34" s="123">
        <v>367971.02</v>
      </c>
      <c r="X34" s="123">
        <v>359642.9</v>
      </c>
      <c r="Y34" s="123">
        <v>353384.03</v>
      </c>
      <c r="Z34" s="123">
        <v>348084.17</v>
      </c>
      <c r="AA34" s="123">
        <v>354798.06</v>
      </c>
      <c r="AB34" s="123">
        <v>358464.02</v>
      </c>
      <c r="AC34" s="123">
        <v>372154.7</v>
      </c>
      <c r="AD34" s="119">
        <v>372746.17</v>
      </c>
      <c r="AE34" s="119">
        <v>368576.14</v>
      </c>
      <c r="AF34" s="119">
        <v>352937.1</v>
      </c>
      <c r="AG34" s="119">
        <v>379842.88</v>
      </c>
    </row>
    <row r="35" spans="1:33" x14ac:dyDescent="0.2">
      <c r="A35" s="116" t="s">
        <v>61</v>
      </c>
      <c r="B35" s="122">
        <v>66689.41</v>
      </c>
      <c r="C35" s="123">
        <v>59242.080000000002</v>
      </c>
      <c r="D35" s="123">
        <v>56457.72</v>
      </c>
      <c r="E35" s="123">
        <v>54133.32</v>
      </c>
      <c r="F35" s="123">
        <v>55958.46</v>
      </c>
      <c r="G35" s="123">
        <v>59283.27</v>
      </c>
      <c r="H35" s="123">
        <v>58111.28</v>
      </c>
      <c r="I35" s="123">
        <v>60286.14</v>
      </c>
      <c r="J35" s="123">
        <v>65526.51</v>
      </c>
      <c r="K35" s="123">
        <v>73141.95</v>
      </c>
      <c r="L35" s="123">
        <v>80539.72</v>
      </c>
      <c r="M35" s="123">
        <v>73774.259999999995</v>
      </c>
      <c r="N35" s="123">
        <v>78654.3</v>
      </c>
      <c r="O35" s="123">
        <v>86420.5</v>
      </c>
      <c r="P35" s="123">
        <v>80330.17</v>
      </c>
      <c r="Q35" s="123">
        <v>90164.93</v>
      </c>
      <c r="R35" s="123">
        <v>79899.42</v>
      </c>
      <c r="S35" s="123">
        <v>76016.350000000006</v>
      </c>
      <c r="T35" s="123">
        <v>67605.240000000005</v>
      </c>
      <c r="U35" s="123">
        <v>63600.05</v>
      </c>
      <c r="V35" s="123">
        <v>63133.55</v>
      </c>
      <c r="W35" s="123">
        <v>65167.23</v>
      </c>
      <c r="X35" s="123">
        <v>65053.74</v>
      </c>
      <c r="Y35" s="123">
        <v>64284.44</v>
      </c>
      <c r="Z35" s="123">
        <v>59065.26</v>
      </c>
      <c r="AA35" s="123">
        <v>64540.4</v>
      </c>
      <c r="AB35" s="123">
        <v>67537.38</v>
      </c>
      <c r="AC35" s="123">
        <v>93017.64</v>
      </c>
      <c r="AD35" s="119">
        <v>64391.839999999997</v>
      </c>
      <c r="AE35" s="119">
        <v>59760.85</v>
      </c>
      <c r="AF35" s="119">
        <v>53442.8</v>
      </c>
      <c r="AG35" s="119">
        <v>50502.78</v>
      </c>
    </row>
    <row r="36" spans="1:33" x14ac:dyDescent="0.2">
      <c r="A36" s="116" t="s">
        <v>62</v>
      </c>
      <c r="B36" s="122">
        <v>228533.25</v>
      </c>
      <c r="C36" s="123">
        <v>181336.94</v>
      </c>
      <c r="D36" s="123">
        <v>164348.04999999999</v>
      </c>
      <c r="E36" s="123">
        <v>152519.76</v>
      </c>
      <c r="F36" s="123">
        <v>150375.32</v>
      </c>
      <c r="G36" s="123">
        <v>157619.66</v>
      </c>
      <c r="H36" s="123">
        <v>161462.79999999999</v>
      </c>
      <c r="I36" s="123">
        <v>154194.26</v>
      </c>
      <c r="J36" s="123">
        <v>134874.03</v>
      </c>
      <c r="K36" s="123">
        <v>117377.47</v>
      </c>
      <c r="L36" s="123">
        <v>109316.17</v>
      </c>
      <c r="M36" s="123">
        <v>112096.41</v>
      </c>
      <c r="N36" s="123">
        <v>116089.23</v>
      </c>
      <c r="O36" s="123">
        <v>121375.88</v>
      </c>
      <c r="P36" s="123">
        <v>119850.23</v>
      </c>
      <c r="Q36" s="123">
        <v>117832.73</v>
      </c>
      <c r="R36" s="123">
        <v>119247.88</v>
      </c>
      <c r="S36" s="123">
        <v>121991.56</v>
      </c>
      <c r="T36" s="123">
        <v>118476.94</v>
      </c>
      <c r="U36" s="123">
        <v>99863.39</v>
      </c>
      <c r="V36" s="123">
        <v>89434.38</v>
      </c>
      <c r="W36" s="123">
        <v>95363.4</v>
      </c>
      <c r="X36" s="123">
        <v>90781.77</v>
      </c>
      <c r="Y36" s="123">
        <v>78752.75</v>
      </c>
      <c r="Z36" s="123">
        <v>67009.77</v>
      </c>
      <c r="AA36" s="123">
        <v>66802.03</v>
      </c>
      <c r="AB36" s="123">
        <v>62748.75</v>
      </c>
      <c r="AC36" s="123">
        <v>67825.97</v>
      </c>
      <c r="AD36" s="119">
        <v>71029.08</v>
      </c>
      <c r="AE36" s="119">
        <v>67540.149999999994</v>
      </c>
      <c r="AF36" s="119">
        <v>61629.279999999999</v>
      </c>
      <c r="AG36" s="119">
        <v>66144.73</v>
      </c>
    </row>
    <row r="37" spans="1:33" x14ac:dyDescent="0.2">
      <c r="A37" s="116" t="s">
        <v>63</v>
      </c>
      <c r="B37" s="122">
        <v>14403.09</v>
      </c>
      <c r="C37" s="123">
        <v>12700.24</v>
      </c>
      <c r="D37" s="123">
        <v>12568.57</v>
      </c>
      <c r="E37" s="123">
        <v>12804.01</v>
      </c>
      <c r="F37" s="123">
        <v>13032.09</v>
      </c>
      <c r="G37" s="123">
        <v>13727.26</v>
      </c>
      <c r="H37" s="123">
        <v>13754.34</v>
      </c>
      <c r="I37" s="123">
        <v>14083.1</v>
      </c>
      <c r="J37" s="123">
        <v>13536.55</v>
      </c>
      <c r="K37" s="123">
        <v>12884.62</v>
      </c>
      <c r="L37" s="123">
        <v>12568.63</v>
      </c>
      <c r="M37" s="123">
        <v>13791.5</v>
      </c>
      <c r="N37" s="123">
        <v>12952.96</v>
      </c>
      <c r="O37" s="123">
        <v>12928.29</v>
      </c>
      <c r="P37" s="123">
        <v>13201.21</v>
      </c>
      <c r="Q37" s="123">
        <v>13418.8</v>
      </c>
      <c r="R37" s="123">
        <v>13591.94</v>
      </c>
      <c r="S37" s="123">
        <v>13464.52</v>
      </c>
      <c r="T37" s="123">
        <v>14438.57</v>
      </c>
      <c r="U37" s="123">
        <v>12327.48</v>
      </c>
      <c r="V37" s="123">
        <v>12631.15</v>
      </c>
      <c r="W37" s="123">
        <v>12648.31</v>
      </c>
      <c r="X37" s="123">
        <v>12076.27</v>
      </c>
      <c r="Y37" s="123">
        <v>13074.68</v>
      </c>
      <c r="Z37" s="123">
        <v>17435.150000000001</v>
      </c>
      <c r="AA37" s="123">
        <v>17720.91</v>
      </c>
      <c r="AB37" s="123">
        <v>18746.759999999998</v>
      </c>
      <c r="AC37" s="123">
        <v>18819.900000000001</v>
      </c>
      <c r="AD37" s="119">
        <v>18735.36</v>
      </c>
      <c r="AE37" s="119">
        <v>13860.01</v>
      </c>
      <c r="AF37" s="119">
        <v>12832.05</v>
      </c>
      <c r="AG37" s="119">
        <v>13000.72</v>
      </c>
    </row>
    <row r="38" spans="1:33" x14ac:dyDescent="0.2">
      <c r="A38" s="116" t="s">
        <v>64</v>
      </c>
      <c r="B38" s="122">
        <v>64493.63</v>
      </c>
      <c r="C38" s="123">
        <v>54262.96</v>
      </c>
      <c r="D38" s="123">
        <v>47909.39</v>
      </c>
      <c r="E38" s="123">
        <v>44735.12</v>
      </c>
      <c r="F38" s="123">
        <v>42735.87</v>
      </c>
      <c r="G38" s="123">
        <v>43775.11</v>
      </c>
      <c r="H38" s="123">
        <v>43677.760000000002</v>
      </c>
      <c r="I38" s="123">
        <v>43706.37</v>
      </c>
      <c r="J38" s="123">
        <v>41933.919999999998</v>
      </c>
      <c r="K38" s="123">
        <v>41507.69</v>
      </c>
      <c r="L38" s="123">
        <v>39656.300000000003</v>
      </c>
      <c r="M38" s="123">
        <v>42609.46</v>
      </c>
      <c r="N38" s="123">
        <v>40749.96</v>
      </c>
      <c r="O38" s="123">
        <v>41419.370000000003</v>
      </c>
      <c r="P38" s="123">
        <v>42115.09</v>
      </c>
      <c r="Q38" s="123">
        <v>45983.22</v>
      </c>
      <c r="R38" s="123">
        <v>42654.69</v>
      </c>
      <c r="S38" s="123">
        <v>41361.35</v>
      </c>
      <c r="T38" s="123">
        <v>42977.54</v>
      </c>
      <c r="U38" s="123">
        <v>38941.21</v>
      </c>
      <c r="V38" s="123">
        <v>40603.089999999997</v>
      </c>
      <c r="W38" s="123">
        <v>39333.86</v>
      </c>
      <c r="X38" s="123">
        <v>35836.6</v>
      </c>
      <c r="Y38" s="123">
        <v>34746.550000000003</v>
      </c>
      <c r="Z38" s="123">
        <v>34957.29</v>
      </c>
      <c r="AA38" s="123">
        <v>35170.089999999997</v>
      </c>
      <c r="AB38" s="123">
        <v>35542.120000000003</v>
      </c>
      <c r="AC38" s="123">
        <v>36742.07</v>
      </c>
      <c r="AD38" s="119">
        <v>37578.11</v>
      </c>
      <c r="AE38" s="119">
        <v>34486.230000000003</v>
      </c>
      <c r="AF38" s="119">
        <v>29538.43</v>
      </c>
      <c r="AG38" s="119">
        <v>33612.33</v>
      </c>
    </row>
    <row r="39" spans="1:33" x14ac:dyDescent="0.2">
      <c r="A39" s="116" t="s">
        <v>65</v>
      </c>
      <c r="B39" s="122">
        <v>45447.25</v>
      </c>
      <c r="C39" s="123">
        <v>30959.77</v>
      </c>
      <c r="D39" s="123">
        <v>35580</v>
      </c>
      <c r="E39" s="123">
        <v>37122.81</v>
      </c>
      <c r="F39" s="123">
        <v>49478.64</v>
      </c>
      <c r="G39" s="123">
        <v>47047.01</v>
      </c>
      <c r="H39" s="123">
        <v>46655.93</v>
      </c>
      <c r="I39" s="123">
        <v>49922.97</v>
      </c>
      <c r="J39" s="123">
        <v>48219.13</v>
      </c>
      <c r="K39" s="123">
        <v>47287.64</v>
      </c>
      <c r="L39" s="123">
        <v>45793.69</v>
      </c>
      <c r="M39" s="123">
        <v>50401.35</v>
      </c>
      <c r="N39" s="123">
        <v>51637.65</v>
      </c>
      <c r="O39" s="123">
        <v>58720.75</v>
      </c>
      <c r="P39" s="123">
        <v>53461.01</v>
      </c>
      <c r="Q39" s="123">
        <v>41345.019999999997</v>
      </c>
      <c r="R39" s="123">
        <v>48850.26</v>
      </c>
      <c r="S39" s="123">
        <v>56819.5</v>
      </c>
      <c r="T39" s="123">
        <v>46079.3</v>
      </c>
      <c r="U39" s="123">
        <v>30215.99</v>
      </c>
      <c r="V39" s="123">
        <v>49599.35</v>
      </c>
      <c r="W39" s="123">
        <v>42580.87</v>
      </c>
      <c r="X39" s="123">
        <v>35270.6</v>
      </c>
      <c r="Y39" s="123">
        <v>42487.61</v>
      </c>
      <c r="Z39" s="123">
        <v>37814.980000000003</v>
      </c>
      <c r="AA39" s="123">
        <v>38364.620000000003</v>
      </c>
      <c r="AB39" s="123">
        <v>44474.87</v>
      </c>
      <c r="AC39" s="123">
        <v>44060.800000000003</v>
      </c>
      <c r="AD39" s="119">
        <v>54204.11</v>
      </c>
      <c r="AE39" s="119">
        <v>46063.14</v>
      </c>
      <c r="AF39" s="119">
        <v>38709.26</v>
      </c>
      <c r="AG39" s="119">
        <v>48342.66</v>
      </c>
    </row>
    <row r="40" spans="1:33" x14ac:dyDescent="0.2">
      <c r="A40" s="116" t="s">
        <v>66</v>
      </c>
      <c r="B40" s="122">
        <v>25142.83</v>
      </c>
      <c r="C40" s="123">
        <v>25520.46</v>
      </c>
      <c r="D40" s="123">
        <v>26170.77</v>
      </c>
      <c r="E40" s="123">
        <v>30379.99</v>
      </c>
      <c r="F40" s="123">
        <v>31342.63</v>
      </c>
      <c r="G40" s="123">
        <v>30685.79</v>
      </c>
      <c r="H40" s="123">
        <v>32025.64</v>
      </c>
      <c r="I40" s="123">
        <v>26335.7</v>
      </c>
      <c r="J40" s="123">
        <v>26133.26</v>
      </c>
      <c r="K40" s="123">
        <v>22630.53</v>
      </c>
      <c r="L40" s="123">
        <v>20143.14</v>
      </c>
      <c r="M40" s="123">
        <v>20033.099999999999</v>
      </c>
      <c r="N40" s="123">
        <v>21644.82</v>
      </c>
      <c r="O40" s="123">
        <v>24764.66</v>
      </c>
      <c r="P40" s="123">
        <v>26515.55</v>
      </c>
      <c r="Q40" s="123">
        <v>23155.75</v>
      </c>
      <c r="R40" s="123">
        <v>15774.65</v>
      </c>
      <c r="S40" s="123">
        <v>16724.57</v>
      </c>
      <c r="T40" s="123">
        <v>14586.2</v>
      </c>
      <c r="U40" s="123">
        <v>10475.82</v>
      </c>
      <c r="V40" s="123">
        <v>14087.65</v>
      </c>
      <c r="W40" s="123">
        <v>8844.01</v>
      </c>
      <c r="X40" s="123">
        <v>5856.79</v>
      </c>
      <c r="Y40" s="123">
        <v>6017.48</v>
      </c>
      <c r="Z40" s="123">
        <v>5804.53</v>
      </c>
      <c r="AA40" s="123">
        <v>7145.3</v>
      </c>
      <c r="AB40" s="123">
        <v>8252</v>
      </c>
      <c r="AC40" s="123">
        <v>13772.65</v>
      </c>
      <c r="AD40" s="119">
        <v>16333.48</v>
      </c>
      <c r="AE40" s="119">
        <v>12351.6</v>
      </c>
      <c r="AF40" s="119">
        <v>4927.41</v>
      </c>
      <c r="AG40" s="119">
        <v>6105.87</v>
      </c>
    </row>
    <row r="41" spans="1:33" ht="15" thickBot="1" x14ac:dyDescent="0.25"/>
    <row r="42" spans="1:33" x14ac:dyDescent="0.2">
      <c r="A42" s="122" t="s">
        <v>10</v>
      </c>
      <c r="B42" s="124" t="s">
        <v>11</v>
      </c>
      <c r="C42" s="125" t="s">
        <v>12</v>
      </c>
      <c r="D42" s="125" t="s">
        <v>13</v>
      </c>
      <c r="E42" s="125" t="s">
        <v>14</v>
      </c>
      <c r="F42" s="125" t="s">
        <v>15</v>
      </c>
      <c r="G42" s="125" t="s">
        <v>16</v>
      </c>
      <c r="H42" s="125" t="s">
        <v>17</v>
      </c>
      <c r="I42" s="125" t="s">
        <v>18</v>
      </c>
      <c r="J42" s="125" t="s">
        <v>19</v>
      </c>
      <c r="K42" s="125" t="s">
        <v>20</v>
      </c>
      <c r="L42" s="125" t="s">
        <v>21</v>
      </c>
      <c r="M42" s="125" t="s">
        <v>22</v>
      </c>
      <c r="N42" s="125" t="s">
        <v>23</v>
      </c>
      <c r="O42" s="125" t="s">
        <v>24</v>
      </c>
      <c r="P42" s="125" t="s">
        <v>25</v>
      </c>
      <c r="Q42" s="125" t="s">
        <v>26</v>
      </c>
      <c r="R42" s="125" t="s">
        <v>27</v>
      </c>
      <c r="S42" s="125" t="s">
        <v>28</v>
      </c>
      <c r="T42" s="125" t="s">
        <v>29</v>
      </c>
      <c r="U42" s="125" t="s">
        <v>30</v>
      </c>
      <c r="V42" s="125" t="s">
        <v>31</v>
      </c>
      <c r="W42" s="125" t="s">
        <v>32</v>
      </c>
      <c r="X42" s="125" t="s">
        <v>33</v>
      </c>
      <c r="Y42" s="125" t="s">
        <v>34</v>
      </c>
      <c r="Z42" s="125" t="s">
        <v>35</v>
      </c>
      <c r="AA42" s="125" t="s">
        <v>36</v>
      </c>
      <c r="AB42" s="125" t="s">
        <v>37</v>
      </c>
      <c r="AC42" s="125" t="s">
        <v>38</v>
      </c>
      <c r="AD42" s="130" t="s">
        <v>39</v>
      </c>
      <c r="AE42" s="130">
        <v>2019</v>
      </c>
      <c r="AF42" s="130">
        <v>2020</v>
      </c>
      <c r="AG42" s="130">
        <v>2021</v>
      </c>
    </row>
    <row r="43" spans="1:33" x14ac:dyDescent="0.2">
      <c r="A43" s="116" t="s">
        <v>73</v>
      </c>
      <c r="B43" s="126">
        <f>'Emission data'!B13/'Emission data'!$B13</f>
        <v>1</v>
      </c>
      <c r="C43" s="127">
        <f>'Emission data'!C13/'Emission data'!$B13</f>
        <v>0.95537836831974821</v>
      </c>
      <c r="D43" s="127">
        <f>'Emission data'!D13/'Emission data'!$B13</f>
        <v>0.9285971208859205</v>
      </c>
      <c r="E43" s="127">
        <f>'Emission data'!E13/'Emission data'!$B13</f>
        <v>0.90858172593429376</v>
      </c>
      <c r="F43" s="127">
        <f>'Emission data'!F13/'Emission data'!$B13</f>
        <v>0.90538707081845216</v>
      </c>
      <c r="G43" s="127">
        <f>'Emission data'!G13/'Emission data'!$B13</f>
        <v>0.91106835899675276</v>
      </c>
      <c r="H43" s="127">
        <f>'Emission data'!H13/'Emission data'!$B13</f>
        <v>0.9267025123399748</v>
      </c>
      <c r="I43" s="127">
        <f>'Emission data'!I13/'Emission data'!$B13</f>
        <v>0.91302394814810084</v>
      </c>
      <c r="J43" s="127">
        <f>'Emission data'!J13/'Emission data'!$B13</f>
        <v>0.90176613323428045</v>
      </c>
      <c r="K43" s="127">
        <f>'Emission data'!K13/'Emission data'!$B13</f>
        <v>0.88240466650744664</v>
      </c>
      <c r="L43" s="127">
        <f>'Emission data'!L13/'Emission data'!$B13</f>
        <v>0.89044664216777414</v>
      </c>
      <c r="M43" s="127">
        <f>'Emission data'!M13/'Emission data'!$B13</f>
        <v>0.89028899981064835</v>
      </c>
      <c r="N43" s="127">
        <f>'Emission data'!N13/'Emission data'!$B13</f>
        <v>0.89367188848360812</v>
      </c>
      <c r="O43" s="127">
        <f>'Emission data'!O13/'Emission data'!$B13</f>
        <v>0.91352576189927515</v>
      </c>
      <c r="P43" s="127">
        <f>'Emission data'!P13/'Emission data'!$B13</f>
        <v>0.90567805216602915</v>
      </c>
      <c r="Q43" s="127">
        <f>'Emission data'!Q13/'Emission data'!$B13</f>
        <v>0.90158651244167964</v>
      </c>
      <c r="R43" s="127">
        <f>'Emission data'!R13/'Emission data'!$B13</f>
        <v>0.89878934757140949</v>
      </c>
      <c r="S43" s="127">
        <f>'Emission data'!S13/'Emission data'!$B13</f>
        <v>0.90209699477289373</v>
      </c>
      <c r="T43" s="127">
        <f>'Emission data'!T13/'Emission data'!$B13</f>
        <v>0.87247164805437971</v>
      </c>
      <c r="U43" s="127">
        <f>'Emission data'!U13/'Emission data'!$B13</f>
        <v>0.80415934528013955</v>
      </c>
      <c r="V43" s="127">
        <f>'Emission data'!V13/'Emission data'!$B13</f>
        <v>0.82180875027507394</v>
      </c>
      <c r="W43" s="127">
        <f>'Emission data'!W13/'Emission data'!$B13</f>
        <v>0.79914783049485216</v>
      </c>
      <c r="X43" s="127">
        <f>'Emission data'!X13/'Emission data'!$B13</f>
        <v>0.78413864141359457</v>
      </c>
      <c r="Y43" s="127">
        <f>'Emission data'!Y13/'Emission data'!$B13</f>
        <v>0.7655253238075298</v>
      </c>
      <c r="Z43" s="127">
        <f>'Emission data'!Z13/'Emission data'!$B13</f>
        <v>0.73846869117124381</v>
      </c>
      <c r="AA43" s="127">
        <f>'Emission data'!AA13/'Emission data'!$B13</f>
        <v>0.74921429776614512</v>
      </c>
      <c r="AB43" s="127">
        <f>'Emission data'!AB13/'Emission data'!$B13</f>
        <v>0.75054855925151376</v>
      </c>
      <c r="AC43" s="127">
        <f>'Emission data'!AC13/'Emission data'!$B13</f>
        <v>0.76988294256928758</v>
      </c>
      <c r="AD43" s="127">
        <f>'Emission data'!AD13/'Emission data'!$B13</f>
        <v>0.74985616769126351</v>
      </c>
      <c r="AE43" s="127">
        <f>'Emission data'!AE13/'Emission data'!$B13</f>
        <v>0.71786834524724263</v>
      </c>
      <c r="AF43" s="127">
        <f>'Emission data'!AF13/'Emission data'!$B13</f>
        <v>0.65745586458377914</v>
      </c>
      <c r="AG43" s="127">
        <f>'Emission data'!AG13/'Emission data'!$B13</f>
        <v>0.6959155913527123</v>
      </c>
    </row>
    <row r="44" spans="1:33" x14ac:dyDescent="0.2">
      <c r="A44" s="116" t="s">
        <v>40</v>
      </c>
      <c r="B44" s="126">
        <f>'Emission data'!B14/'Emission data'!$B14</f>
        <v>1</v>
      </c>
      <c r="C44" s="127">
        <f>'Emission data'!C14/'Emission data'!$B14</f>
        <v>1.0223958081132227</v>
      </c>
      <c r="D44" s="127">
        <f>'Emission data'!D14/'Emission data'!$B14</f>
        <v>1.0201450663095895</v>
      </c>
      <c r="E44" s="127">
        <f>'Emission data'!E14/'Emission data'!$B14</f>
        <v>1.0117653652926306</v>
      </c>
      <c r="F44" s="127">
        <f>'Emission data'!F14/'Emission data'!$B14</f>
        <v>1.0453565233795847</v>
      </c>
      <c r="G44" s="127">
        <f>'Emission data'!G14/'Emission data'!$B14</f>
        <v>1.0586914950579547</v>
      </c>
      <c r="H44" s="127">
        <f>'Emission data'!H14/'Emission data'!$B14</f>
        <v>1.0828459116900304</v>
      </c>
      <c r="I44" s="127">
        <f>'Emission data'!I14/'Emission data'!$B14</f>
        <v>1.0271734125710139</v>
      </c>
      <c r="J44" s="127">
        <f>'Emission data'!J14/'Emission data'!$B14</f>
        <v>1.0596139738142827</v>
      </c>
      <c r="K44" s="127">
        <f>'Emission data'!K14/'Emission data'!$B14</f>
        <v>1.0190097939631837</v>
      </c>
      <c r="L44" s="127">
        <f>'Emission data'!L14/'Emission data'!$B14</f>
        <v>1.0299682090155067</v>
      </c>
      <c r="M44" s="127">
        <f>'Emission data'!M14/'Emission data'!$B14</f>
        <v>1.0202651431923824</v>
      </c>
      <c r="N44" s="127">
        <f>'Emission data'!N14/'Emission data'!$B14</f>
        <v>1.0167898411038565</v>
      </c>
      <c r="O44" s="127">
        <f>'Emission data'!O14/'Emission data'!$B14</f>
        <v>1.0197460695813347</v>
      </c>
      <c r="P44" s="127">
        <f>'Emission data'!P14/'Emission data'!$B14</f>
        <v>1.0273591958599506</v>
      </c>
      <c r="Q44" s="127">
        <f>'Emission data'!Q14/'Emission data'!$B14</f>
        <v>1.0052108188991495</v>
      </c>
      <c r="R44" s="127">
        <f>'Emission data'!R14/'Emission data'!$B14</f>
        <v>0.98646315081180647</v>
      </c>
      <c r="S44" s="127">
        <f>'Emission data'!S14/'Emission data'!$B14</f>
        <v>0.96321441896643756</v>
      </c>
      <c r="T44" s="127">
        <f>'Emission data'!T14/'Emission data'!$B14</f>
        <v>0.96331238378922901</v>
      </c>
      <c r="U44" s="127">
        <f>'Emission data'!U14/'Emission data'!$B14</f>
        <v>0.87641051851101315</v>
      </c>
      <c r="V44" s="127">
        <f>'Emission data'!V14/'Emission data'!$B14</f>
        <v>0.93263952779835813</v>
      </c>
      <c r="W44" s="127">
        <f>'Emission data'!W14/'Emission data'!$B14</f>
        <v>0.86000267024116983</v>
      </c>
      <c r="X44" s="127">
        <f>'Emission data'!X14/'Emission data'!$B14</f>
        <v>0.84086958055101568</v>
      </c>
      <c r="Y44" s="127">
        <f>'Emission data'!Y14/'Emission data'!$B14</f>
        <v>0.8368980166601776</v>
      </c>
      <c r="Z44" s="127">
        <f>'Emission data'!Z14/'Emission data'!$B14</f>
        <v>0.7975157380487814</v>
      </c>
      <c r="AA44" s="127">
        <f>'Emission data'!AA14/'Emission data'!$B14</f>
        <v>0.82664221931188941</v>
      </c>
      <c r="AB44" s="127">
        <f>'Emission data'!AB14/'Emission data'!$B14</f>
        <v>0.8162648756084665</v>
      </c>
      <c r="AC44" s="127">
        <f>'Emission data'!AC14/'Emission data'!$B14</f>
        <v>0.81355530855980229</v>
      </c>
      <c r="AD44" s="127">
        <f>'Emission data'!AD14/'Emission data'!$B14</f>
        <v>0.81854269768811416</v>
      </c>
      <c r="AE44" s="127">
        <f>'Emission data'!AE14/'Emission data'!$B14</f>
        <v>0.81159125381258101</v>
      </c>
      <c r="AF44" s="127">
        <f>'Emission data'!AF14/'Emission data'!$B14</f>
        <v>0.74829555203317588</v>
      </c>
      <c r="AG44" s="127">
        <f>'Emission data'!AG14/'Emission data'!$B14</f>
        <v>0.77411355130599702</v>
      </c>
    </row>
    <row r="45" spans="1:33" x14ac:dyDescent="0.2">
      <c r="A45" s="116" t="s">
        <v>41</v>
      </c>
      <c r="B45" s="126">
        <f>'Emission data'!B15/'Emission data'!$B15</f>
        <v>1</v>
      </c>
      <c r="C45" s="127">
        <f>'Emission data'!C15/'Emission data'!$B15</f>
        <v>0.78053095203816325</v>
      </c>
      <c r="D45" s="127">
        <f>'Emission data'!D15/'Emission data'!$B15</f>
        <v>0.71938218117894437</v>
      </c>
      <c r="E45" s="127">
        <f>'Emission data'!E15/'Emission data'!$B15</f>
        <v>0.70731435249766195</v>
      </c>
      <c r="F45" s="127">
        <f>'Emission data'!F15/'Emission data'!$B15</f>
        <v>0.65637932473779659</v>
      </c>
      <c r="G45" s="127">
        <f>'Emission data'!G15/'Emission data'!$B15</f>
        <v>0.67398388246125773</v>
      </c>
      <c r="H45" s="127">
        <f>'Emission data'!H15/'Emission data'!$B15</f>
        <v>0.68646838133791777</v>
      </c>
      <c r="I45" s="127">
        <f>'Emission data'!I15/'Emission data'!$B15</f>
        <v>0.64462762823436603</v>
      </c>
      <c r="J45" s="127">
        <f>'Emission data'!J15/'Emission data'!$B15</f>
        <v>0.59851467480004306</v>
      </c>
      <c r="K45" s="127">
        <f>'Emission data'!K15/'Emission data'!$B15</f>
        <v>0.51444807532003389</v>
      </c>
      <c r="L45" s="127">
        <f>'Emission data'!L15/'Emission data'!$B15</f>
        <v>0.48853503647074054</v>
      </c>
      <c r="M45" s="127">
        <f>'Emission data'!M15/'Emission data'!$B15</f>
        <v>0.55557780323826778</v>
      </c>
      <c r="N45" s="127">
        <f>'Emission data'!N15/'Emission data'!$B15</f>
        <v>0.52059480759249555</v>
      </c>
      <c r="O45" s="127">
        <f>'Emission data'!O15/'Emission data'!$B15</f>
        <v>0.58527668522163734</v>
      </c>
      <c r="P45" s="127">
        <f>'Emission data'!P15/'Emission data'!$B15</f>
        <v>0.56506781779268844</v>
      </c>
      <c r="Q45" s="127">
        <f>'Emission data'!Q15/'Emission data'!$B15</f>
        <v>0.55632814834620403</v>
      </c>
      <c r="R45" s="127">
        <f>'Emission data'!R15/'Emission data'!$B15</f>
        <v>0.60527745952165191</v>
      </c>
      <c r="S45" s="127">
        <f>'Emission data'!S15/'Emission data'!$B15</f>
        <v>0.64126220581136362</v>
      </c>
      <c r="T45" s="127">
        <f>'Emission data'!T15/'Emission data'!$B15</f>
        <v>0.64491048970846387</v>
      </c>
      <c r="U45" s="127">
        <f>'Emission data'!U15/'Emission data'!$B15</f>
        <v>0.536499413830692</v>
      </c>
      <c r="V45" s="127">
        <f>'Emission data'!V15/'Emission data'!$B15</f>
        <v>0.57564330418013121</v>
      </c>
      <c r="W45" s="127">
        <f>'Emission data'!W15/'Emission data'!$B15</f>
        <v>0.68093080540509798</v>
      </c>
      <c r="X45" s="127">
        <f>'Emission data'!X15/'Emission data'!$B15</f>
        <v>0.62581685626934991</v>
      </c>
      <c r="Y45" s="127">
        <f>'Emission data'!Y15/'Emission data'!$B15</f>
        <v>0.57638505939728002</v>
      </c>
      <c r="Z45" s="127">
        <f>'Emission data'!Z15/'Emission data'!$B15</f>
        <v>0.59812002376133167</v>
      </c>
      <c r="AA45" s="127">
        <f>'Emission data'!AA15/'Emission data'!$B15</f>
        <v>0.63885401178145862</v>
      </c>
      <c r="AB45" s="127">
        <f>'Emission data'!AB15/'Emission data'!$B15</f>
        <v>0.58507318949903997</v>
      </c>
      <c r="AC45" s="127">
        <f>'Emission data'!AC15/'Emission data'!$B15</f>
        <v>0.60931543409799493</v>
      </c>
      <c r="AD45" s="127">
        <f>'Emission data'!AD15/'Emission data'!$B15</f>
        <v>0.55491166325692365</v>
      </c>
      <c r="AE45" s="127">
        <f>'Emission data'!AE15/'Emission data'!$B15</f>
        <v>0.54013124385248135</v>
      </c>
      <c r="AF45" s="127">
        <f>'Emission data'!AF15/'Emission data'!$B15</f>
        <v>0.46747589083821606</v>
      </c>
      <c r="AG45" s="127">
        <f>'Emission data'!AG15/'Emission data'!$B15</f>
        <v>0.54250907080368715</v>
      </c>
    </row>
    <row r="46" spans="1:33" x14ac:dyDescent="0.2">
      <c r="A46" s="116" t="s">
        <v>42</v>
      </c>
      <c r="B46" s="126">
        <f>'Emission data'!B16/'Emission data'!$B16</f>
        <v>1</v>
      </c>
      <c r="C46" s="127">
        <f>'Emission data'!C16/'Emission data'!$B16</f>
        <v>0.8987848241615799</v>
      </c>
      <c r="D46" s="127">
        <f>'Emission data'!D16/'Emission data'!$B16</f>
        <v>0.86708395583385467</v>
      </c>
      <c r="E46" s="127">
        <f>'Emission data'!E16/'Emission data'!$B16</f>
        <v>0.82903225504255362</v>
      </c>
      <c r="F46" s="127">
        <f>'Emission data'!F16/'Emission data'!$B16</f>
        <v>0.78906363604285046</v>
      </c>
      <c r="G46" s="127">
        <f>'Emission data'!G16/'Emission data'!$B16</f>
        <v>0.78190647175361272</v>
      </c>
      <c r="H46" s="127">
        <f>'Emission data'!H16/'Emission data'!$B16</f>
        <v>0.80057638699430966</v>
      </c>
      <c r="I46" s="127">
        <f>'Emission data'!I16/'Emission data'!$B16</f>
        <v>0.78183496204416603</v>
      </c>
      <c r="J46" s="127">
        <f>'Emission data'!J16/'Emission data'!$B16</f>
        <v>0.7510766270774899</v>
      </c>
      <c r="K46" s="127">
        <f>'Emission data'!K16/'Emission data'!$B16</f>
        <v>0.69740598789206343</v>
      </c>
      <c r="L46" s="127">
        <f>'Emission data'!L16/'Emission data'!$B16</f>
        <v>0.74541096588383138</v>
      </c>
      <c r="M46" s="127">
        <f>'Emission data'!M16/'Emission data'!$B16</f>
        <v>0.74308101925172543</v>
      </c>
      <c r="N46" s="127">
        <f>'Emission data'!N16/'Emission data'!$B16</f>
        <v>0.72435578026929504</v>
      </c>
      <c r="O46" s="127">
        <f>'Emission data'!O16/'Emission data'!$B16</f>
        <v>0.74401871243593398</v>
      </c>
      <c r="P46" s="127">
        <f>'Emission data'!P16/'Emission data'!$B16</f>
        <v>0.74917245987259196</v>
      </c>
      <c r="Q46" s="127">
        <f>'Emission data'!Q16/'Emission data'!$B16</f>
        <v>0.73802766645081919</v>
      </c>
      <c r="R46" s="127">
        <f>'Emission data'!R16/'Emission data'!$B16</f>
        <v>0.75081260323758914</v>
      </c>
      <c r="S46" s="127">
        <f>'Emission data'!S16/'Emission data'!$B16</f>
        <v>0.76216417109577539</v>
      </c>
      <c r="T46" s="127">
        <f>'Emission data'!T16/'Emission data'!$B16</f>
        <v>0.72871901753361867</v>
      </c>
      <c r="U46" s="127">
        <f>'Emission data'!U16/'Emission data'!$B16</f>
        <v>0.67906806714668044</v>
      </c>
      <c r="V46" s="127">
        <f>'Emission data'!V16/'Emission data'!$B16</f>
        <v>0.69740780946399261</v>
      </c>
      <c r="W46" s="127">
        <f>'Emission data'!W16/'Emission data'!$B16</f>
        <v>0.68707824754787794</v>
      </c>
      <c r="X46" s="127">
        <f>'Emission data'!X16/'Emission data'!$B16</f>
        <v>0.66534158585219438</v>
      </c>
      <c r="Y46" s="127">
        <f>'Emission data'!Y16/'Emission data'!$B16</f>
        <v>0.64014065866167347</v>
      </c>
      <c r="Z46" s="127">
        <f>'Emission data'!Z16/'Emission data'!$B16</f>
        <v>0.62911249788827772</v>
      </c>
      <c r="AA46" s="127">
        <f>'Emission data'!AA16/'Emission data'!$B16</f>
        <v>0.63676002934083975</v>
      </c>
      <c r="AB46" s="127">
        <f>'Emission data'!AB16/'Emission data'!$B16</f>
        <v>0.64936811751574652</v>
      </c>
      <c r="AC46" s="127">
        <f>'Emission data'!AC16/'Emission data'!$B16</f>
        <v>0.6619280641468116</v>
      </c>
      <c r="AD46" s="127">
        <f>'Emission data'!AD16/'Emission data'!$B16</f>
        <v>0.6812246001311324</v>
      </c>
      <c r="AE46" s="127">
        <f>'Emission data'!AE16/'Emission data'!$B16</f>
        <v>0.68640816930251602</v>
      </c>
      <c r="AF46" s="127">
        <f>'Emission data'!AF16/'Emission data'!$B16</f>
        <v>0.65049567053988377</v>
      </c>
      <c r="AG46" s="127">
        <f>'Emission data'!AG16/'Emission data'!$B16</f>
        <v>0.66301913368745391</v>
      </c>
    </row>
    <row r="47" spans="1:33" x14ac:dyDescent="0.2">
      <c r="A47" s="116" t="s">
        <v>43</v>
      </c>
      <c r="B47" s="126">
        <f>'Emission data'!B17/'Emission data'!$B17</f>
        <v>1</v>
      </c>
      <c r="C47" s="127">
        <f>'Emission data'!C17/'Emission data'!$B17</f>
        <v>1.1277157205815456</v>
      </c>
      <c r="D47" s="127">
        <f>'Emission data'!D17/'Emission data'!$B17</f>
        <v>1.0640284965024041</v>
      </c>
      <c r="E47" s="127">
        <f>'Emission data'!E17/'Emission data'!$B17</f>
        <v>1.0762825485704244</v>
      </c>
      <c r="F47" s="127">
        <f>'Emission data'!F17/'Emission data'!$B17</f>
        <v>1.120378618543004</v>
      </c>
      <c r="G47" s="127">
        <f>'Emission data'!G17/'Emission data'!$B17</f>
        <v>1.0843864933148994</v>
      </c>
      <c r="H47" s="127">
        <f>'Emission data'!H17/'Emission data'!$B17</f>
        <v>1.243001269059</v>
      </c>
      <c r="I47" s="127">
        <f>'Emission data'!I17/'Emission data'!$B17</f>
        <v>1.1263233392970988</v>
      </c>
      <c r="J47" s="127">
        <f>'Emission data'!J17/'Emission data'!$B17</f>
        <v>1.0737650905602594</v>
      </c>
      <c r="K47" s="127">
        <f>'Emission data'!K17/'Emission data'!$B17</f>
        <v>1.042824970479808</v>
      </c>
      <c r="L47" s="127">
        <f>'Emission data'!L17/'Emission data'!$B17</f>
        <v>0.98449365744691242</v>
      </c>
      <c r="M47" s="127">
        <f>'Emission data'!M17/'Emission data'!$B17</f>
        <v>0.9984377476887274</v>
      </c>
      <c r="N47" s="127">
        <f>'Emission data'!N17/'Emission data'!$B17</f>
        <v>1.00521231136441</v>
      </c>
      <c r="O47" s="127">
        <f>'Emission data'!O17/'Emission data'!$B17</f>
        <v>1.0661182162062828</v>
      </c>
      <c r="P47" s="127">
        <f>'Emission data'!P17/'Emission data'!$B17</f>
        <v>0.98663222144754348</v>
      </c>
      <c r="Q47" s="127">
        <f>'Emission data'!Q17/'Emission data'!$B17</f>
        <v>0.93082359518765079</v>
      </c>
      <c r="R47" s="127">
        <f>'Emission data'!R17/'Emission data'!$B17</f>
        <v>1.0311777099625659</v>
      </c>
      <c r="S47" s="127">
        <f>'Emission data'!S17/'Emission data'!$B17</f>
        <v>0.97522089291200398</v>
      </c>
      <c r="T47" s="127">
        <f>'Emission data'!T17/'Emission data'!$B17</f>
        <v>0.91130564376081713</v>
      </c>
      <c r="U47" s="127">
        <f>'Emission data'!U17/'Emission data'!$B17</f>
        <v>0.86704633436305967</v>
      </c>
      <c r="V47" s="127">
        <f>'Emission data'!V17/'Emission data'!$B17</f>
        <v>0.85681938437566596</v>
      </c>
      <c r="W47" s="127">
        <f>'Emission data'!W17/'Emission data'!$B17</f>
        <v>0.78348471026851241</v>
      </c>
      <c r="X47" s="127">
        <f>'Emission data'!X17/'Emission data'!$B17</f>
        <v>0.71951768361215185</v>
      </c>
      <c r="Y47" s="127">
        <f>'Emission data'!Y17/'Emission data'!$B17</f>
        <v>0.73701937307643706</v>
      </c>
      <c r="Z47" s="127">
        <f>'Emission data'!Z17/'Emission data'!$B17</f>
        <v>0.69252987058301851</v>
      </c>
      <c r="AA47" s="127">
        <f>'Emission data'!AA17/'Emission data'!$B17</f>
        <v>0.64412415225494224</v>
      </c>
      <c r="AB47" s="127">
        <f>'Emission data'!AB17/'Emission data'!$B17</f>
        <v>0.68404830713701903</v>
      </c>
      <c r="AC47" s="127">
        <f>'Emission data'!AC17/'Emission data'!$B17</f>
        <v>0.65374469328396023</v>
      </c>
      <c r="AD47" s="127">
        <f>'Emission data'!AD17/'Emission data'!$B17</f>
        <v>0.67602904284435528</v>
      </c>
      <c r="AE47" s="127">
        <f>'Emission data'!AE17/'Emission data'!$B17</f>
        <v>0.6161991153698464</v>
      </c>
      <c r="AF47" s="127">
        <f>'Emission data'!AF17/'Emission data'!$B17</f>
        <v>0.58606218427359036</v>
      </c>
      <c r="AG47" s="127">
        <f>'Emission data'!AG17/'Emission data'!$B17</f>
        <v>0.59010019202312702</v>
      </c>
    </row>
    <row r="48" spans="1:33" x14ac:dyDescent="0.2">
      <c r="A48" s="116" t="s">
        <v>44</v>
      </c>
      <c r="B48" s="126">
        <f>'Emission data'!B18/'Emission data'!$B18</f>
        <v>1</v>
      </c>
      <c r="C48" s="127">
        <f>'Emission data'!C18/'Emission data'!$B18</f>
        <v>0.91680282262186996</v>
      </c>
      <c r="D48" s="127">
        <f>'Emission data'!D18/'Emission data'!$B18</f>
        <v>0.87185292981574591</v>
      </c>
      <c r="E48" s="127">
        <f>'Emission data'!E18/'Emission data'!$B18</f>
        <v>0.86386557213624249</v>
      </c>
      <c r="F48" s="127">
        <f>'Emission data'!F18/'Emission data'!$B18</f>
        <v>0.85338446134727752</v>
      </c>
      <c r="G48" s="127">
        <f>'Emission data'!G18/'Emission data'!$B18</f>
        <v>0.85265845939761997</v>
      </c>
      <c r="H48" s="127">
        <f>'Emission data'!H18/'Emission data'!$B18</f>
        <v>0.87099963610949793</v>
      </c>
      <c r="I48" s="127">
        <f>'Emission data'!I18/'Emission data'!$B18</f>
        <v>0.84386114236757537</v>
      </c>
      <c r="J48" s="127">
        <f>'Emission data'!J18/'Emission data'!$B18</f>
        <v>0.8246610473396373</v>
      </c>
      <c r="K48" s="127">
        <f>'Emission data'!K18/'Emission data'!$B18</f>
        <v>0.79483847270401731</v>
      </c>
      <c r="L48" s="127">
        <f>'Emission data'!L18/'Emission data'!$B18</f>
        <v>0.80798658856849337</v>
      </c>
      <c r="M48" s="127">
        <f>'Emission data'!M18/'Emission data'!$B18</f>
        <v>0.81201126102819732</v>
      </c>
      <c r="N48" s="127">
        <f>'Emission data'!N18/'Emission data'!$B18</f>
        <v>0.82000538533083123</v>
      </c>
      <c r="O48" s="127">
        <f>'Emission data'!O18/'Emission data'!$B18</f>
        <v>0.81318302107426321</v>
      </c>
      <c r="P48" s="127">
        <f>'Emission data'!P18/'Emission data'!$B18</f>
        <v>0.79425122925692071</v>
      </c>
      <c r="Q48" s="127">
        <f>'Emission data'!Q18/'Emission data'!$B18</f>
        <v>0.77130138399584092</v>
      </c>
      <c r="R48" s="127">
        <f>'Emission data'!R18/'Emission data'!$B18</f>
        <v>0.77126776063773761</v>
      </c>
      <c r="S48" s="127">
        <f>'Emission data'!S18/'Emission data'!$B18</f>
        <v>0.75266419277060514</v>
      </c>
      <c r="T48" s="127">
        <f>'Emission data'!T18/'Emission data'!$B18</f>
        <v>0.7485513444526587</v>
      </c>
      <c r="U48" s="127">
        <f>'Emission data'!U18/'Emission data'!$B18</f>
        <v>0.69001937848993833</v>
      </c>
      <c r="V48" s="127">
        <f>'Emission data'!V18/'Emission data'!$B18</f>
        <v>0.72228325907916135</v>
      </c>
      <c r="W48" s="127">
        <f>'Emission data'!W18/'Emission data'!$B18</f>
        <v>0.69817651548274851</v>
      </c>
      <c r="X48" s="127">
        <f>'Emission data'!X18/'Emission data'!$B18</f>
        <v>0.69599182846742436</v>
      </c>
      <c r="Y48" s="127">
        <f>'Emission data'!Y18/'Emission data'!$B18</f>
        <v>0.71262611478368099</v>
      </c>
      <c r="Z48" s="127">
        <f>'Emission data'!Z18/'Emission data'!$B18</f>
        <v>0.68706872682761755</v>
      </c>
      <c r="AA48" s="127">
        <f>'Emission data'!AA18/'Emission data'!$B18</f>
        <v>0.68791641923044777</v>
      </c>
      <c r="AB48" s="127">
        <f>'Emission data'!AB18/'Emission data'!$B18</f>
        <v>0.68740842529259627</v>
      </c>
      <c r="AC48" s="127">
        <f>'Emission data'!AC18/'Emission data'!$B18</f>
        <v>0.67656721517488649</v>
      </c>
      <c r="AD48" s="127">
        <f>'Emission data'!AD18/'Emission data'!$B18</f>
        <v>0.65142479756842842</v>
      </c>
      <c r="AE48" s="127">
        <f>'Emission data'!AE18/'Emission data'!$B18</f>
        <v>0.61203477717999477</v>
      </c>
      <c r="AF48" s="127">
        <f>'Emission data'!AF18/'Emission data'!$B18</f>
        <v>0.57109951177765328</v>
      </c>
      <c r="AG48" s="127">
        <f>'Emission data'!AG18/'Emission data'!$B18</f>
        <v>0.59381306127623956</v>
      </c>
    </row>
    <row r="49" spans="1:33" x14ac:dyDescent="0.2">
      <c r="A49" s="116" t="s">
        <v>45</v>
      </c>
      <c r="B49" s="126">
        <f>'Emission data'!B19/'Emission data'!$B19</f>
        <v>1</v>
      </c>
      <c r="C49" s="127">
        <f>'Emission data'!C19/'Emission data'!$B19</f>
        <v>0.92491626092202794</v>
      </c>
      <c r="D49" s="127">
        <f>'Emission data'!D19/'Emission data'!$B19</f>
        <v>0.67391908726113559</v>
      </c>
      <c r="E49" s="127">
        <f>'Emission data'!E19/'Emission data'!$B19</f>
        <v>0.49312004163922751</v>
      </c>
      <c r="F49" s="127">
        <f>'Emission data'!F19/'Emission data'!$B19</f>
        <v>0.52192961953632078</v>
      </c>
      <c r="G49" s="127">
        <f>'Emission data'!G19/'Emission data'!$B19</f>
        <v>0.4570342602380642</v>
      </c>
      <c r="H49" s="127">
        <f>'Emission data'!H19/'Emission data'!$B19</f>
        <v>0.47298056444225384</v>
      </c>
      <c r="I49" s="127">
        <f>'Emission data'!I19/'Emission data'!$B19</f>
        <v>0.46171867332916183</v>
      </c>
      <c r="J49" s="127">
        <f>'Emission data'!J19/'Emission data'!$B19</f>
        <v>0.40064634840759755</v>
      </c>
      <c r="K49" s="127">
        <f>'Emission data'!K19/'Emission data'!$B19</f>
        <v>0.38089559876755325</v>
      </c>
      <c r="L49" s="127">
        <f>'Emission data'!L19/'Emission data'!$B19</f>
        <v>0.34922059031368563</v>
      </c>
      <c r="M49" s="127">
        <f>'Emission data'!M19/'Emission data'!$B19</f>
        <v>0.35453538719260247</v>
      </c>
      <c r="N49" s="127">
        <f>'Emission data'!N19/'Emission data'!$B19</f>
        <v>0.3472848801655728</v>
      </c>
      <c r="O49" s="127">
        <f>'Emission data'!O19/'Emission data'!$B19</f>
        <v>0.40922815163873816</v>
      </c>
      <c r="P49" s="127">
        <f>'Emission data'!P19/'Emission data'!$B19</f>
        <v>0.40005450933533876</v>
      </c>
      <c r="Q49" s="127">
        <f>'Emission data'!Q19/'Emission data'!$B19</f>
        <v>0.4479612169086099</v>
      </c>
      <c r="R49" s="127">
        <f>'Emission data'!R19/'Emission data'!$B19</f>
        <v>0.38700261256628804</v>
      </c>
      <c r="S49" s="127">
        <f>'Emission data'!S19/'Emission data'!$B19</f>
        <v>0.49619979174918927</v>
      </c>
      <c r="T49" s="127">
        <f>'Emission data'!T19/'Emission data'!$B19</f>
        <v>0.40407764819281328</v>
      </c>
      <c r="U49" s="127">
        <f>'Emission data'!U19/'Emission data'!$B19</f>
        <v>0.32005235520513581</v>
      </c>
      <c r="V49" s="127">
        <f>'Emission data'!V19/'Emission data'!$B19</f>
        <v>0.42724302224467475</v>
      </c>
      <c r="W49" s="127">
        <f>'Emission data'!W19/'Emission data'!$B19</f>
        <v>0.43409386704369418</v>
      </c>
      <c r="X49" s="127">
        <f>'Emission data'!X19/'Emission data'!$B19</f>
        <v>0.44842785399699131</v>
      </c>
      <c r="Y49" s="127">
        <f>'Emission data'!Y19/'Emission data'!$B19</f>
        <v>0.52386095581600123</v>
      </c>
      <c r="Z49" s="127">
        <f>'Emission data'!Z19/'Emission data'!$B19</f>
        <v>0.56807338476455882</v>
      </c>
      <c r="AA49" s="127">
        <f>'Emission data'!AA19/'Emission data'!$B19</f>
        <v>0.46988113192434627</v>
      </c>
      <c r="AB49" s="127">
        <f>'Emission data'!AB19/'Emission data'!$B19</f>
        <v>0.53177355717698505</v>
      </c>
      <c r="AC49" s="127">
        <f>'Emission data'!AC19/'Emission data'!$B19</f>
        <v>0.5786018328148933</v>
      </c>
      <c r="AD49" s="127">
        <f>'Emission data'!AD19/'Emission data'!$B19</f>
        <v>0.60926210379244461</v>
      </c>
      <c r="AE49" s="127">
        <f>'Emission data'!AE19/'Emission data'!$B19</f>
        <v>0.42883975758927684</v>
      </c>
      <c r="AF49" s="127">
        <f>'Emission data'!AF19/'Emission data'!$B19</f>
        <v>0.38042130740941515</v>
      </c>
      <c r="AG49" s="127">
        <f>'Emission data'!AG19/'Emission data'!$B19</f>
        <v>0.42365699686366298</v>
      </c>
    </row>
    <row r="50" spans="1:33" x14ac:dyDescent="0.2">
      <c r="A50" s="116" t="s">
        <v>46</v>
      </c>
      <c r="B50" s="126">
        <f>'Emission data'!B20/'Emission data'!$B20</f>
        <v>1</v>
      </c>
      <c r="C50" s="127">
        <f>'Emission data'!C20/'Emission data'!$B20</f>
        <v>1.0115984356134111</v>
      </c>
      <c r="D50" s="127">
        <f>'Emission data'!D20/'Emission data'!$B20</f>
        <v>1.0082032651509401</v>
      </c>
      <c r="E50" s="127">
        <f>'Emission data'!E20/'Emission data'!$B20</f>
        <v>1.0195681327600536</v>
      </c>
      <c r="F50" s="127">
        <f>'Emission data'!F20/'Emission data'!$B20</f>
        <v>1.0434710605998676</v>
      </c>
      <c r="G50" s="127">
        <f>'Emission data'!G20/'Emission data'!$B20</f>
        <v>1.0832175225312024</v>
      </c>
      <c r="H50" s="127">
        <f>'Emission data'!H20/'Emission data'!$B20</f>
        <v>1.1127072672738139</v>
      </c>
      <c r="I50" s="127">
        <f>'Emission data'!I20/'Emission data'!$B20</f>
        <v>1.1273798795437897</v>
      </c>
      <c r="J50" s="127">
        <f>'Emission data'!J20/'Emission data'!$B20</f>
        <v>1.1666223860658518</v>
      </c>
      <c r="K50" s="127">
        <f>'Emission data'!K20/'Emission data'!$B20</f>
        <v>1.1880734986605523</v>
      </c>
      <c r="L50" s="127">
        <f>'Emission data'!L20/'Emission data'!$B20</f>
        <v>1.2495567073918434</v>
      </c>
      <c r="M50" s="127">
        <f>'Emission data'!M20/'Emission data'!$B20</f>
        <v>1.3013679299451699</v>
      </c>
      <c r="N50" s="127">
        <f>'Emission data'!N20/'Emission data'!$B20</f>
        <v>1.2696252271611042</v>
      </c>
      <c r="O50" s="127">
        <f>'Emission data'!O20/'Emission data'!$B20</f>
        <v>1.2853109406497214</v>
      </c>
      <c r="P50" s="127">
        <f>'Emission data'!P20/'Emission data'!$B20</f>
        <v>1.2483144175689851</v>
      </c>
      <c r="Q50" s="127">
        <f>'Emission data'!Q20/'Emission data'!$B20</f>
        <v>1.2849888114437942</v>
      </c>
      <c r="R50" s="127">
        <f>'Emission data'!R20/'Emission data'!$B20</f>
        <v>1.2754490182682618</v>
      </c>
      <c r="S50" s="127">
        <f>'Emission data'!S20/'Emission data'!$B20</f>
        <v>1.2397642066116614</v>
      </c>
      <c r="T50" s="127">
        <f>'Emission data'!T20/'Emission data'!$B20</f>
        <v>1.2236619635153803</v>
      </c>
      <c r="U50" s="127">
        <f>'Emission data'!U20/'Emission data'!$B20</f>
        <v>1.1205590450182865</v>
      </c>
      <c r="V50" s="127">
        <f>'Emission data'!V20/'Emission data'!$B20</f>
        <v>1.1368265699176088</v>
      </c>
      <c r="W50" s="127">
        <f>'Emission data'!W20/'Emission data'!$B20</f>
        <v>1.0547712104077904</v>
      </c>
      <c r="X50" s="127">
        <f>'Emission data'!X20/'Emission data'!$B20</f>
        <v>1.061212010326301</v>
      </c>
      <c r="Y50" s="127">
        <f>'Emission data'!Y20/'Emission data'!$B20</f>
        <v>1.0705406190979474</v>
      </c>
      <c r="Z50" s="127">
        <f>'Emission data'!Z20/'Emission data'!$B20</f>
        <v>1.0550733890133503</v>
      </c>
      <c r="AA50" s="127">
        <f>'Emission data'!AA20/'Emission data'!$B20</f>
        <v>1.1026914170895221</v>
      </c>
      <c r="AB50" s="127">
        <f>'Emission data'!AB20/'Emission data'!$B20</f>
        <v>1.1198583410053935</v>
      </c>
      <c r="AC50" s="127">
        <f>'Emission data'!AC20/'Emission data'!$B20</f>
        <v>1.1494042069490373</v>
      </c>
      <c r="AD50" s="127">
        <f>'Emission data'!AD20/'Emission data'!$B20</f>
        <v>1.1353690406907904</v>
      </c>
      <c r="AE50" s="127">
        <f>'Emission data'!AE20/'Emission data'!$B20</f>
        <v>1.1000746444413736</v>
      </c>
      <c r="AF50" s="127">
        <f>'Emission data'!AF20/'Emission data'!$B20</f>
        <v>1.0721217447270401</v>
      </c>
      <c r="AG50" s="127">
        <f>'Emission data'!AG20/'Emission data'!$B20</f>
        <v>1.1264485271266529</v>
      </c>
    </row>
    <row r="51" spans="1:33" x14ac:dyDescent="0.2">
      <c r="A51" s="116" t="s">
        <v>47</v>
      </c>
      <c r="B51" s="126">
        <f>'Emission data'!B21/'Emission data'!$B21</f>
        <v>1</v>
      </c>
      <c r="C51" s="127">
        <f>'Emission data'!C21/'Emission data'!$B21</f>
        <v>0.9989722630951432</v>
      </c>
      <c r="D51" s="127">
        <f>'Emission data'!D21/'Emission data'!$B21</f>
        <v>1.0096243196993062</v>
      </c>
      <c r="E51" s="127">
        <f>'Emission data'!E21/'Emission data'!$B21</f>
        <v>1.0003558155695851</v>
      </c>
      <c r="F51" s="127">
        <f>'Emission data'!F21/'Emission data'!$B21</f>
        <v>1.0288282364227364</v>
      </c>
      <c r="G51" s="127">
        <f>'Emission data'!G21/'Emission data'!$B21</f>
        <v>1.0471967728903919</v>
      </c>
      <c r="H51" s="127">
        <f>'Emission data'!H21/'Emission data'!$B21</f>
        <v>1.0830850979131712</v>
      </c>
      <c r="I51" s="127">
        <f>'Emission data'!I21/'Emission data'!$B21</f>
        <v>1.1333523036109383</v>
      </c>
      <c r="J51" s="127">
        <f>'Emission data'!J21/'Emission data'!$B21</f>
        <v>1.1869834408151911</v>
      </c>
      <c r="K51" s="127">
        <f>'Emission data'!K21/'Emission data'!$B21</f>
        <v>1.1823076114061497</v>
      </c>
      <c r="L51" s="127">
        <f>'Emission data'!L21/'Emission data'!$B21</f>
        <v>1.22010810109487</v>
      </c>
      <c r="M51" s="127">
        <f>'Emission data'!M21/'Emission data'!$B21</f>
        <v>1.2296646978860426</v>
      </c>
      <c r="N51" s="127">
        <f>'Emission data'!N21/'Emission data'!$B21</f>
        <v>1.2262621377831904</v>
      </c>
      <c r="O51" s="127">
        <f>'Emission data'!O21/'Emission data'!$B21</f>
        <v>1.2665588407882591</v>
      </c>
      <c r="P51" s="127">
        <f>'Emission data'!P21/'Emission data'!$B21</f>
        <v>1.2730815692449533</v>
      </c>
      <c r="Q51" s="127">
        <f>'Emission data'!Q21/'Emission data'!$B21</f>
        <v>1.3094333391325375</v>
      </c>
      <c r="R51" s="127">
        <f>'Emission data'!R21/'Emission data'!$B21</f>
        <v>1.2746368371337777</v>
      </c>
      <c r="S51" s="127">
        <f>'Emission data'!S21/'Emission data'!$B21</f>
        <v>1.3128169289577847</v>
      </c>
      <c r="T51" s="127">
        <f>'Emission data'!T21/'Emission data'!$B21</f>
        <v>1.2695298025027004</v>
      </c>
      <c r="U51" s="127">
        <f>'Emission data'!U21/'Emission data'!$B21</f>
        <v>1.1975264920418212</v>
      </c>
      <c r="V51" s="127">
        <f>'Emission data'!V21/'Emission data'!$B21</f>
        <v>1.1378880674988032</v>
      </c>
      <c r="W51" s="127">
        <f>'Emission data'!W21/'Emission data'!$B21</f>
        <v>1.1075484012380807</v>
      </c>
      <c r="X51" s="127">
        <f>'Emission data'!X21/'Emission data'!$B21</f>
        <v>1.0751152223208413</v>
      </c>
      <c r="Y51" s="127">
        <f>'Emission data'!Y21/'Emission data'!$B21</f>
        <v>0.99510389912923469</v>
      </c>
      <c r="Z51" s="127">
        <f>'Emission data'!Z21/'Emission data'!$B21</f>
        <v>0.97534532294194598</v>
      </c>
      <c r="AA51" s="127">
        <f>'Emission data'!AA21/'Emission data'!$B21</f>
        <v>0.90145206171532588</v>
      </c>
      <c r="AB51" s="127">
        <f>'Emission data'!AB21/'Emission data'!$B21</f>
        <v>0.86695013962320899</v>
      </c>
      <c r="AC51" s="127">
        <f>'Emission data'!AC21/'Emission data'!$B21</f>
        <v>0.90428010745237031</v>
      </c>
      <c r="AD51" s="127">
        <f>'Emission data'!AD21/'Emission data'!$B21</f>
        <v>0.86409997827755769</v>
      </c>
      <c r="AE51" s="127">
        <f>'Emission data'!AE21/'Emission data'!$B21</f>
        <v>0.79372958606461086</v>
      </c>
      <c r="AF51" s="127">
        <f>'Emission data'!AF21/'Emission data'!$B21</f>
        <v>0.68851600334584584</v>
      </c>
      <c r="AG51" s="127">
        <f>'Emission data'!AG21/'Emission data'!$B21</f>
        <v>0.70782332282596194</v>
      </c>
    </row>
    <row r="52" spans="1:33" x14ac:dyDescent="0.2">
      <c r="A52" s="116" t="s">
        <v>48</v>
      </c>
      <c r="B52" s="126">
        <f>'Emission data'!B22/'Emission data'!$B22</f>
        <v>1</v>
      </c>
      <c r="C52" s="127">
        <f>'Emission data'!C22/'Emission data'!$B22</f>
        <v>1.0297683408514289</v>
      </c>
      <c r="D52" s="127">
        <f>'Emission data'!D22/'Emission data'!$B22</f>
        <v>1.0661677112887424</v>
      </c>
      <c r="E52" s="127">
        <f>'Emission data'!E22/'Emission data'!$B22</f>
        <v>1.0217804924135869</v>
      </c>
      <c r="F52" s="127">
        <f>'Emission data'!F22/'Emission data'!$B22</f>
        <v>1.0902953923632666</v>
      </c>
      <c r="G52" s="127">
        <f>'Emission data'!G22/'Emission data'!$B22</f>
        <v>1.1448380682127104</v>
      </c>
      <c r="H52" s="127">
        <f>'Emission data'!H22/'Emission data'!$B22</f>
        <v>1.108298240745162</v>
      </c>
      <c r="I52" s="127">
        <f>'Emission data'!I22/'Emission data'!$B22</f>
        <v>1.1639857300385148</v>
      </c>
      <c r="J52" s="127">
        <f>'Emission data'!J22/'Emission data'!$B22</f>
        <v>1.1989739111605542</v>
      </c>
      <c r="K52" s="127">
        <f>'Emission data'!K22/'Emission data'!$B22</f>
        <v>1.2880508535611157</v>
      </c>
      <c r="L52" s="127">
        <f>'Emission data'!L22/'Emission data'!$B22</f>
        <v>1.3390876194987926</v>
      </c>
      <c r="M52" s="127">
        <f>'Emission data'!M22/'Emission data'!$B22</f>
        <v>1.3267105381147193</v>
      </c>
      <c r="N52" s="127">
        <f>'Emission data'!N22/'Emission data'!$B22</f>
        <v>1.4040805741899156</v>
      </c>
      <c r="O52" s="127">
        <f>'Emission data'!O22/'Emission data'!$B22</f>
        <v>1.4343183527735319</v>
      </c>
      <c r="P52" s="127">
        <f>'Emission data'!P22/'Emission data'!$B22</f>
        <v>1.4930505092148478</v>
      </c>
      <c r="Q52" s="127">
        <f>'Emission data'!Q22/'Emission data'!$B22</f>
        <v>1.5538052468915462</v>
      </c>
      <c r="R52" s="127">
        <f>'Emission data'!R22/'Emission data'!$B22</f>
        <v>1.5181822709108408</v>
      </c>
      <c r="S52" s="127">
        <f>'Emission data'!S22/'Emission data'!$B22</f>
        <v>1.570694012960973</v>
      </c>
      <c r="T52" s="127">
        <f>'Emission data'!T22/'Emission data'!$B22</f>
        <v>1.4385194954357965</v>
      </c>
      <c r="U52" s="127">
        <f>'Emission data'!U22/'Emission data'!$B22</f>
        <v>1.2928946314604521</v>
      </c>
      <c r="V52" s="127">
        <f>'Emission data'!V22/'Emission data'!$B22</f>
        <v>1.2233646585999809</v>
      </c>
      <c r="W52" s="127">
        <f>'Emission data'!W22/'Emission data'!$B22</f>
        <v>1.2255863618075391</v>
      </c>
      <c r="X52" s="127">
        <f>'Emission data'!X22/'Emission data'!$B22</f>
        <v>1.2074334430671119</v>
      </c>
      <c r="Y52" s="127">
        <f>'Emission data'!Y22/'Emission data'!$B22</f>
        <v>1.1039192909082971</v>
      </c>
      <c r="Z52" s="127">
        <f>'Emission data'!Z22/'Emission data'!$B22</f>
        <v>1.1023976271153852</v>
      </c>
      <c r="AA52" s="127">
        <f>'Emission data'!AA22/'Emission data'!$B22</f>
        <v>1.1388834781084816</v>
      </c>
      <c r="AB52" s="127">
        <f>'Emission data'!AB22/'Emission data'!$B22</f>
        <v>1.0908050957574176</v>
      </c>
      <c r="AC52" s="127">
        <f>'Emission data'!AC22/'Emission data'!$B22</f>
        <v>1.1401914029423403</v>
      </c>
      <c r="AD52" s="127">
        <f>'Emission data'!AD22/'Emission data'!$B22</f>
        <v>1.1140653315487214</v>
      </c>
      <c r="AE52" s="127">
        <f>'Emission data'!AE22/'Emission data'!$B22</f>
        <v>1.0424345706632425</v>
      </c>
      <c r="AF52" s="127">
        <f>'Emission data'!AF22/'Emission data'!$B22</f>
        <v>0.89888401866120382</v>
      </c>
      <c r="AG52" s="127">
        <f>'Emission data'!AG22/'Emission data'!$B22</f>
        <v>0.96261656357554026</v>
      </c>
    </row>
    <row r="53" spans="1:33" x14ac:dyDescent="0.2">
      <c r="A53" s="116" t="s">
        <v>49</v>
      </c>
      <c r="B53" s="126">
        <f>'Emission data'!B23/'Emission data'!$B23</f>
        <v>1</v>
      </c>
      <c r="C53" s="127">
        <f>'Emission data'!C23/'Emission data'!$B23</f>
        <v>1.0493818128836356</v>
      </c>
      <c r="D53" s="127">
        <f>'Emission data'!D23/'Emission data'!$B23</f>
        <v>1.0350189084463806</v>
      </c>
      <c r="E53" s="127">
        <f>'Emission data'!E23/'Emission data'!$B23</f>
        <v>0.98669958731349616</v>
      </c>
      <c r="F53" s="127">
        <f>'Emission data'!F23/'Emission data'!$B23</f>
        <v>0.97470413588128091</v>
      </c>
      <c r="G53" s="127">
        <f>'Emission data'!G23/'Emission data'!$B23</f>
        <v>0.97992212326145278</v>
      </c>
      <c r="H53" s="127">
        <f>'Emission data'!H23/'Emission data'!$B23</f>
        <v>1.0010427854780128</v>
      </c>
      <c r="I53" s="127">
        <f>'Emission data'!I23/'Emission data'!$B23</f>
        <v>0.98320912572402841</v>
      </c>
      <c r="J53" s="127">
        <f>'Emission data'!J23/'Emission data'!$B23</f>
        <v>1.0057086142035767</v>
      </c>
      <c r="K53" s="127">
        <f>'Emission data'!K23/'Emission data'!$B23</f>
        <v>0.98716819060565786</v>
      </c>
      <c r="L53" s="127">
        <f>'Emission data'!L23/'Emission data'!$B23</f>
        <v>1.0073678287456338</v>
      </c>
      <c r="M53" s="127">
        <f>'Emission data'!M23/'Emission data'!$B23</f>
        <v>0.9915268197967263</v>
      </c>
      <c r="N53" s="127">
        <f>'Emission data'!N23/'Emission data'!$B23</f>
        <v>0.96030947925724242</v>
      </c>
      <c r="O53" s="127">
        <f>'Emission data'!O23/'Emission data'!$B23</f>
        <v>0.95955129525557981</v>
      </c>
      <c r="P53" s="127">
        <f>'Emission data'!P23/'Emission data'!$B23</f>
        <v>0.95484988416388605</v>
      </c>
      <c r="Q53" s="127">
        <f>'Emission data'!Q23/'Emission data'!$B23</f>
        <v>0.9569742356857962</v>
      </c>
      <c r="R53" s="127">
        <f>'Emission data'!R23/'Emission data'!$B23</f>
        <v>0.93640709183751247</v>
      </c>
      <c r="S53" s="127">
        <f>'Emission data'!S23/'Emission data'!$B23</f>
        <v>0.92154681946120254</v>
      </c>
      <c r="T53" s="127">
        <f>'Emission data'!T23/'Emission data'!$B23</f>
        <v>0.91239158007078014</v>
      </c>
      <c r="U53" s="127">
        <f>'Emission data'!U23/'Emission data'!$B23</f>
        <v>0.89065877859104403</v>
      </c>
      <c r="V53" s="127">
        <f>'Emission data'!V23/'Emission data'!$B23</f>
        <v>0.89263080388033933</v>
      </c>
      <c r="W53" s="127">
        <f>'Emission data'!W23/'Emission data'!$B23</f>
        <v>0.84119699156265104</v>
      </c>
      <c r="X53" s="127">
        <f>'Emission data'!X23/'Emission data'!$B23</f>
        <v>0.83625881793464618</v>
      </c>
      <c r="Y53" s="127">
        <f>'Emission data'!Y23/'Emission data'!$B23</f>
        <v>0.83794813768636789</v>
      </c>
      <c r="Z53" s="127">
        <f>'Emission data'!Z23/'Emission data'!$B23</f>
        <v>0.78507291397516765</v>
      </c>
      <c r="AA53" s="127">
        <f>'Emission data'!AA23/'Emission data'!$B23</f>
        <v>0.79951724802533186</v>
      </c>
      <c r="AB53" s="127">
        <f>'Emission data'!AB23/'Emission data'!$B23</f>
        <v>0.81617073376814031</v>
      </c>
      <c r="AC53" s="127">
        <f>'Emission data'!AC23/'Emission data'!$B23</f>
        <v>0.83949553014240075</v>
      </c>
      <c r="AD53" s="127">
        <f>'Emission data'!AD23/'Emission data'!$B23</f>
        <v>0.80570576455014276</v>
      </c>
      <c r="AE53" s="127">
        <f>'Emission data'!AE23/'Emission data'!$B23</f>
        <v>0.79061148736665132</v>
      </c>
      <c r="AF53" s="127">
        <f>'Emission data'!AF23/'Emission data'!$B23</f>
        <v>0.70993676450502319</v>
      </c>
      <c r="AG53" s="127">
        <f>'Emission data'!AG23/'Emission data'!$B23</f>
        <v>0.76171791663675936</v>
      </c>
    </row>
    <row r="54" spans="1:33" x14ac:dyDescent="0.2">
      <c r="A54" s="116" t="s">
        <v>50</v>
      </c>
      <c r="B54" s="126">
        <f>'Emission data'!B24/'Emission data'!$B24</f>
        <v>1</v>
      </c>
      <c r="C54" s="127">
        <f>'Emission data'!C24/'Emission data'!$B24</f>
        <v>0.68948587183666521</v>
      </c>
      <c r="D54" s="127">
        <f>'Emission data'!D24/'Emission data'!$B24</f>
        <v>0.61054499287645603</v>
      </c>
      <c r="E54" s="127">
        <f>'Emission data'!E24/'Emission data'!$B24</f>
        <v>0.60384663419507933</v>
      </c>
      <c r="F54" s="127">
        <f>'Emission data'!F24/'Emission data'!$B24</f>
        <v>0.55673061548851766</v>
      </c>
      <c r="G54" s="127">
        <f>'Emission data'!G24/'Emission data'!$B24</f>
        <v>0.56406575774859413</v>
      </c>
      <c r="H54" s="127">
        <f>'Emission data'!H24/'Emission data'!$B24</f>
        <v>0.59780415066752901</v>
      </c>
      <c r="I54" s="127">
        <f>'Emission data'!I24/'Emission data'!$B24</f>
        <v>0.6762120564887889</v>
      </c>
      <c r="J54" s="127">
        <f>'Emission data'!J24/'Emission data'!$B24</f>
        <v>0.68886221371586487</v>
      </c>
      <c r="K54" s="127">
        <f>'Emission data'!K24/'Emission data'!$B24</f>
        <v>0.70846210203015036</v>
      </c>
      <c r="L54" s="127">
        <f>'Emission data'!L24/'Emission data'!$B24</f>
        <v>0.75404641957395568</v>
      </c>
      <c r="M54" s="127">
        <f>'Emission data'!M24/'Emission data'!$B24</f>
        <v>0.75171167903243896</v>
      </c>
      <c r="N54" s="127">
        <f>'Emission data'!N24/'Emission data'!$B24</f>
        <v>0.78292202921170084</v>
      </c>
      <c r="O54" s="127">
        <f>'Emission data'!O24/'Emission data'!$B24</f>
        <v>0.8738396896346271</v>
      </c>
      <c r="P54" s="127">
        <f>'Emission data'!P24/'Emission data'!$B24</f>
        <v>0.86143255224926596</v>
      </c>
      <c r="Q54" s="127">
        <f>'Emission data'!Q24/'Emission data'!$B24</f>
        <v>0.87136176227966133</v>
      </c>
      <c r="R54" s="127">
        <f>'Emission data'!R24/'Emission data'!$B24</f>
        <v>0.89484758161449507</v>
      </c>
      <c r="S54" s="127">
        <f>'Emission data'!S24/'Emission data'!$B24</f>
        <v>0.99772054547812061</v>
      </c>
      <c r="T54" s="127">
        <f>'Emission data'!T24/'Emission data'!$B24</f>
        <v>0.9517094516820076</v>
      </c>
      <c r="U54" s="127">
        <f>'Emission data'!U24/'Emission data'!$B24</f>
        <v>0.8605583172049297</v>
      </c>
      <c r="V54" s="127">
        <f>'Emission data'!V24/'Emission data'!$B24</f>
        <v>0.84652958915725818</v>
      </c>
      <c r="W54" s="127">
        <f>'Emission data'!W24/'Emission data'!$B24</f>
        <v>0.88499513562575416</v>
      </c>
      <c r="X54" s="127">
        <f>'Emission data'!X24/'Emission data'!$B24</f>
        <v>0.8325609200230053</v>
      </c>
      <c r="Y54" s="127">
        <f>'Emission data'!Y24/'Emission data'!$B24</f>
        <v>0.74546077914309061</v>
      </c>
      <c r="Z54" s="127">
        <f>'Emission data'!Z24/'Emission data'!$B24</f>
        <v>0.72194393599867623</v>
      </c>
      <c r="AA54" s="127">
        <f>'Emission data'!AA24/'Emission data'!$B24</f>
        <v>0.75223391316037969</v>
      </c>
      <c r="AB54" s="127">
        <f>'Emission data'!AB24/'Emission data'!$B24</f>
        <v>0.76069784479981295</v>
      </c>
      <c r="AC54" s="127">
        <f>'Emission data'!AC24/'Emission data'!$B24</f>
        <v>0.82784132355526496</v>
      </c>
      <c r="AD54" s="127">
        <f>'Emission data'!AD24/'Emission data'!$B24</f>
        <v>0.75957263509079243</v>
      </c>
      <c r="AE54" s="127">
        <f>'Emission data'!AE24/'Emission data'!$B24</f>
        <v>0.75823582709078596</v>
      </c>
      <c r="AF54" s="127">
        <f>'Emission data'!AF24/'Emission data'!$B24</f>
        <v>0.72548104803201652</v>
      </c>
      <c r="AG54" s="127">
        <f>'Emission data'!AG24/'Emission data'!$B24</f>
        <v>0.74155058591248579</v>
      </c>
    </row>
    <row r="55" spans="1:33" x14ac:dyDescent="0.2">
      <c r="A55" s="116" t="s">
        <v>51</v>
      </c>
      <c r="B55" s="126">
        <f>'Emission data'!B25/'Emission data'!$B25</f>
        <v>1</v>
      </c>
      <c r="C55" s="127">
        <f>'Emission data'!C25/'Emission data'!$B25</f>
        <v>0.97252694884382396</v>
      </c>
      <c r="D55" s="127">
        <f>'Emission data'!D25/'Emission data'!$B25</f>
        <v>0.97499571469893109</v>
      </c>
      <c r="E55" s="127">
        <f>'Emission data'!E25/'Emission data'!$B25</f>
        <v>0.98661752455797491</v>
      </c>
      <c r="F55" s="127">
        <f>'Emission data'!F25/'Emission data'!$B25</f>
        <v>0.95026315194564648</v>
      </c>
      <c r="G55" s="127">
        <f>'Emission data'!G25/'Emission data'!$B25</f>
        <v>0.98791982364347564</v>
      </c>
      <c r="H55" s="127">
        <f>'Emission data'!H25/'Emission data'!$B25</f>
        <v>0.97482441848816814</v>
      </c>
      <c r="I55" s="127">
        <f>'Emission data'!I25/'Emission data'!$B25</f>
        <v>1.0059468916880718</v>
      </c>
      <c r="J55" s="127">
        <f>'Emission data'!J25/'Emission data'!$B25</f>
        <v>1.0347824359548989</v>
      </c>
      <c r="K55" s="127">
        <f>'Emission data'!K25/'Emission data'!$B25</f>
        <v>1.0267558580726821</v>
      </c>
      <c r="L55" s="127">
        <f>'Emission data'!L25/'Emission data'!$B25</f>
        <v>1.0394454072335264</v>
      </c>
      <c r="M55" s="127">
        <f>'Emission data'!M25/'Emission data'!$B25</f>
        <v>1.0232596817543049</v>
      </c>
      <c r="N55" s="127">
        <f>'Emission data'!N25/'Emission data'!$B25</f>
        <v>1.0263353493312373</v>
      </c>
      <c r="O55" s="127">
        <f>'Emission data'!O25/'Emission data'!$B25</f>
        <v>1.0793805714343518</v>
      </c>
      <c r="P55" s="127">
        <f>'Emission data'!P25/'Emission data'!$B25</f>
        <v>1.0780736583745054</v>
      </c>
      <c r="Q55" s="127">
        <f>'Emission data'!Q25/'Emission data'!$B25</f>
        <v>1.078473047082751</v>
      </c>
      <c r="R55" s="127">
        <f>'Emission data'!R25/'Emission data'!$B25</f>
        <v>1.0573290945774199</v>
      </c>
      <c r="S55" s="127">
        <f>'Emission data'!S25/'Emission data'!$B25</f>
        <v>1.0915026789719624</v>
      </c>
      <c r="T55" s="127">
        <f>'Emission data'!T25/'Emission data'!$B25</f>
        <v>1.0315361285484914</v>
      </c>
      <c r="U55" s="127">
        <f>'Emission data'!U25/'Emission data'!$B25</f>
        <v>0.91953997092732831</v>
      </c>
      <c r="V55" s="127">
        <f>'Emission data'!V25/'Emission data'!$B25</f>
        <v>0.93009442759121141</v>
      </c>
      <c r="W55" s="127">
        <f>'Emission data'!W25/'Emission data'!$B25</f>
        <v>0.91985304549623881</v>
      </c>
      <c r="X55" s="127">
        <f>'Emission data'!X25/'Emission data'!$B25</f>
        <v>0.90162850321069876</v>
      </c>
      <c r="Y55" s="127">
        <f>'Emission data'!Y25/'Emission data'!$B25</f>
        <v>0.80163920029515534</v>
      </c>
      <c r="Z55" s="127">
        <f>'Emission data'!Z25/'Emission data'!$B25</f>
        <v>0.75963512227543606</v>
      </c>
      <c r="AA55" s="127">
        <f>'Emission data'!AA25/'Emission data'!$B25</f>
        <v>0.77563354742367352</v>
      </c>
      <c r="AB55" s="127">
        <f>'Emission data'!AB25/'Emission data'!$B25</f>
        <v>0.77182970202934365</v>
      </c>
      <c r="AC55" s="127">
        <f>'Emission data'!AC25/'Emission data'!$B25</f>
        <v>0.79932454890533844</v>
      </c>
      <c r="AD55" s="127">
        <f>'Emission data'!AD25/'Emission data'!$B25</f>
        <v>0.74993540918548851</v>
      </c>
      <c r="AE55" s="127">
        <f>'Emission data'!AE25/'Emission data'!$B25</f>
        <v>0.73445042864690413</v>
      </c>
      <c r="AF55" s="127">
        <f>'Emission data'!AF25/'Emission data'!$B25</f>
        <v>0.68036845229983556</v>
      </c>
      <c r="AG55" s="127">
        <f>'Emission data'!AG25/'Emission data'!$B25</f>
        <v>0.75313629114571956</v>
      </c>
    </row>
    <row r="56" spans="1:33" x14ac:dyDescent="0.2">
      <c r="A56" s="116" t="s">
        <v>52</v>
      </c>
      <c r="B56" s="126">
        <f>'Emission data'!B26/'Emission data'!$B26</f>
        <v>1</v>
      </c>
      <c r="C56" s="127">
        <f>'Emission data'!C26/'Emission data'!$B26</f>
        <v>1.0890466380221071</v>
      </c>
      <c r="D56" s="127">
        <f>'Emission data'!D26/'Emission data'!$B26</f>
        <v>1.1690544204204312</v>
      </c>
      <c r="E56" s="127">
        <f>'Emission data'!E26/'Emission data'!$B26</f>
        <v>1.2218110804623616</v>
      </c>
      <c r="F56" s="127">
        <f>'Emission data'!F26/'Emission data'!$B26</f>
        <v>1.2659507345092997</v>
      </c>
      <c r="G56" s="127">
        <f>'Emission data'!G26/'Emission data'!$B26</f>
        <v>1.254713533190656</v>
      </c>
      <c r="H56" s="127">
        <f>'Emission data'!H26/'Emission data'!$B26</f>
        <v>1.3182291770841099</v>
      </c>
      <c r="I56" s="127">
        <f>'Emission data'!I26/'Emission data'!$B26</f>
        <v>1.3346303997207065</v>
      </c>
      <c r="J56" s="127">
        <f>'Emission data'!J26/'Emission data'!$B26</f>
        <v>1.3927820073860051</v>
      </c>
      <c r="K56" s="127">
        <f>'Emission data'!K26/'Emission data'!$B26</f>
        <v>1.4405528412117994</v>
      </c>
      <c r="L56" s="127">
        <f>'Emission data'!L26/'Emission data'!$B26</f>
        <v>1.5004282137395697</v>
      </c>
      <c r="M56" s="127">
        <f>'Emission data'!M26/'Emission data'!$B26</f>
        <v>1.486923570666177</v>
      </c>
      <c r="N56" s="127">
        <f>'Emission data'!N26/'Emission data'!$B26</f>
        <v>1.5234317467302108</v>
      </c>
      <c r="O56" s="127">
        <f>'Emission data'!O26/'Emission data'!$B26</f>
        <v>1.592224147618277</v>
      </c>
      <c r="P56" s="127">
        <f>'Emission data'!P26/'Emission data'!$B26</f>
        <v>1.6292487258141062</v>
      </c>
      <c r="Q56" s="127">
        <f>'Emission data'!Q26/'Emission data'!$B26</f>
        <v>1.6530905031102316</v>
      </c>
      <c r="R56" s="127">
        <f>'Emission data'!R26/'Emission data'!$B26</f>
        <v>1.6996576108400807</v>
      </c>
      <c r="S56" s="127">
        <f>'Emission data'!S26/'Emission data'!$B26</f>
        <v>1.7663534918057526</v>
      </c>
      <c r="T56" s="127">
        <f>'Emission data'!T26/'Emission data'!$B26</f>
        <v>1.7930227526051941</v>
      </c>
      <c r="U56" s="127">
        <f>'Emission data'!U26/'Emission data'!$B26</f>
        <v>1.7448373424200712</v>
      </c>
      <c r="V56" s="127">
        <f>'Emission data'!V26/'Emission data'!$B26</f>
        <v>1.687656716227937</v>
      </c>
      <c r="W56" s="127">
        <f>'Emission data'!W26/'Emission data'!$B26</f>
        <v>1.6243974550830154</v>
      </c>
      <c r="X56" s="127">
        <f>'Emission data'!X26/'Emission data'!$B26</f>
        <v>1.5287685081978839</v>
      </c>
      <c r="Y56" s="127">
        <f>'Emission data'!Y26/'Emission data'!$B26</f>
        <v>1.3984333377579057</v>
      </c>
      <c r="Z56" s="127">
        <f>'Emission data'!Z26/'Emission data'!$B26</f>
        <v>1.4658074511009003</v>
      </c>
      <c r="AA56" s="127">
        <f>'Emission data'!AA26/'Emission data'!$B26</f>
        <v>1.4756390930960308</v>
      </c>
      <c r="AB56" s="127">
        <f>'Emission data'!AB26/'Emission data'!$B26</f>
        <v>1.5766520777003377</v>
      </c>
      <c r="AC56" s="127">
        <f>'Emission data'!AC26/'Emission data'!$B26</f>
        <v>1.5879656483483313</v>
      </c>
      <c r="AD56" s="127">
        <f>'Emission data'!AD26/'Emission data'!$B26</f>
        <v>1.5624364725370437</v>
      </c>
      <c r="AE56" s="127">
        <f>'Emission data'!AE26/'Emission data'!$B26</f>
        <v>1.5763993315865363</v>
      </c>
      <c r="AF56" s="127">
        <f>'Emission data'!AF26/'Emission data'!$B26</f>
        <v>1.505804978189283</v>
      </c>
      <c r="AG56" s="127">
        <f>'Emission data'!AG26/'Emission data'!$B26</f>
        <v>1.5471789715233317</v>
      </c>
    </row>
    <row r="57" spans="1:33" x14ac:dyDescent="0.2">
      <c r="A57" s="116" t="s">
        <v>53</v>
      </c>
      <c r="B57" s="126">
        <f>'Emission data'!B27/'Emission data'!$B27</f>
        <v>1</v>
      </c>
      <c r="C57" s="127">
        <f>'Emission data'!C27/'Emission data'!$B27</f>
        <v>0.83086631127116661</v>
      </c>
      <c r="D57" s="127">
        <f>'Emission data'!D27/'Emission data'!$B27</f>
        <v>0.45335379210021481</v>
      </c>
      <c r="E57" s="127">
        <f>'Emission data'!E27/'Emission data'!$B27</f>
        <v>0.20939469890726486</v>
      </c>
      <c r="F57" s="127">
        <f>'Emission data'!F27/'Emission data'!$B27</f>
        <v>-0.14514120132845462</v>
      </c>
      <c r="G57" s="127">
        <f>'Emission data'!G27/'Emission data'!$B27</f>
        <v>-0.16210013435207851</v>
      </c>
      <c r="H57" s="127">
        <f>'Emission data'!H27/'Emission data'!$B27</f>
        <v>-0.17073172515528745</v>
      </c>
      <c r="I57" s="127">
        <f>'Emission data'!I27/'Emission data'!$B27</f>
        <v>-8.2384811559690865E-2</v>
      </c>
      <c r="J57" s="127">
        <f>'Emission data'!J27/'Emission data'!$B27</f>
        <v>-4.9903349879287913E-2</v>
      </c>
      <c r="K57" s="127">
        <f>'Emission data'!K27/'Emission data'!$B27</f>
        <v>0.16150553315541616</v>
      </c>
      <c r="L57" s="127">
        <f>'Emission data'!L27/'Emission data'!$B27</f>
        <v>-0.12130156958625848</v>
      </c>
      <c r="M57" s="127">
        <f>'Emission data'!M27/'Emission data'!$B27</f>
        <v>-0.11541187286212345</v>
      </c>
      <c r="N57" s="127">
        <f>'Emission data'!N27/'Emission data'!$B27</f>
        <v>7.7824739651708502E-3</v>
      </c>
      <c r="O57" s="127">
        <f>'Emission data'!O27/'Emission data'!$B27</f>
        <v>5.1829038625674041E-2</v>
      </c>
      <c r="P57" s="127">
        <f>'Emission data'!P27/'Emission data'!$B27</f>
        <v>0.31909459717414496</v>
      </c>
      <c r="Q57" s="127">
        <f>'Emission data'!Q27/'Emission data'!$B27</f>
        <v>0.37132954436580623</v>
      </c>
      <c r="R57" s="127">
        <f>'Emission data'!R27/'Emission data'!$B27</f>
        <v>0.34816862100061219</v>
      </c>
      <c r="S57" s="127">
        <f>'Emission data'!S27/'Emission data'!$B27</f>
        <v>0.41207618208985131</v>
      </c>
      <c r="T57" s="127">
        <f>'Emission data'!T27/'Emission data'!$B27</f>
        <v>0.35012283305163522</v>
      </c>
      <c r="U57" s="127">
        <f>'Emission data'!U27/'Emission data'!$B27</f>
        <v>0.51172563798953119</v>
      </c>
      <c r="V57" s="127">
        <f>'Emission data'!V27/'Emission data'!$B27</f>
        <v>0.72004669045559022</v>
      </c>
      <c r="W57" s="127">
        <f>'Emission data'!W27/'Emission data'!$B27</f>
        <v>0.63249769802304245</v>
      </c>
      <c r="X57" s="127">
        <f>'Emission data'!X27/'Emission data'!$B27</f>
        <v>0.51986794441319883</v>
      </c>
      <c r="Y57" s="127">
        <f>'Emission data'!Y27/'Emission data'!$B27</f>
        <v>0.60812636262774233</v>
      </c>
      <c r="Z57" s="127">
        <f>'Emission data'!Z27/'Emission data'!$B27</f>
        <v>0.88768327137437708</v>
      </c>
      <c r="AA57" s="127">
        <f>'Emission data'!AA27/'Emission data'!$B27</f>
        <v>0.7987044568760544</v>
      </c>
      <c r="AB57" s="127">
        <f>'Emission data'!AB27/'Emission data'!$B27</f>
        <v>0.66552183385833286</v>
      </c>
      <c r="AC57" s="127">
        <f>'Emission data'!AC27/'Emission data'!$B27</f>
        <v>0.5620970626115791</v>
      </c>
      <c r="AD57" s="127">
        <f>'Emission data'!AD27/'Emission data'!$B27</f>
        <v>0.78035592695986178</v>
      </c>
      <c r="AE57" s="127">
        <f>'Emission data'!AE27/'Emission data'!$B27</f>
        <v>0.64737954937566866</v>
      </c>
      <c r="AF57" s="127">
        <f>'Emission data'!AF27/'Emission data'!$B27</f>
        <v>0.82627917879211843</v>
      </c>
      <c r="AG57" s="127">
        <f>'Emission data'!AG27/'Emission data'!$B27</f>
        <v>0.9604725507074876</v>
      </c>
    </row>
    <row r="58" spans="1:33" x14ac:dyDescent="0.2">
      <c r="A58" s="116" t="s">
        <v>54</v>
      </c>
      <c r="B58" s="126">
        <f>'Emission data'!B28/'Emission data'!$B28</f>
        <v>1</v>
      </c>
      <c r="C58" s="127">
        <f>'Emission data'!C28/'Emission data'!$B28</f>
        <v>1.038458700170477</v>
      </c>
      <c r="D58" s="127">
        <f>'Emission data'!D28/'Emission data'!$B28</f>
        <v>0.59928890030592474</v>
      </c>
      <c r="E58" s="127">
        <f>'Emission data'!E28/'Emission data'!$B28</f>
        <v>0.43393194927722384</v>
      </c>
      <c r="F58" s="127">
        <f>'Emission data'!F28/'Emission data'!$B28</f>
        <v>0.41282641694495692</v>
      </c>
      <c r="G58" s="127">
        <f>'Emission data'!G28/'Emission data'!$B28</f>
        <v>0.41848252025875154</v>
      </c>
      <c r="H58" s="127">
        <f>'Emission data'!H28/'Emission data'!$B28</f>
        <v>0.5707110996940753</v>
      </c>
      <c r="I58" s="127">
        <f>'Emission data'!I28/'Emission data'!$B28</f>
        <v>0.53177809953060418</v>
      </c>
      <c r="J58" s="127">
        <f>'Emission data'!J28/'Emission data'!$B28</f>
        <v>0.37536652577006607</v>
      </c>
      <c r="K58" s="127">
        <f>'Emission data'!K28/'Emission data'!$B28</f>
        <v>0.32564956446603299</v>
      </c>
      <c r="L58" s="127">
        <f>'Emission data'!L28/'Emission data'!$B28</f>
        <v>0.23467457555872118</v>
      </c>
      <c r="M58" s="127">
        <f>'Emission data'!M28/'Emission data'!$B28</f>
        <v>0.30340837439574042</v>
      </c>
      <c r="N58" s="127">
        <f>'Emission data'!N28/'Emission data'!$B28</f>
        <v>0.33405385208192245</v>
      </c>
      <c r="O58" s="127">
        <f>'Emission data'!O28/'Emission data'!$B28</f>
        <v>0.35577123374045444</v>
      </c>
      <c r="P58" s="127">
        <f>'Emission data'!P28/'Emission data'!$B28</f>
        <v>0.38721258261133562</v>
      </c>
      <c r="Q58" s="127">
        <f>'Emission data'!Q28/'Emission data'!$B28</f>
        <v>0.42794656827257649</v>
      </c>
      <c r="R58" s="127">
        <f>'Emission data'!R28/'Emission data'!$B28</f>
        <v>0.44530557436771678</v>
      </c>
      <c r="S58" s="127">
        <f>'Emission data'!S28/'Emission data'!$B28</f>
        <v>0.44940076130870371</v>
      </c>
      <c r="T58" s="127">
        <f>'Emission data'!T28/'Emission data'!$B28</f>
        <v>0.41154200042035449</v>
      </c>
      <c r="U58" s="127">
        <f>'Emission data'!U28/'Emission data'!$B28</f>
        <v>0.29419046729408471</v>
      </c>
      <c r="V58" s="127">
        <f>'Emission data'!V28/'Emission data'!$B28</f>
        <v>0.24307209079657177</v>
      </c>
      <c r="W58" s="127">
        <f>'Emission data'!W28/'Emission data'!$B28</f>
        <v>0.24689614908572896</v>
      </c>
      <c r="X58" s="127">
        <f>'Emission data'!X28/'Emission data'!$B28</f>
        <v>0.25509446299712757</v>
      </c>
      <c r="Y58" s="127">
        <f>'Emission data'!Y28/'Emission data'!$B28</f>
        <v>0.24290184722449265</v>
      </c>
      <c r="Z58" s="127">
        <f>'Emission data'!Z28/'Emission data'!$B28</f>
        <v>0.25930197800144789</v>
      </c>
      <c r="AA58" s="127">
        <f>'Emission data'!AA28/'Emission data'!$B28</f>
        <v>0.2857623595899208</v>
      </c>
      <c r="AB58" s="127">
        <f>'Emission data'!AB28/'Emission data'!$B28</f>
        <v>0.30640316667055884</v>
      </c>
      <c r="AC58" s="127">
        <f>'Emission data'!AC28/'Emission data'!$B28</f>
        <v>0.32295766096074358</v>
      </c>
      <c r="AD58" s="127">
        <f>'Emission data'!AD28/'Emission data'!$B28</f>
        <v>0.33788234744634638</v>
      </c>
      <c r="AE58" s="127">
        <f>'Emission data'!AE28/'Emission data'!$B28</f>
        <v>0.33636883771981035</v>
      </c>
      <c r="AF58" s="127">
        <f>'Emission data'!AF28/'Emission data'!$B28</f>
        <v>0.31684056887975526</v>
      </c>
      <c r="AG58" s="127">
        <f>'Emission data'!AG28/'Emission data'!$B28</f>
        <v>0.33163354428901703</v>
      </c>
    </row>
    <row r="59" spans="1:33" x14ac:dyDescent="0.2">
      <c r="A59" s="116" t="s">
        <v>55</v>
      </c>
      <c r="B59" s="126">
        <f>'Emission data'!B29/'Emission data'!$B29</f>
        <v>1</v>
      </c>
      <c r="C59" s="127">
        <f>'Emission data'!C29/'Emission data'!$B29</f>
        <v>1.0442190175471668</v>
      </c>
      <c r="D59" s="127">
        <f>'Emission data'!D29/'Emission data'!$B29</f>
        <v>0.99390247733949144</v>
      </c>
      <c r="E59" s="127">
        <f>'Emission data'!E29/'Emission data'!$B29</f>
        <v>0.99675840834472251</v>
      </c>
      <c r="F59" s="127">
        <f>'Emission data'!F29/'Emission data'!$B29</f>
        <v>0.9428813798953769</v>
      </c>
      <c r="G59" s="127">
        <f>'Emission data'!G29/'Emission data'!$B29</f>
        <v>0.75057574186656606</v>
      </c>
      <c r="H59" s="127">
        <f>'Emission data'!H29/'Emission data'!$B29</f>
        <v>0.75271376282262759</v>
      </c>
      <c r="I59" s="127">
        <f>'Emission data'!I29/'Emission data'!$B29</f>
        <v>0.69516313995318657</v>
      </c>
      <c r="J59" s="127">
        <f>'Emission data'!J29/'Emission data'!$B29</f>
        <v>0.63248739337386306</v>
      </c>
      <c r="K59" s="127">
        <f>'Emission data'!K29/'Emission data'!$B29</f>
        <v>0.66344078420283714</v>
      </c>
      <c r="L59" s="127">
        <f>'Emission data'!L29/'Emission data'!$B29</f>
        <v>0.70850417079032946</v>
      </c>
      <c r="M59" s="127">
        <f>'Emission data'!M29/'Emission data'!$B29</f>
        <v>0.7496339758392635</v>
      </c>
      <c r="N59" s="127">
        <f>'Emission data'!N29/'Emission data'!$B29</f>
        <v>0.81155882306737681</v>
      </c>
      <c r="O59" s="127">
        <f>'Emission data'!O29/'Emission data'!$B29</f>
        <v>0.84856732173995009</v>
      </c>
      <c r="P59" s="127">
        <f>'Emission data'!P29/'Emission data'!$B29</f>
        <v>0.9528779238732582</v>
      </c>
      <c r="Q59" s="127">
        <f>'Emission data'!Q29/'Emission data'!$B29</f>
        <v>0.97615894559907013</v>
      </c>
      <c r="R59" s="127">
        <f>'Emission data'!R29/'Emission data'!$B29</f>
        <v>0.96921783935780825</v>
      </c>
      <c r="S59" s="127">
        <f>'Emission data'!S29/'Emission data'!$B29</f>
        <v>0.93026297186483808</v>
      </c>
      <c r="T59" s="127">
        <f>'Emission data'!T29/'Emission data'!$B29</f>
        <v>0.92020673295945465</v>
      </c>
      <c r="U59" s="127">
        <f>'Emission data'!U29/'Emission data'!$B29</f>
        <v>0.87666006880625857</v>
      </c>
      <c r="V59" s="127">
        <f>'Emission data'!V29/'Emission data'!$B29</f>
        <v>0.93891088175691595</v>
      </c>
      <c r="W59" s="127">
        <f>'Emission data'!W29/'Emission data'!$B29</f>
        <v>0.92231097915390292</v>
      </c>
      <c r="X59" s="127">
        <f>'Emission data'!X29/'Emission data'!$B29</f>
        <v>0.89824999607270217</v>
      </c>
      <c r="Y59" s="127">
        <f>'Emission data'!Y29/'Emission data'!$B29</f>
        <v>0.84574123819846991</v>
      </c>
      <c r="Z59" s="127">
        <f>'Emission data'!Z29/'Emission data'!$B29</f>
        <v>0.81395918752061835</v>
      </c>
      <c r="AA59" s="127">
        <f>'Emission data'!AA29/'Emission data'!$B29</f>
        <v>0.78111362458174283</v>
      </c>
      <c r="AB59" s="127">
        <f>'Emission data'!AB29/'Emission data'!$B29</f>
        <v>0.75478737609375246</v>
      </c>
      <c r="AC59" s="127">
        <f>'Emission data'!AC29/'Emission data'!$B29</f>
        <v>0.77605762131423095</v>
      </c>
      <c r="AD59" s="127">
        <f>'Emission data'!AD29/'Emission data'!$B29</f>
        <v>0.81076079614182262</v>
      </c>
      <c r="AE59" s="127">
        <f>'Emission data'!AE29/'Emission data'!$B29</f>
        <v>0.81502427070078698</v>
      </c>
      <c r="AF59" s="127">
        <f>'Emission data'!AF29/'Emission data'!$B29</f>
        <v>0.67410104151939299</v>
      </c>
      <c r="AG59" s="127">
        <f>'Emission data'!AG29/'Emission data'!$B29</f>
        <v>0.690056081813469</v>
      </c>
    </row>
    <row r="60" spans="1:33" x14ac:dyDescent="0.2">
      <c r="A60" s="116" t="s">
        <v>56</v>
      </c>
      <c r="B60" s="126">
        <f>'Emission data'!B30/'Emission data'!$B30</f>
        <v>1</v>
      </c>
      <c r="C60" s="127">
        <f>'Emission data'!C30/'Emission data'!$B30</f>
        <v>0.94035208656644698</v>
      </c>
      <c r="D60" s="127">
        <f>'Emission data'!D30/'Emission data'!$B30</f>
        <v>0.82691643813174975</v>
      </c>
      <c r="E60" s="127">
        <f>'Emission data'!E30/'Emission data'!$B30</f>
        <v>0.80873245496324131</v>
      </c>
      <c r="F60" s="127">
        <f>'Emission data'!F30/'Emission data'!$B30</f>
        <v>0.78951718604039212</v>
      </c>
      <c r="G60" s="127">
        <f>'Emission data'!G30/'Emission data'!$B30</f>
        <v>0.77804425480845574</v>
      </c>
      <c r="H60" s="127">
        <f>'Emission data'!H30/'Emission data'!$B30</f>
        <v>0.8416789188012811</v>
      </c>
      <c r="I60" s="127">
        <f>'Emission data'!I30/'Emission data'!$B30</f>
        <v>0.82029237262191168</v>
      </c>
      <c r="J60" s="127">
        <f>'Emission data'!J30/'Emission data'!$B30</f>
        <v>0.80292924882036243</v>
      </c>
      <c r="K60" s="127">
        <f>'Emission data'!K30/'Emission data'!$B30</f>
        <v>0.83214555568664761</v>
      </c>
      <c r="L60" s="127">
        <f>'Emission data'!L30/'Emission data'!$B30</f>
        <v>0.81069745324042986</v>
      </c>
      <c r="M60" s="127">
        <f>'Emission data'!M30/'Emission data'!$B30</f>
        <v>0.81220612748979548</v>
      </c>
      <c r="N60" s="127">
        <f>'Emission data'!N30/'Emission data'!$B30</f>
        <v>0.80126701133082789</v>
      </c>
      <c r="O60" s="127">
        <f>'Emission data'!O30/'Emission data'!$B30</f>
        <v>0.80692462162268641</v>
      </c>
      <c r="P60" s="127">
        <f>'Emission data'!P30/'Emission data'!$B30</f>
        <v>0.80464998659186626</v>
      </c>
      <c r="Q60" s="127">
        <f>'Emission data'!Q30/'Emission data'!$B30</f>
        <v>0.77443950235905668</v>
      </c>
      <c r="R60" s="127">
        <f>'Emission data'!R30/'Emission data'!$B30</f>
        <v>0.78160764231967139</v>
      </c>
      <c r="S60" s="127">
        <f>'Emission data'!S30/'Emission data'!$B30</f>
        <v>0.75987020359080404</v>
      </c>
      <c r="T60" s="127">
        <f>'Emission data'!T30/'Emission data'!$B30</f>
        <v>0.71911831780256352</v>
      </c>
      <c r="U60" s="127">
        <f>'Emission data'!U30/'Emission data'!$B30</f>
        <v>0.66913790339136825</v>
      </c>
      <c r="V60" s="127">
        <f>'Emission data'!V30/'Emission data'!$B30</f>
        <v>0.67342785130756311</v>
      </c>
      <c r="W60" s="127">
        <f>'Emission data'!W30/'Emission data'!$B30</f>
        <v>0.66237620941965858</v>
      </c>
      <c r="X60" s="127">
        <f>'Emission data'!X30/'Emission data'!$B30</f>
        <v>0.61984792327818983</v>
      </c>
      <c r="Y60" s="127">
        <f>'Emission data'!Y30/'Emission data'!$B30</f>
        <v>0.5957899006030003</v>
      </c>
      <c r="Z60" s="127">
        <f>'Emission data'!Z30/'Emission data'!$B30</f>
        <v>0.58817547770773626</v>
      </c>
      <c r="AA60" s="127">
        <f>'Emission data'!AA30/'Emission data'!$B30</f>
        <v>0.61680034235762027</v>
      </c>
      <c r="AB60" s="127">
        <f>'Emission data'!AB30/'Emission data'!$B30</f>
        <v>0.63449591365707636</v>
      </c>
      <c r="AC60" s="127">
        <f>'Emission data'!AC30/'Emission data'!$B30</f>
        <v>0.6516630178571019</v>
      </c>
      <c r="AD60" s="127">
        <f>'Emission data'!AD30/'Emission data'!$B30</f>
        <v>0.65727729864906914</v>
      </c>
      <c r="AE60" s="127">
        <f>'Emission data'!AE30/'Emission data'!$B30</f>
        <v>0.64812778906369972</v>
      </c>
      <c r="AF60" s="127">
        <f>'Emission data'!AF30/'Emission data'!$B30</f>
        <v>0.60962281615773417</v>
      </c>
      <c r="AG60" s="127">
        <f>'Emission data'!AG30/'Emission data'!$B30</f>
        <v>0.62233451268883122</v>
      </c>
    </row>
    <row r="61" spans="1:33" x14ac:dyDescent="0.2">
      <c r="A61" s="116" t="s">
        <v>57</v>
      </c>
      <c r="B61" s="126">
        <f>'Emission data'!B31/'Emission data'!$B31</f>
        <v>1</v>
      </c>
      <c r="C61" s="127">
        <f>'Emission data'!C31/'Emission data'!$B31</f>
        <v>0.94401607069885396</v>
      </c>
      <c r="D61" s="127">
        <f>'Emission data'!D31/'Emission data'!$B31</f>
        <v>0.95785260633280256</v>
      </c>
      <c r="E61" s="127">
        <f>'Emission data'!E31/'Emission data'!$B31</f>
        <v>1.1880936286247867</v>
      </c>
      <c r="F61" s="127">
        <f>'Emission data'!F31/'Emission data'!$B31</f>
        <v>1.1035658772623291</v>
      </c>
      <c r="G61" s="127">
        <f>'Emission data'!G31/'Emission data'!$B31</f>
        <v>1.0262103626982582</v>
      </c>
      <c r="H61" s="127">
        <f>'Emission data'!H31/'Emission data'!$B31</f>
        <v>1.0608532593958977</v>
      </c>
      <c r="I61" s="127">
        <f>'Emission data'!I31/'Emission data'!$B31</f>
        <v>1.0728680927120451</v>
      </c>
      <c r="J61" s="127">
        <f>'Emission data'!J31/'Emission data'!$B31</f>
        <v>1.0630912416982696</v>
      </c>
      <c r="K61" s="127">
        <f>'Emission data'!K31/'Emission data'!$B31</f>
        <v>1.0847187054838205</v>
      </c>
      <c r="L61" s="127">
        <f>'Emission data'!L31/'Emission data'!$B31</f>
        <v>1.0482502873859527</v>
      </c>
      <c r="M61" s="127">
        <f>'Emission data'!M31/'Emission data'!$B31</f>
        <v>1.1547301245402779</v>
      </c>
      <c r="N61" s="127">
        <f>'Emission data'!N31/'Emission data'!$B31</f>
        <v>1.1717326795064218</v>
      </c>
      <c r="O61" s="127">
        <f>'Emission data'!O31/'Emission data'!$B31</f>
        <v>1.2566079673697599</v>
      </c>
      <c r="P61" s="127">
        <f>'Emission data'!P31/'Emission data'!$B31</f>
        <v>1.2128565590831148</v>
      </c>
      <c r="Q61" s="127">
        <f>'Emission data'!Q31/'Emission data'!$B31</f>
        <v>1.144643927849895</v>
      </c>
      <c r="R61" s="127">
        <f>'Emission data'!R31/'Emission data'!$B31</f>
        <v>1.1650301898465876</v>
      </c>
      <c r="S61" s="127">
        <f>'Emission data'!S31/'Emission data'!$B31</f>
        <v>1.1985731908051773</v>
      </c>
      <c r="T61" s="127">
        <f>'Emission data'!T31/'Emission data'!$B31</f>
        <v>1.1579076011197551</v>
      </c>
      <c r="U61" s="127">
        <f>'Emission data'!U31/'Emission data'!$B31</f>
        <v>1.1062697876208263</v>
      </c>
      <c r="V61" s="127">
        <f>'Emission data'!V31/'Emission data'!$B31</f>
        <v>1.1356156169918616</v>
      </c>
      <c r="W61" s="127">
        <f>'Emission data'!W31/'Emission data'!$B31</f>
        <v>1.130100861966904</v>
      </c>
      <c r="X61" s="127">
        <f>'Emission data'!X31/'Emission data'!$B31</f>
        <v>1.1932684853137185</v>
      </c>
      <c r="Y61" s="127">
        <f>'Emission data'!Y31/'Emission data'!$B31</f>
        <v>1.0684074044370102</v>
      </c>
      <c r="Z61" s="127">
        <f>'Emission data'!Z31/'Emission data'!$B31</f>
        <v>1.0705002616071464</v>
      </c>
      <c r="AA61" s="127">
        <f>'Emission data'!AA31/'Emission data'!$B31</f>
        <v>0.81168868367685987</v>
      </c>
      <c r="AB61" s="127">
        <f>'Emission data'!AB31/'Emission data'!$B31</f>
        <v>0.70391799666212207</v>
      </c>
      <c r="AC61" s="127">
        <f>'Emission data'!AC31/'Emission data'!$B31</f>
        <v>0.7750598641170473</v>
      </c>
      <c r="AD61" s="127">
        <f>'Emission data'!AD31/'Emission data'!$B31</f>
        <v>0.77840919940575082</v>
      </c>
      <c r="AE61" s="127">
        <f>'Emission data'!AE31/'Emission data'!$B31</f>
        <v>0.82325668434901833</v>
      </c>
      <c r="AF61" s="127">
        <f>'Emission data'!AF31/'Emission data'!$B31</f>
        <v>0.80969894173225943</v>
      </c>
      <c r="AG61" s="127">
        <f>'Emission data'!AG31/'Emission data'!$B31</f>
        <v>0.81509148611954507</v>
      </c>
    </row>
    <row r="62" spans="1:33" x14ac:dyDescent="0.2">
      <c r="A62" s="116" t="s">
        <v>58</v>
      </c>
      <c r="B62" s="126">
        <f>'Emission data'!B32/'Emission data'!$B32</f>
        <v>1</v>
      </c>
      <c r="C62" s="127">
        <f>'Emission data'!C32/'Emission data'!$B32</f>
        <v>1.0347348264593117</v>
      </c>
      <c r="D62" s="127">
        <f>'Emission data'!D32/'Emission data'!$B32</f>
        <v>1.0361285823212283</v>
      </c>
      <c r="E62" s="127">
        <f>'Emission data'!E32/'Emission data'!$B32</f>
        <v>1.0376462159449724</v>
      </c>
      <c r="F62" s="127">
        <f>'Emission data'!F32/'Emission data'!$B32</f>
        <v>1.0406258779770849</v>
      </c>
      <c r="G62" s="127">
        <f>'Emission data'!G32/'Emission data'!$B32</f>
        <v>1.03978026810712</v>
      </c>
      <c r="H62" s="127">
        <f>'Emission data'!H32/'Emission data'!$B32</f>
        <v>1.0845830893052084</v>
      </c>
      <c r="I62" s="127">
        <f>'Emission data'!I32/'Emission data'!$B32</f>
        <v>1.0475525930114074</v>
      </c>
      <c r="J62" s="127">
        <f>'Emission data'!J32/'Emission data'!$B32</f>
        <v>1.0485417805270449</v>
      </c>
      <c r="K62" s="127">
        <f>'Emission data'!K32/'Emission data'!$B32</f>
        <v>0.99344072492777002</v>
      </c>
      <c r="L62" s="127">
        <f>'Emission data'!L32/'Emission data'!$B32</f>
        <v>0.9857850268302808</v>
      </c>
      <c r="M62" s="127">
        <f>'Emission data'!M32/'Emission data'!$B32</f>
        <v>0.99084204379786511</v>
      </c>
      <c r="N62" s="127">
        <f>'Emission data'!N32/'Emission data'!$B32</f>
        <v>0.98038271588976034</v>
      </c>
      <c r="O62" s="127">
        <f>'Emission data'!O32/'Emission data'!$B32</f>
        <v>0.98495448671625041</v>
      </c>
      <c r="P62" s="127">
        <f>'Emission data'!P32/'Emission data'!$B32</f>
        <v>0.99056663854810378</v>
      </c>
      <c r="Q62" s="127">
        <f>'Emission data'!Q32/'Emission data'!$B32</f>
        <v>0.96474707969970219</v>
      </c>
      <c r="R62" s="127">
        <f>'Emission data'!R32/'Emission data'!$B32</f>
        <v>0.94221823138199368</v>
      </c>
      <c r="S62" s="127">
        <f>'Emission data'!S32/'Emission data'!$B32</f>
        <v>0.93438505960809204</v>
      </c>
      <c r="T62" s="127">
        <f>'Emission data'!T32/'Emission data'!$B32</f>
        <v>0.93375173673477097</v>
      </c>
      <c r="U62" s="127">
        <f>'Emission data'!U32/'Emission data'!$B32</f>
        <v>0.90888414965691633</v>
      </c>
      <c r="V62" s="127">
        <f>'Emission data'!V32/'Emission data'!$B32</f>
        <v>0.96005374617533967</v>
      </c>
      <c r="W62" s="127">
        <f>'Emission data'!W32/'Emission data'!$B32</f>
        <v>0.89995394333142775</v>
      </c>
      <c r="X62" s="127">
        <f>'Emission data'!X32/'Emission data'!$B32</f>
        <v>0.88234403807258088</v>
      </c>
      <c r="Y62" s="127">
        <f>'Emission data'!Y32/'Emission data'!$B32</f>
        <v>0.87895854096108184</v>
      </c>
      <c r="Z62" s="127">
        <f>'Emission data'!Z32/'Emission data'!$B32</f>
        <v>0.84273250755147655</v>
      </c>
      <c r="AA62" s="127">
        <f>'Emission data'!AA32/'Emission data'!$B32</f>
        <v>0.8730672273605965</v>
      </c>
      <c r="AB62" s="127">
        <f>'Emission data'!AB32/'Emission data'!$B32</f>
        <v>0.87456398172829219</v>
      </c>
      <c r="AC62" s="127">
        <f>'Emission data'!AC32/'Emission data'!$B32</f>
        <v>0.85848158187533818</v>
      </c>
      <c r="AD62" s="127">
        <f>'Emission data'!AD32/'Emission data'!$B32</f>
        <v>0.83596548824960903</v>
      </c>
      <c r="AE62" s="127">
        <f>'Emission data'!AE32/'Emission data'!$B32</f>
        <v>0.81046409781346151</v>
      </c>
      <c r="AF62" s="127">
        <f>'Emission data'!AF32/'Emission data'!$B32</f>
        <v>0.73789164766858206</v>
      </c>
      <c r="AG62" s="127">
        <f>'Emission data'!AG32/'Emission data'!$B32</f>
        <v>0.75116766584244565</v>
      </c>
    </row>
    <row r="63" spans="1:33" x14ac:dyDescent="0.2">
      <c r="A63" s="116" t="s">
        <v>59</v>
      </c>
      <c r="B63" s="126">
        <f>'Emission data'!B33/'Emission data'!$B33</f>
        <v>1</v>
      </c>
      <c r="C63" s="127">
        <f>'Emission data'!C33/'Emission data'!$B33</f>
        <v>0.95018895927276859</v>
      </c>
      <c r="D63" s="127">
        <f>'Emission data'!D33/'Emission data'!$B33</f>
        <v>0.99671602847405294</v>
      </c>
      <c r="E63" s="127">
        <f>'Emission data'!E33/'Emission data'!$B33</f>
        <v>0.88952465447233531</v>
      </c>
      <c r="F63" s="127">
        <f>'Emission data'!F33/'Emission data'!$B33</f>
        <v>1.0032194889871004</v>
      </c>
      <c r="G63" s="127">
        <f>'Emission data'!G33/'Emission data'!$B33</f>
        <v>0.90039721842375353</v>
      </c>
      <c r="H63" s="127">
        <f>'Emission data'!H33/'Emission data'!$B33</f>
        <v>0.96135895080475997</v>
      </c>
      <c r="I63" s="127">
        <f>'Emission data'!I33/'Emission data'!$B33</f>
        <v>0.898279617832489</v>
      </c>
      <c r="J63" s="127">
        <f>'Emission data'!J33/'Emission data'!$B33</f>
        <v>0.93894296511958442</v>
      </c>
      <c r="K63" s="127">
        <f>'Emission data'!K33/'Emission data'!$B33</f>
        <v>0.89735412134686221</v>
      </c>
      <c r="L63" s="127">
        <f>'Emission data'!L33/'Emission data'!$B33</f>
        <v>0.99245255072576521</v>
      </c>
      <c r="M63" s="127">
        <f>'Emission data'!M33/'Emission data'!$B33</f>
        <v>0.82417077848826603</v>
      </c>
      <c r="N63" s="127">
        <f>'Emission data'!N33/'Emission data'!$B33</f>
        <v>1.0934081191146592</v>
      </c>
      <c r="O63" s="127">
        <f>'Emission data'!O33/'Emission data'!$B33</f>
        <v>1.1420559307478477</v>
      </c>
      <c r="P63" s="127">
        <f>'Emission data'!P33/'Emission data'!$B33</f>
        <v>1.0323594624759498</v>
      </c>
      <c r="Q63" s="127">
        <f>'Emission data'!Q33/'Emission data'!$B33</f>
        <v>1.1096714831582379</v>
      </c>
      <c r="R63" s="127">
        <f>'Emission data'!R33/'Emission data'!$B33</f>
        <v>1.2131361853267064</v>
      </c>
      <c r="S63" s="127">
        <f>'Emission data'!S33/'Emission data'!$B33</f>
        <v>1.2222618858823635</v>
      </c>
      <c r="T63" s="127">
        <f>'Emission data'!T33/'Emission data'!$B33</f>
        <v>1.113072151622237</v>
      </c>
      <c r="U63" s="127">
        <f>'Emission data'!U33/'Emission data'!$B33</f>
        <v>1.0785211804942563</v>
      </c>
      <c r="V63" s="127">
        <f>'Emission data'!V33/'Emission data'!$B33</f>
        <v>0.97148989075371261</v>
      </c>
      <c r="W63" s="127">
        <f>'Emission data'!W33/'Emission data'!$B33</f>
        <v>1.0045782602581097</v>
      </c>
      <c r="X63" s="127">
        <f>'Emission data'!X33/'Emission data'!$B33</f>
        <v>1.1074365871830854</v>
      </c>
      <c r="Y63" s="127">
        <f>'Emission data'!Y33/'Emission data'!$B33</f>
        <v>1.106918482700427</v>
      </c>
      <c r="Z63" s="127">
        <f>'Emission data'!Z33/'Emission data'!$B33</f>
        <v>1.0330729595241157</v>
      </c>
      <c r="AA63" s="127">
        <f>'Emission data'!AA33/'Emission data'!$B33</f>
        <v>1.0820105685534664</v>
      </c>
      <c r="AB63" s="127">
        <f>'Emission data'!AB33/'Emission data'!$B33</f>
        <v>1.0895981136987245</v>
      </c>
      <c r="AC63" s="127">
        <f>'Emission data'!AC33/'Emission data'!$B33</f>
        <v>1.1801812692437739</v>
      </c>
      <c r="AD63" s="127">
        <f>'Emission data'!AD33/'Emission data'!$B33</f>
        <v>1.2533738880128305</v>
      </c>
      <c r="AE63" s="127">
        <f>'Emission data'!AE33/'Emission data'!$B33</f>
        <v>1.2287081948180574</v>
      </c>
      <c r="AF63" s="127">
        <f>'Emission data'!AF33/'Emission data'!$B33</f>
        <v>1.0276609146047713</v>
      </c>
      <c r="AG63" s="127">
        <f>'Emission data'!AG33/'Emission data'!$B33</f>
        <v>1.0043514492862036</v>
      </c>
    </row>
    <row r="64" spans="1:33" x14ac:dyDescent="0.2">
      <c r="A64" s="116" t="s">
        <v>60</v>
      </c>
      <c r="B64" s="126">
        <f>'Emission data'!B34/'Emission data'!$B34</f>
        <v>1</v>
      </c>
      <c r="C64" s="127">
        <f>'Emission data'!C34/'Emission data'!$B34</f>
        <v>0.9904321905189889</v>
      </c>
      <c r="D64" s="127">
        <f>'Emission data'!D34/'Emission data'!$B34</f>
        <v>1.0104312679134297</v>
      </c>
      <c r="E64" s="127">
        <f>'Emission data'!E34/'Emission data'!$B34</f>
        <v>0.99340917294415954</v>
      </c>
      <c r="F64" s="127">
        <f>'Emission data'!F34/'Emission data'!$B34</f>
        <v>0.98080362080786054</v>
      </c>
      <c r="G64" s="127">
        <f>'Emission data'!G34/'Emission data'!$B34</f>
        <v>0.96206572146421665</v>
      </c>
      <c r="H64" s="127">
        <f>'Emission data'!H34/'Emission data'!$B34</f>
        <v>0.95368329657585849</v>
      </c>
      <c r="I64" s="127">
        <f>'Emission data'!I34/'Emission data'!$B34</f>
        <v>0.93069883517575513</v>
      </c>
      <c r="J64" s="127">
        <f>'Emission data'!J34/'Emission data'!$B34</f>
        <v>0.84928969341826221</v>
      </c>
      <c r="K64" s="127">
        <f>'Emission data'!K34/'Emission data'!$B34</f>
        <v>0.82898343183682366</v>
      </c>
      <c r="L64" s="127">
        <f>'Emission data'!L34/'Emission data'!$B34</f>
        <v>0.80633996258361718</v>
      </c>
      <c r="M64" s="127">
        <f>'Emission data'!M34/'Emission data'!$B34</f>
        <v>0.82043476767579948</v>
      </c>
      <c r="N64" s="127">
        <f>'Emission data'!N34/'Emission data'!$B34</f>
        <v>0.77814555789731865</v>
      </c>
      <c r="O64" s="127">
        <f>'Emission data'!O34/'Emission data'!$B34</f>
        <v>0.80334351089592015</v>
      </c>
      <c r="P64" s="127">
        <f>'Emission data'!P34/'Emission data'!$B34</f>
        <v>0.79017296927470315</v>
      </c>
      <c r="Q64" s="127">
        <f>'Emission data'!Q34/'Emission data'!$B34</f>
        <v>0.79144030848452751</v>
      </c>
      <c r="R64" s="127">
        <f>'Emission data'!R34/'Emission data'!$B34</f>
        <v>0.83768639382410781</v>
      </c>
      <c r="S64" s="127">
        <f>'Emission data'!S34/'Emission data'!$B34</f>
        <v>0.85153551429849306</v>
      </c>
      <c r="T64" s="127">
        <f>'Emission data'!T34/'Emission data'!$B34</f>
        <v>0.83736872446465627</v>
      </c>
      <c r="U64" s="127">
        <f>'Emission data'!U34/'Emission data'!$B34</f>
        <v>0.79700146023949781</v>
      </c>
      <c r="V64" s="127">
        <f>'Emission data'!V34/'Emission data'!$B34</f>
        <v>0.83980525001994533</v>
      </c>
      <c r="W64" s="127">
        <f>'Emission data'!W34/'Emission data'!$B34</f>
        <v>0.82441017152241047</v>
      </c>
      <c r="X64" s="127">
        <f>'Emission data'!X34/'Emission data'!$B34</f>
        <v>0.80575167271546855</v>
      </c>
      <c r="Y64" s="127">
        <f>'Emission data'!Y34/'Emission data'!$B34</f>
        <v>0.79172916602394583</v>
      </c>
      <c r="Z64" s="127">
        <f>'Emission data'!Z34/'Emission data'!$B34</f>
        <v>0.77985524592109423</v>
      </c>
      <c r="AA64" s="127">
        <f>'Emission data'!AA34/'Emission data'!$B34</f>
        <v>0.79489718918739438</v>
      </c>
      <c r="AB64" s="127">
        <f>'Emission data'!AB34/'Emission data'!$B34</f>
        <v>0.80311048465939738</v>
      </c>
      <c r="AC64" s="127">
        <f>'Emission data'!AC34/'Emission data'!$B34</f>
        <v>0.83378337799501501</v>
      </c>
      <c r="AD64" s="127">
        <f>'Emission data'!AD34/'Emission data'!$B34</f>
        <v>0.83510852007862346</v>
      </c>
      <c r="AE64" s="127">
        <f>'Emission data'!AE34/'Emission data'!$B34</f>
        <v>0.82576589535900946</v>
      </c>
      <c r="AF64" s="127">
        <f>'Emission data'!AF34/'Emission data'!$B34</f>
        <v>0.7907278544588161</v>
      </c>
      <c r="AG64" s="127">
        <f>'Emission data'!AG34/'Emission data'!$B34</f>
        <v>0.85100814148996407</v>
      </c>
    </row>
    <row r="65" spans="1:33" x14ac:dyDescent="0.2">
      <c r="A65" s="116" t="s">
        <v>61</v>
      </c>
      <c r="B65" s="126">
        <f>'Emission data'!B35/'Emission data'!$B35</f>
        <v>1</v>
      </c>
      <c r="C65" s="127">
        <f>'Emission data'!C35/'Emission data'!$B35</f>
        <v>0.88832814685270123</v>
      </c>
      <c r="D65" s="127">
        <f>'Emission data'!D35/'Emission data'!$B35</f>
        <v>0.84657699025977284</v>
      </c>
      <c r="E65" s="127">
        <f>'Emission data'!E35/'Emission data'!$B35</f>
        <v>0.81172288073923571</v>
      </c>
      <c r="F65" s="127">
        <f>'Emission data'!F35/'Emission data'!$B35</f>
        <v>0.83909064422672197</v>
      </c>
      <c r="G65" s="127">
        <f>'Emission data'!G35/'Emission data'!$B35</f>
        <v>0.88894578614505648</v>
      </c>
      <c r="H65" s="127">
        <f>'Emission data'!H35/'Emission data'!$B35</f>
        <v>0.87137193146558045</v>
      </c>
      <c r="I65" s="127">
        <f>'Emission data'!I35/'Emission data'!$B35</f>
        <v>0.90398370595871214</v>
      </c>
      <c r="J65" s="127">
        <f>'Emission data'!J35/'Emission data'!$B35</f>
        <v>0.98256244882058486</v>
      </c>
      <c r="K65" s="127">
        <f>'Emission data'!K35/'Emission data'!$B35</f>
        <v>1.0967550920003639</v>
      </c>
      <c r="L65" s="127">
        <f>'Emission data'!L35/'Emission data'!$B35</f>
        <v>1.207683798672083</v>
      </c>
      <c r="M65" s="127">
        <f>'Emission data'!M35/'Emission data'!$B35</f>
        <v>1.1062365074154952</v>
      </c>
      <c r="N65" s="127">
        <f>'Emission data'!N35/'Emission data'!$B35</f>
        <v>1.1794121435472289</v>
      </c>
      <c r="O65" s="127">
        <f>'Emission data'!O35/'Emission data'!$B35</f>
        <v>1.2958654155134974</v>
      </c>
      <c r="P65" s="127">
        <f>'Emission data'!P35/'Emission data'!$B35</f>
        <v>1.2045416206261232</v>
      </c>
      <c r="Q65" s="127">
        <f>'Emission data'!Q35/'Emission data'!$B35</f>
        <v>1.3520127108636886</v>
      </c>
      <c r="R65" s="127">
        <f>'Emission data'!R35/'Emission data'!$B35</f>
        <v>1.1980825741298355</v>
      </c>
      <c r="S65" s="127">
        <f>'Emission data'!S35/'Emission data'!$B35</f>
        <v>1.1398563879932362</v>
      </c>
      <c r="T65" s="127">
        <f>'Emission data'!T35/'Emission data'!$B35</f>
        <v>1.0137327650671974</v>
      </c>
      <c r="U65" s="127">
        <f>'Emission data'!U35/'Emission data'!$B35</f>
        <v>0.95367540363604952</v>
      </c>
      <c r="V65" s="127">
        <f>'Emission data'!V35/'Emission data'!$B35</f>
        <v>0.94668029001905996</v>
      </c>
      <c r="W65" s="127">
        <f>'Emission data'!W35/'Emission data'!$B35</f>
        <v>0.97717508671916575</v>
      </c>
      <c r="X65" s="127">
        <f>'Emission data'!X35/'Emission data'!$B35</f>
        <v>0.97547331727781061</v>
      </c>
      <c r="Y65" s="127">
        <f>'Emission data'!Y35/'Emission data'!$B35</f>
        <v>0.96393775263568837</v>
      </c>
      <c r="Z65" s="127">
        <f>'Emission data'!Z35/'Emission data'!$B35</f>
        <v>0.885676751376268</v>
      </c>
      <c r="AA65" s="127">
        <f>'Emission data'!AA35/'Emission data'!$B35</f>
        <v>0.96777584327106803</v>
      </c>
      <c r="AB65" s="127">
        <f>'Emission data'!AB35/'Emission data'!$B35</f>
        <v>1.0127152122053562</v>
      </c>
      <c r="AC65" s="127">
        <f>'Emission data'!AC35/'Emission data'!$B35</f>
        <v>1.3947887678118609</v>
      </c>
      <c r="AD65" s="127">
        <f>'Emission data'!AD35/'Emission data'!$B35</f>
        <v>0.96554820323046786</v>
      </c>
      <c r="AE65" s="127">
        <f>'Emission data'!AE35/'Emission data'!$B35</f>
        <v>0.89610704308225242</v>
      </c>
      <c r="AF65" s="127">
        <f>'Emission data'!AF35/'Emission data'!$B35</f>
        <v>0.80136861309764174</v>
      </c>
      <c r="AG65" s="127">
        <f>'Emission data'!AG35/'Emission data'!$B35</f>
        <v>0.75728335278419756</v>
      </c>
    </row>
    <row r="66" spans="1:33" x14ac:dyDescent="0.2">
      <c r="A66" s="116" t="s">
        <v>62</v>
      </c>
      <c r="B66" s="126">
        <f>'Emission data'!B36/'Emission data'!$B36</f>
        <v>1</v>
      </c>
      <c r="C66" s="127">
        <f>'Emission data'!C36/'Emission data'!$B36</f>
        <v>0.79348164873163973</v>
      </c>
      <c r="D66" s="127">
        <f>'Emission data'!D36/'Emission data'!$B36</f>
        <v>0.7191428380771725</v>
      </c>
      <c r="E66" s="127">
        <f>'Emission data'!E36/'Emission data'!$B36</f>
        <v>0.6673854242216396</v>
      </c>
      <c r="F66" s="127">
        <f>'Emission data'!F36/'Emission data'!$B36</f>
        <v>0.65800193188518519</v>
      </c>
      <c r="G66" s="127">
        <f>'Emission data'!G36/'Emission data'!$B36</f>
        <v>0.689701214155927</v>
      </c>
      <c r="H66" s="127">
        <f>'Emission data'!H36/'Emission data'!$B36</f>
        <v>0.70651776054469095</v>
      </c>
      <c r="I66" s="127">
        <f>'Emission data'!I36/'Emission data'!$B36</f>
        <v>0.67471258558656133</v>
      </c>
      <c r="J66" s="127">
        <f>'Emission data'!J36/'Emission data'!$B36</f>
        <v>0.59017245849345779</v>
      </c>
      <c r="K66" s="127">
        <f>'Emission data'!K36/'Emission data'!$B36</f>
        <v>0.51361222054121225</v>
      </c>
      <c r="L66" s="127">
        <f>'Emission data'!L36/'Emission data'!$B36</f>
        <v>0.47833814116764189</v>
      </c>
      <c r="M66" s="127">
        <f>'Emission data'!M36/'Emission data'!$B36</f>
        <v>0.49050372320001578</v>
      </c>
      <c r="N66" s="127">
        <f>'Emission data'!N36/'Emission data'!$B36</f>
        <v>0.50797522898746683</v>
      </c>
      <c r="O66" s="127">
        <f>'Emission data'!O36/'Emission data'!$B36</f>
        <v>0.53110818666430382</v>
      </c>
      <c r="P66" s="127">
        <f>'Emission data'!P36/'Emission data'!$B36</f>
        <v>0.52443235284143552</v>
      </c>
      <c r="Q66" s="127">
        <f>'Emission data'!Q36/'Emission data'!$B36</f>
        <v>0.51560431578337063</v>
      </c>
      <c r="R66" s="127">
        <f>'Emission data'!R36/'Emission data'!$B36</f>
        <v>0.52179663134357912</v>
      </c>
      <c r="S66" s="127">
        <f>'Emission data'!S36/'Emission data'!$B36</f>
        <v>0.53380223665484128</v>
      </c>
      <c r="T66" s="127">
        <f>'Emission data'!T36/'Emission data'!$B36</f>
        <v>0.51842320537602293</v>
      </c>
      <c r="U66" s="127">
        <f>'Emission data'!U36/'Emission data'!$B36</f>
        <v>0.43697531978388265</v>
      </c>
      <c r="V66" s="127">
        <f>'Emission data'!V36/'Emission data'!$B36</f>
        <v>0.39134077863943212</v>
      </c>
      <c r="W66" s="127">
        <f>'Emission data'!W36/'Emission data'!$B36</f>
        <v>0.41728457456409512</v>
      </c>
      <c r="X66" s="127">
        <f>'Emission data'!X36/'Emission data'!$B36</f>
        <v>0.39723659467495431</v>
      </c>
      <c r="Y66" s="127">
        <f>'Emission data'!Y36/'Emission data'!$B36</f>
        <v>0.34460084035911626</v>
      </c>
      <c r="Z66" s="127">
        <f>'Emission data'!Z36/'Emission data'!$B36</f>
        <v>0.2932167201052801</v>
      </c>
      <c r="AA66" s="127">
        <f>'Emission data'!AA36/'Emission data'!$B36</f>
        <v>0.29230770577147963</v>
      </c>
      <c r="AB66" s="127">
        <f>'Emission data'!AB36/'Emission data'!$B36</f>
        <v>0.27457164329479411</v>
      </c>
      <c r="AC66" s="127">
        <f>'Emission data'!AC36/'Emission data'!$B36</f>
        <v>0.29678819165263698</v>
      </c>
      <c r="AD66" s="127">
        <f>'Emission data'!AD36/'Emission data'!$B36</f>
        <v>0.31080413900384302</v>
      </c>
      <c r="AE66" s="127">
        <f>'Emission data'!AE36/'Emission data'!$B36</f>
        <v>0.29553752025142949</v>
      </c>
      <c r="AF66" s="127">
        <f>'Emission data'!AF36/'Emission data'!$B36</f>
        <v>0.26967314384230739</v>
      </c>
      <c r="AG66" s="127">
        <f>'Emission data'!AG36/'Emission data'!$B36</f>
        <v>0.2894315378615584</v>
      </c>
    </row>
    <row r="67" spans="1:33" x14ac:dyDescent="0.2">
      <c r="A67" s="116" t="s">
        <v>63</v>
      </c>
      <c r="B67" s="126">
        <f>'Emission data'!B37/'Emission data'!$B37</f>
        <v>1</v>
      </c>
      <c r="C67" s="127">
        <f>'Emission data'!C37/'Emission data'!$B37</f>
        <v>0.88177189755809338</v>
      </c>
      <c r="D67" s="127">
        <f>'Emission data'!D37/'Emission data'!$B37</f>
        <v>0.8726301092335047</v>
      </c>
      <c r="E67" s="127">
        <f>'Emission data'!E37/'Emission data'!$B37</f>
        <v>0.88897660154869551</v>
      </c>
      <c r="F67" s="127">
        <f>'Emission data'!F37/'Emission data'!$B37</f>
        <v>0.90481209240517135</v>
      </c>
      <c r="G67" s="127">
        <f>'Emission data'!G37/'Emission data'!$B37</f>
        <v>0.95307742991260902</v>
      </c>
      <c r="H67" s="127">
        <f>'Emission data'!H37/'Emission data'!$B37</f>
        <v>0.9549575820188585</v>
      </c>
      <c r="I67" s="127">
        <f>'Emission data'!I37/'Emission data'!$B37</f>
        <v>0.97778323956873148</v>
      </c>
      <c r="J67" s="127">
        <f>'Emission data'!J37/'Emission data'!$B37</f>
        <v>0.93983652119093886</v>
      </c>
      <c r="K67" s="127">
        <f>'Emission data'!K37/'Emission data'!$B37</f>
        <v>0.89457331725345057</v>
      </c>
      <c r="L67" s="127">
        <f>'Emission data'!L37/'Emission data'!$B37</f>
        <v>0.872634275006266</v>
      </c>
      <c r="M67" s="127">
        <f>'Emission data'!M37/'Emission data'!$B37</f>
        <v>0.95753758394899979</v>
      </c>
      <c r="N67" s="127">
        <f>'Emission data'!N37/'Emission data'!$B37</f>
        <v>0.89931813242852743</v>
      </c>
      <c r="O67" s="127">
        <f>'Emission data'!O37/'Emission data'!$B37</f>
        <v>0.89760530552818885</v>
      </c>
      <c r="P67" s="127">
        <f>'Emission data'!P37/'Emission data'!$B37</f>
        <v>0.91655401722824748</v>
      </c>
      <c r="Q67" s="127">
        <f>'Emission data'!Q37/'Emission data'!$B37</f>
        <v>0.93166119214696286</v>
      </c>
      <c r="R67" s="127">
        <f>'Emission data'!R37/'Emission data'!$B37</f>
        <v>0.94368222374504362</v>
      </c>
      <c r="S67" s="127">
        <f>'Emission data'!S37/'Emission data'!$B37</f>
        <v>0.93483551099104434</v>
      </c>
      <c r="T67" s="127">
        <f>'Emission data'!T37/'Emission data'!$B37</f>
        <v>1.0024633602928261</v>
      </c>
      <c r="U67" s="127">
        <f>'Emission data'!U37/'Emission data'!$B37</f>
        <v>0.85589133998329525</v>
      </c>
      <c r="V67" s="127">
        <f>'Emission data'!V37/'Emission data'!$B37</f>
        <v>0.87697501022350066</v>
      </c>
      <c r="W67" s="127">
        <f>'Emission data'!W37/'Emission data'!$B37</f>
        <v>0.87816642123322142</v>
      </c>
      <c r="X67" s="127">
        <f>'Emission data'!X37/'Emission data'!$B37</f>
        <v>0.83844994372735293</v>
      </c>
      <c r="Y67" s="127">
        <f>'Emission data'!Y37/'Emission data'!$B37</f>
        <v>0.90776909677020701</v>
      </c>
      <c r="Z67" s="127">
        <f>'Emission data'!Z37/'Emission data'!$B37</f>
        <v>1.2105145493085165</v>
      </c>
      <c r="AA67" s="127">
        <f>'Emission data'!AA37/'Emission data'!$B37</f>
        <v>1.2303547363794851</v>
      </c>
      <c r="AB67" s="127">
        <f>'Emission data'!AB37/'Emission data'!$B37</f>
        <v>1.301579036165156</v>
      </c>
      <c r="AC67" s="127">
        <f>'Emission data'!AC37/'Emission data'!$B37</f>
        <v>1.3066571131611342</v>
      </c>
      <c r="AD67" s="127">
        <f>'Emission data'!AD37/'Emission data'!$B37</f>
        <v>1.3007875393405166</v>
      </c>
      <c r="AE67" s="127">
        <f>'Emission data'!AE37/'Emission data'!$B37</f>
        <v>0.96229420214690042</v>
      </c>
      <c r="AF67" s="127">
        <f>'Emission data'!AF37/'Emission data'!$B37</f>
        <v>0.89092340601912501</v>
      </c>
      <c r="AG67" s="127">
        <f>'Emission data'!AG37/'Emission data'!$B37</f>
        <v>0.90263408754649166</v>
      </c>
    </row>
    <row r="68" spans="1:33" x14ac:dyDescent="0.2">
      <c r="A68" s="116" t="s">
        <v>64</v>
      </c>
      <c r="B68" s="126">
        <f>'Emission data'!B38/'Emission data'!$B38</f>
        <v>1</v>
      </c>
      <c r="C68" s="127">
        <f>'Emission data'!C38/'Emission data'!$B38</f>
        <v>0.84136929492106427</v>
      </c>
      <c r="D68" s="127">
        <f>'Emission data'!D38/'Emission data'!$B38</f>
        <v>0.74285460440046558</v>
      </c>
      <c r="E68" s="127">
        <f>'Emission data'!E38/'Emission data'!$B38</f>
        <v>0.69363625523947103</v>
      </c>
      <c r="F68" s="127">
        <f>'Emission data'!F38/'Emission data'!$B38</f>
        <v>0.66263706973851533</v>
      </c>
      <c r="G68" s="127">
        <f>'Emission data'!G38/'Emission data'!$B38</f>
        <v>0.67875090919831926</v>
      </c>
      <c r="H68" s="127">
        <f>'Emission data'!H38/'Emission data'!$B38</f>
        <v>0.67724145779978584</v>
      </c>
      <c r="I68" s="127">
        <f>'Emission data'!I38/'Emission data'!$B38</f>
        <v>0.6776850675020154</v>
      </c>
      <c r="J68" s="127">
        <f>'Emission data'!J38/'Emission data'!$B38</f>
        <v>0.65020250837175697</v>
      </c>
      <c r="K68" s="127">
        <f>'Emission data'!K38/'Emission data'!$B38</f>
        <v>0.6435936386275668</v>
      </c>
      <c r="L68" s="127">
        <f>'Emission data'!L38/'Emission data'!$B38</f>
        <v>0.61488708264676684</v>
      </c>
      <c r="M68" s="127">
        <f>'Emission data'!M38/'Emission data'!$B38</f>
        <v>0.66067703120447707</v>
      </c>
      <c r="N68" s="127">
        <f>'Emission data'!N38/'Emission data'!$B38</f>
        <v>0.63184472637065092</v>
      </c>
      <c r="O68" s="127">
        <f>'Emission data'!O38/'Emission data'!$B38</f>
        <v>0.64222420105675559</v>
      </c>
      <c r="P68" s="127">
        <f>'Emission data'!P38/'Emission data'!$B38</f>
        <v>0.65301162300834981</v>
      </c>
      <c r="Q68" s="127">
        <f>'Emission data'!Q38/'Emission data'!$B38</f>
        <v>0.71298855406340134</v>
      </c>
      <c r="R68" s="127">
        <f>'Emission data'!R38/'Emission data'!$B38</f>
        <v>0.66137834077567048</v>
      </c>
      <c r="S68" s="127">
        <f>'Emission data'!S38/'Emission data'!$B38</f>
        <v>0.64132457732647397</v>
      </c>
      <c r="T68" s="127">
        <f>'Emission data'!T38/'Emission data'!$B38</f>
        <v>0.66638426151543961</v>
      </c>
      <c r="U68" s="127">
        <f>'Emission data'!U38/'Emission data'!$B38</f>
        <v>0.60379932095619371</v>
      </c>
      <c r="V68" s="127">
        <f>'Emission data'!V38/'Emission data'!$B38</f>
        <v>0.6295674472037005</v>
      </c>
      <c r="W68" s="127">
        <f>'Emission data'!W38/'Emission data'!$B38</f>
        <v>0.60988751912398176</v>
      </c>
      <c r="X68" s="127">
        <f>'Emission data'!X38/'Emission data'!$B38</f>
        <v>0.55566107846619894</v>
      </c>
      <c r="Y68" s="127">
        <f>'Emission data'!Y38/'Emission data'!$B38</f>
        <v>0.53875940926258925</v>
      </c>
      <c r="Z68" s="127">
        <f>'Emission data'!Z38/'Emission data'!$B38</f>
        <v>0.54202701879239856</v>
      </c>
      <c r="AA68" s="127">
        <f>'Emission data'!AA38/'Emission data'!$B38</f>
        <v>0.54532656946120106</v>
      </c>
      <c r="AB68" s="127">
        <f>'Emission data'!AB38/'Emission data'!$B38</f>
        <v>0.55109504613091254</v>
      </c>
      <c r="AC68" s="127">
        <f>'Emission data'!AC38/'Emission data'!$B38</f>
        <v>0.56970075959439714</v>
      </c>
      <c r="AD68" s="127">
        <f>'Emission data'!AD38/'Emission data'!$B38</f>
        <v>0.58266390029526949</v>
      </c>
      <c r="AE68" s="127">
        <f>'Emission data'!AE38/'Emission data'!$B38</f>
        <v>0.53472304163992634</v>
      </c>
      <c r="AF68" s="127">
        <f>'Emission data'!AF38/'Emission data'!$B38</f>
        <v>0.45800538750881292</v>
      </c>
      <c r="AG68" s="127">
        <f>'Emission data'!AG38/'Emission data'!$B38</f>
        <v>0.5211728662195011</v>
      </c>
    </row>
    <row r="69" spans="1:33" x14ac:dyDescent="0.2">
      <c r="A69" s="116" t="s">
        <v>65</v>
      </c>
      <c r="B69" s="126">
        <f>'Emission data'!B39/'Emission data'!$B39</f>
        <v>1</v>
      </c>
      <c r="C69" s="127">
        <f>'Emission data'!C39/'Emission data'!$B39</f>
        <v>0.68122427649637762</v>
      </c>
      <c r="D69" s="127">
        <f>'Emission data'!D39/'Emission data'!$B39</f>
        <v>0.78288565314733016</v>
      </c>
      <c r="E69" s="127">
        <f>'Emission data'!E39/'Emission data'!$B39</f>
        <v>0.81683292168393018</v>
      </c>
      <c r="F69" s="127">
        <f>'Emission data'!F39/'Emission data'!$B39</f>
        <v>1.0887048171231481</v>
      </c>
      <c r="G69" s="127">
        <f>'Emission data'!G39/'Emission data'!$B39</f>
        <v>1.0352003696593304</v>
      </c>
      <c r="H69" s="127">
        <f>'Emission data'!H39/'Emission data'!$B39</f>
        <v>1.0265952285341797</v>
      </c>
      <c r="I69" s="127">
        <f>'Emission data'!I39/'Emission data'!$B39</f>
        <v>1.098481646304232</v>
      </c>
      <c r="J69" s="127">
        <f>'Emission data'!J39/'Emission data'!$B39</f>
        <v>1.0609911490794273</v>
      </c>
      <c r="K69" s="127">
        <f>'Emission data'!K39/'Emission data'!$B39</f>
        <v>1.0404950794602534</v>
      </c>
      <c r="L69" s="127">
        <f>'Emission data'!L39/'Emission data'!$B39</f>
        <v>1.007622903476008</v>
      </c>
      <c r="M69" s="127">
        <f>'Emission data'!M39/'Emission data'!$B39</f>
        <v>1.1090076957351656</v>
      </c>
      <c r="N69" s="127">
        <f>'Emission data'!N39/'Emission data'!$B39</f>
        <v>1.1362106618112207</v>
      </c>
      <c r="O69" s="127">
        <f>'Emission data'!O39/'Emission data'!$B39</f>
        <v>1.2920638762521384</v>
      </c>
      <c r="P69" s="127">
        <f>'Emission data'!P39/'Emission data'!$B39</f>
        <v>1.1763310211288913</v>
      </c>
      <c r="Q69" s="127">
        <f>'Emission data'!Q39/'Emission data'!$B39</f>
        <v>0.90973645270065839</v>
      </c>
      <c r="R69" s="127">
        <f>'Emission data'!R39/'Emission data'!$B39</f>
        <v>1.0748782379571922</v>
      </c>
      <c r="S69" s="127">
        <f>'Emission data'!S39/'Emission data'!$B39</f>
        <v>1.2502296618607287</v>
      </c>
      <c r="T69" s="127">
        <f>'Emission data'!T39/'Emission data'!$B39</f>
        <v>1.0139073321268064</v>
      </c>
      <c r="U69" s="127">
        <f>'Emission data'!U39/'Emission data'!$B39</f>
        <v>0.66485848978761097</v>
      </c>
      <c r="V69" s="127">
        <f>'Emission data'!V39/'Emission data'!$B39</f>
        <v>1.0913608634185787</v>
      </c>
      <c r="W69" s="127">
        <f>'Emission data'!W39/'Emission data'!$B39</f>
        <v>0.93692951718750861</v>
      </c>
      <c r="X69" s="127">
        <f>'Emission data'!X39/'Emission data'!$B39</f>
        <v>0.7760777604805571</v>
      </c>
      <c r="Y69" s="127">
        <f>'Emission data'!Y39/'Emission data'!$B39</f>
        <v>0.93487746783358727</v>
      </c>
      <c r="Z69" s="127">
        <f>'Emission data'!Z39/'Emission data'!$B39</f>
        <v>0.83206310612853374</v>
      </c>
      <c r="AA69" s="127">
        <f>'Emission data'!AA39/'Emission data'!$B39</f>
        <v>0.84415712721891867</v>
      </c>
      <c r="AB69" s="127">
        <f>'Emission data'!AB39/'Emission data'!$B39</f>
        <v>0.97860420597505904</v>
      </c>
      <c r="AC69" s="127">
        <f>'Emission data'!AC39/'Emission data'!$B39</f>
        <v>0.96949320365918734</v>
      </c>
      <c r="AD69" s="127">
        <f>'Emission data'!AD39/'Emission data'!$B39</f>
        <v>1.1926818454361925</v>
      </c>
      <c r="AE69" s="127">
        <f>'Emission data'!AE39/'Emission data'!$B39</f>
        <v>1.0135517550566866</v>
      </c>
      <c r="AF69" s="127">
        <f>'Emission data'!AF39/'Emission data'!$B39</f>
        <v>0.85174042433810626</v>
      </c>
      <c r="AG69" s="127">
        <f>'Emission data'!AG39/'Emission data'!$B39</f>
        <v>1.0637092453338761</v>
      </c>
    </row>
    <row r="70" spans="1:33" x14ac:dyDescent="0.2">
      <c r="A70" s="116" t="s">
        <v>66</v>
      </c>
      <c r="B70" s="126">
        <f>'Emission data'!B40/'Emission data'!$B40</f>
        <v>1</v>
      </c>
      <c r="C70" s="127">
        <f>'Emission data'!C40/'Emission data'!$B40</f>
        <v>1.0150193912141154</v>
      </c>
      <c r="D70" s="127">
        <f>'Emission data'!D40/'Emission data'!$B40</f>
        <v>1.0408840214088866</v>
      </c>
      <c r="E70" s="127">
        <f>'Emission data'!E40/'Emission data'!$B40</f>
        <v>1.2082963612290263</v>
      </c>
      <c r="F70" s="127">
        <f>'Emission data'!F40/'Emission data'!$B40</f>
        <v>1.2465832207432497</v>
      </c>
      <c r="G70" s="127">
        <f>'Emission data'!G40/'Emission data'!$B40</f>
        <v>1.2204588743590121</v>
      </c>
      <c r="H70" s="127">
        <f>'Emission data'!H40/'Emission data'!$B40</f>
        <v>1.2737484205238629</v>
      </c>
      <c r="I70" s="127">
        <f>'Emission data'!I40/'Emission data'!$B40</f>
        <v>1.0474437443994968</v>
      </c>
      <c r="J70" s="127">
        <f>'Emission data'!J40/'Emission data'!$B40</f>
        <v>1.0393921447983381</v>
      </c>
      <c r="K70" s="127">
        <f>'Emission data'!K40/'Emission data'!$B40</f>
        <v>0.90007886940332482</v>
      </c>
      <c r="L70" s="127">
        <f>'Emission data'!L40/'Emission data'!$B40</f>
        <v>0.80114847851256199</v>
      </c>
      <c r="M70" s="127">
        <f>'Emission data'!M40/'Emission data'!$B40</f>
        <v>0.79677188287873713</v>
      </c>
      <c r="N70" s="127">
        <f>'Emission data'!N40/'Emission data'!$B40</f>
        <v>0.86087445208037439</v>
      </c>
      <c r="O70" s="127">
        <f>'Emission data'!O40/'Emission data'!$B40</f>
        <v>0.98495913148997138</v>
      </c>
      <c r="P70" s="127">
        <f>'Emission data'!P40/'Emission data'!$B40</f>
        <v>1.0545968771216285</v>
      </c>
      <c r="Q70" s="127">
        <f>'Emission data'!Q40/'Emission data'!$B40</f>
        <v>0.92096832377262217</v>
      </c>
      <c r="R70" s="127">
        <f>'Emission data'!R40/'Emission data'!$B40</f>
        <v>0.62740152958119666</v>
      </c>
      <c r="S70" s="127">
        <f>'Emission data'!S40/'Emission data'!$B40</f>
        <v>0.6651824794583584</v>
      </c>
      <c r="T70" s="127">
        <f>'Emission data'!T40/'Emission data'!$B40</f>
        <v>0.58013358082602473</v>
      </c>
      <c r="U70" s="127">
        <f>'Emission data'!U40/'Emission data'!$B40</f>
        <v>0.41665238161336648</v>
      </c>
      <c r="V70" s="127">
        <f>'Emission data'!V40/'Emission data'!$B40</f>
        <v>0.56030486623820785</v>
      </c>
      <c r="W70" s="127">
        <f>'Emission data'!W40/'Emission data'!$B40</f>
        <v>0.35175077745822564</v>
      </c>
      <c r="X70" s="127">
        <f>'Emission data'!X40/'Emission data'!$B40</f>
        <v>0.23294076283377804</v>
      </c>
      <c r="Y70" s="127">
        <f>'Emission data'!Y40/'Emission data'!$B40</f>
        <v>0.23933184927870088</v>
      </c>
      <c r="Z70" s="127">
        <f>'Emission data'!Z40/'Emission data'!$B40</f>
        <v>0.23086223786264312</v>
      </c>
      <c r="AA70" s="127">
        <f>'Emission data'!AA40/'Emission data'!$B40</f>
        <v>0.28418837497608662</v>
      </c>
      <c r="AB70" s="127">
        <f>'Emission data'!AB40/'Emission data'!$B40</f>
        <v>0.32820489976665312</v>
      </c>
      <c r="AC70" s="127">
        <f>'Emission data'!AC40/'Emission data'!$B40</f>
        <v>0.54777644362229705</v>
      </c>
      <c r="AD70" s="127">
        <f>'Emission data'!AD40/'Emission data'!$B40</f>
        <v>0.64962774675722657</v>
      </c>
      <c r="AE70" s="127">
        <f>'Emission data'!AE40/'Emission data'!$B40</f>
        <v>0.49125734851645575</v>
      </c>
      <c r="AF70" s="127">
        <f>'Emission data'!AF40/'Emission data'!$B40</f>
        <v>0.19597674565671405</v>
      </c>
      <c r="AG70" s="127">
        <f>'Emission data'!AG40/'Emission data'!$B40</f>
        <v>0.24284736443749569</v>
      </c>
    </row>
    <row r="71" spans="1:33" x14ac:dyDescent="0.2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</row>
  </sheetData>
  <phoneticPr fontId="2" type="noConversion"/>
  <conditionalFormatting sqref="B43:AG70">
    <cfRule type="cellIs" dxfId="0" priority="1" stopIfTrue="1" operator="lessThan">
      <formula>0.5</formula>
    </cfRule>
  </conditionalFormatting>
  <pageMargins left="0.75" right="0.75" top="1" bottom="1" header="0.5" footer="0.5"/>
  <pageSetup paperSize="9" scale="10" firstPageNumber="0" fitToWidth="0" fitToHeight="0" pageOrder="overThenDown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1 A B 4 D 3 A - 8 5 7 4 - 4 3 E 3 - B 8 6 6 - 2 F C 6 D 4 8 8 C F B A } "   T o u r I d = " 7 f 8 7 7 8 e 1 - 8 0 e 7 - 4 b a 5 - a a e e - 8 2 4 c 8 d 3 a d 3 c e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m I A A A J i A W y J d J c A A E w A S U R B V H h e 5 b 1 X k F x J l i V 2 Q 0 d q r X U i k d B a i w K q A E x 1 d f d M 2 0 z P r J i 1 F T O 7 + 7 H D I Z c 0 4 w d p R l t y d t b 4 T e P f / v C T a 1 z B I b m 7 3 S U a h Y L W W i a A 1 F p r E T p 4 z / X n E S 9 e R q Q C E B m J P S i v J + J F 5 H v + / P g V f v 2 6 7 T / f f B C l / w L w y z O H 6 f t X R K F Q m C K R C D l t E Q p F o r x P F I m q K o j y t q E o T K U 5 Y S r K j t C c 3 0 b + k I 2 e D r j l s 2 Q 4 3 e S n b N f G q 7 B n y i l / o 7 E 4 R N c 7 P M b Z D 0 O u O 0 r 7 q o N 0 p 9 t t n C G y 2 f B 8 x s E K q C s M 0 4 7 y o H E U h w 0 / k A L B Y J A c d j s 5 X S 6 a W L B T a W 6 U 7 H y M O g s G / F R Q X E a / u f X Y u P r z x m d P K D S E b 0 4 e Y D L Z K B x W Z M K L 1 u X C d h 9 d e e + V f e B S q 0 + 2 t 7 v c 5 H Y Q T S 0 l b 0 j Z 3 G h P N v j J n r q d r Q k j 8 w 6 a X r J T 3 x T / s Q 9 E g T d K T n u U J h b t x p m N A d y 5 y P W S D K m I h f O R S J j m Z m e p o L B I j k E q b E O h E O X m 5 d G 3 d 1 / E 6 v l z x Y f V f I Y j x + u h X 5 z c J 2 T C S z W T K d v F o o l h o y g 3 n i W R M p p M l 9 9 5 a S F g S 0 m m 5 p I Q n W 7 8 c D L h 7 7 w Y d H 0 U M g E z P t u a y H S h x S + k S Y X D N Q F j b z l 0 / V m B c z a b X c g E + H w + O Y c 6 X 1 p a p I D f L + 8 i 2 x u X m p 8 j W E I 9 / C y 7 j D P 7 d 1 J B t p O + f e V I k E w X W n z 0 4 3 u l W p 1 r 9 t F S 0 E a 5 H n x G r L Y Q 3 e t x 0 y w 3 z G T Y X h Z i l T B k H G 0 c 3 Z N O 6 m Y S h c L r Y 2 R h V o S O 1 q n G D j J u F G 5 H l P Z U B e l J f + r G j T u r z A 9 T D k t i q K N W s L b M 9 Z X 8 / r U U Q 3 1 D S o X D I X K 7 P e R w O J h Y P i Z 9 m F 5 2 9 s s 1 n x t s v 7 n 1 + R H q Z 6 c O k y 3 s F z K B S C h l O S H a V x W g K e 7 B H 3 F D O t n g I w e / d 5 s t S j c 6 v S K d b r G a t 8 i S K R n Q d k p z I r S / O n X v v R a 8 G n b S 0 K z T O F o b c G / z b M + h c f / I 6 i n a K z o A 3 M 8 4 2 y z r B X 4 P a i 5 I k Q r 5 3 g g d q J j l P R t 5 P M t t u / 5 p J 9 U W K q I l U w O t 5 0 C s W O H P 7 E 4 3 f X / / h f H p 5 4 P P T u X 7 5 t Q h i g a X 6 L c v 0 T O G q a E w I C o d y I R G + L D P J c d o n O i G Q S b Y U T 6 2 w 5 O R 6 f w 2 H 3 3 F n 3 t Z R f x Q M t 3 q 8 t L u y v V L u B m 2 s Z 4 N u o V I p b l h e Q 5 g I 2 T S S E Y m S C 5 I a S e X R Z b c v X N 5 9 H g 4 X z 6 b n Z 6 W r Q b I 9 L D P z Q q z k k R W 4 J z 5 f C A Q k I 4 N 7 y S M T i 4 c p J 8 d 3 2 d 8 + v n g s y L U N y y Z o i E / X W 5 z y s s r z g 6 z v R M 0 X i 7 U J I 8 4 E u B N Q 4 O 6 2 Y m e l 3 t 9 P n 9 D 9 p f j E T e a s X k H 2 0 w f R q Y g q 3 d L T N o f N 6 C q P e B 7 0 N r V O O 6 l 6 c P u B U j m y Q v w P W 5 j + / B L V o t b S 0 P U U h q k U 1 x f Q H 5 h o d h C C / P z 5 G f 7 C I D 6 q b s g K 4 E 0 9 D m n 0 0 k T 4 2 N y j H f T M c 7 f j I b p 5 y c P y e e f C 1 j l e 7 S 8 F r Y g j h 8 4 T E X u J f r u t V N 6 w V O N P s p y K r s J + N 1 b R R j 0 v i V M N H j X k j U A A J I A 7 n D 0 N h 7 n h 1 f P 6 x E X 3 5 P y 6 G 0 U c O N D 7 Q M x P x Q g J 6 R y K j u s L J f V P U M a 4 x r t r D E j E P C L X Z Q M K 6 m A e D d w r 0 P t 6 x l d o t a 6 Q p q a m q L 7 7 c P y + V a H X b q Y L V 6 O 7 t 0 v Z L r 8 1 k H N x X 5 R 6 e a 5 Y w V h w h G i n 9 r j x n e I j 1 c i E 1 S 8 c m 5 Q H l Z / N k o m q I 7 v x 5 W d N L H g o J 0 s D T 6 E T A B s v 4 9 B J g D S O R x R N l k y j M 3 H F R c 4 c f B 3 o d 5 p A u K 7 L l e c T J M T E 8 a e Q r K 6 1 e f s d r Z r m V Q z S 0 Q N 5 V k 0 M B m g 3 N x c u n C w J e m 7 3 W r F 9 t v b W 1 t C N d T v Z f U l T H c 6 7 H S o d o l m + U X l i d c u S t 2 T D n o / t t w B k O y F F 2 R F m U g h b m w 2 a k r i 1 V o r / P z V n i k X 9 8 h R K s q K y K B w J q K 1 P E R 1 B S F x c q T C C V b 3 8 j z x u m o 3 O o k W V g e T Y X F h g b x Z X i E N k E p S Y b w q a n N S 5 4 S L d l a E 6 f 2 o j V o r o u R y e + l 3 D 1 8 b V 2 5 N b G k b q r S s Q c j U M x G l i j y 2 C Z g o m k z g D M h U k c e 6 l g F 1 P n n / s a s 8 I F E S G y U T 3 O 9 q a 6 d 5 1 p B 6 p 5 w Z S y b g 3 S i r x l w V s J d S 4 V 6 P R w j X O R E n E s q 1 F B E d 2 T k 5 Q i Y 4 I I B k 9 Y 1 j X G N j + 6 m 1 L M j S L k p 1 x U R v h 8 L c w U f p Y H O 1 c e X W B B P K J K + 2 U M n N z q G j T b k y Y F u R G 6 D q f H 4 5 3 E L i L z B K R y r G a W S O X x 6 O U h A J a l 1 V f o R y T T 3 x R p D l i k o D x F j R t A 8 q p f F B B g N 1 8 3 b M J T a S j o z Y X a m c F Z B O O A + V r 7 E 4 T F N L 8 b 6 3 k K X 5 S g P I b n d i R 2 K t + 0 X m G 9 z n S 4 s L / G 5 Y t X Z E q L X S Q b P c E 0 W D f i r M z e a r l r / z r V C 2 r A 3 1 x b 4 m i S G D x w i t F y 8 N a h a A / S D 3 k o 9 G S u V Y x + p Z g d C i w 7 U B 2 l O 5 c a 9 Z 2 6 h L G t t 9 J l N 5 b p i m u a G t N L 6 T S X g z 4 q K h G Y f Y R l r 1 e z 3 s k q 2 W u N D a A r 5 F U V 8 1 4 L B 4 0 q e u S 4 X h w Q H Z h v g d A W Z S o f P B s T c r W 9 R E 7 K N 4 X D a R b g e b K u X v J n v v m V 5 s 3 9 5 5 v E V e f x z f n N x H Q b 8 / F k 4 0 I y F C E d H 3 8 W L w U u 7 0 5 Y k x b X 6 R V n z V 4 i e H f X 2 P D 4 c D 4 v i s A I k w W P q 5 Y H c F S / 0 C R S K / 3 0 c e z 8 a f D a S B O j g 8 2 M / b 3 F h 4 E g C b a n 5 u l v L y C 2 Q f w D u D l L v y 9 L 0 c b y V s O R u q o X 4 / h Z g w 0 w v a V o q y u h a m y N K U 7 M O r d 7 9 / d T K d 2 5 a a T P p r b 1 j 6 a M C z h Z 7 8 d r e H 7 n a 7 Y x 6 3 O Z 9 d z q + H T C 5 H 6 v v K B M A r q c k E a D K B G G u R v g t 8 n R n e r C z Z V l b X U n 5 B I U 1 N j s f e j b y / v P y Y p H r 4 8 D E N D w / z b 8 z T u b 1 N c s 1 W A k u o J 5 n 9 d k 2 o L K + j f X X Z M V U P B i 1 F 1 Y v X L + i n d o 8 0 f i A V o Q q 8 E T p W n 1 z N 0 6 7 h 8 r y w h C Y F Q z a a Y J U u x U 9 t e V T y c 8 I m a h t 1 y v j c D N t / V k f F 9 O Q E F R a X 0 O j w E J V X V s k U j Z K c O O G W F h c p K z t b B n 0 h i Z J 5 9 8 y w f h 4 M s / r t Z H W P t Q 4 X S 6 a F o I t y X A H y e r N o d m G R H r 4 f N K 7 M f G w p G w p k m p x X g a 7 B M N t M E v h C d L N D G c G v W P 8 H m U C k V G Q C k p H p / b g r R i Z g l A 3 2 o V k H j b N N l M l k c r G U x S A t O o k 8 b 5 Q u J h m E X Q n D / J w g E 3 C o N i g D 2 h o j T C A A Z A J A J q A w O 0 I j c 3 a W K v M s b S a E T E B O b u 4 y s s x M T x l 7 c e j 3 g 6 k e 8 3 N z F G G 1 A u O D b o 9 H n B U L U 4 P k d L p Y S s 2 R 1 8 1 a g q U d Z H L Z M i r f N 8 f 3 y i h 7 l g u x b F G y 2 1 Q I C / b P N P u F W i D A a t h R l h h y A x U O R O q Z / L C B 1 8 0 A v G / H G w L U P u G i I 7 U + C v R c k a G C p c V 5 t o G W h x a Z s Y s / B x F L c t S w w j E j i h 2 9 x + i w k g g V B o G s g O Q u d C + S O y u P i g y y J Q M k G Q g C I M o D g F I x z 3 Z o h D s + d I i Y J w X O O P h 9 w i Z e Y I J V V l b I 9 A + 3 2 0 u h Y I D O 7 q q X 7 2 4 F 2 L 6 7 + z S D + 1 + F P G 8 p H d t Z K I Q K c F d m J x V B j h 4 u L 1 8 F b w 5 z j / l y K P X M W j P g D s a L F S / X G k i Y a d g D s n D 7 L M i K x G Y L j 4 + P U 2 l p K b 1 4 8 Y r 2 7 d s j 5 / q m H T I D F 0 j m N M G Y H W x B H 6 u 1 J x v 9 M t M 3 G e D F N H v 5 z B i d t 0 t k i R X 4 J U U h / v 7 E O B W V K I + r G b g n P Q U E 7 x b T O 7 S E w 9 b H q m Q O E w 5 Y Y N X v U d e o 7 G c y M l 5 C u V 1 O q s p b 5 N 4 u S u 9 H W c 3 g j h S k Q Y W D T A j o h C N i r W R C T J w / a J P G 9 S F k S u b p + 9 S A m x + d g Y d J 5 P A N 0 X B f h 5 z H c / f 3 D 1 D X B O Z Y y S m R u p p M A N o t v o u y v 0 p J o z m / n c 6 y d M 9 y R r l B q 4 Y 8 Y 0 S V m 6 v S T K Z J J o c Z I F P 3 h J N V N k 0 f O H D i Z A K S k Q n w + 5 Z i 7 0 z m S g V U R D q G P F 4 8 f 0 F z 8 7 N y D D i d D n I i F D 7 D Y f v u X m Z L q J 8 d 3 0 N z M z P U 2 9 t H j Y 0 N E u S K W D 0 z e a D P P x 9 c e V x E A z 0 6 p i Z 8 K I 6 w i o R I d K g / i D j 4 1 D h Y E 5 D 5 T w C C S d + 9 e 0 8 7 d u y g u b l Z q q u r k / P A 0 t K S 9 P Y h R 7 4 M M q P D w T 1 a P Z q w N 3 W H A p J p + L i R w x m Q D J j F j P g / T B h 0 O J a H d A G Y N O l M 4 s U c G R q k i i o V B Y H A W t + S j / I L C u Q Y A H H g 3 I g a T q b J q R l q a m o U Z g d Y 7 U M g L t 7 5 7 b e Z P T E x o w l 1 4 Q j b T f 4 F 6 u z s p I K C Q i 7 5 0 g v X F Y V Y t M Z v G 7 3 x W q T T x w A 0 k r 2 V A c r 3 R m W A 0 g x z I / 2 Y q C k I c a f h p D N N P n p w 7 z Y d O n S I s g x X N D A 5 O U n F x c X G k c L i 4 h J l Z y c n B v C s 3 y V J a M 5 u W + 6 g w b i Q y + U m j z f 1 U A D q 2 + q A W A 2 Q P I g 0 t 3 4 P Y 3 t Z L l b l 2 d 7 C 3 4 Z z Q r v q I b U W + B z u x W Z 3 y M T E R 5 3 K W Z K J Y E 0 g c / + x I i E 3 6 e H e K e g s k n l L C N A 0 k 2 l 6 a e X x p o 8 N / K k S V h u t Z A J 2 l m 8 8 q H Y l D M x A G k R p c H i M T p 8 + n U A m Y H h 4 x N h T 8 P v 9 M T I h D g 8 d z r V 2 N 8 2 z i j f j U w l h x h Z Y 3 U t C J g D j Q s N D K t L B C k M D i 5 E C d Q + J u B o G B / r E J Y 7 v Y R q 8 G V C f d c Q 6 / r a W R g / u 3 6 P Z m W m y s z q I g V 9 U f j d 3 r u Y 2 k n H / v r / 3 L H 2 t c R 3 4 + v h e N k r n R R V A 5 U L V w x Y F r 7 I 4 J 0 w 7 y k I y b T 2 d Q O z f F 2 x 3 J A O M d 6 i B H x v 7 q o I S 5 D v J q l 5 x U T z K Q E M b 9 G Y 8 e f K U J d l B 4 4 h V u Z A t N r y g c W n H 8 u e Q + l 1 F 8 i A s C a n P c p 1 + k T i r A a 5 x e P N S A R 3 A U j S b C r 1 h + d u L i w v c I e S I d H L x 7 w / N u a n U u 8 C q q F e 8 f w i u f d i Z 2 I l k C j J y H M r r Y X V k d k 5 6 1 k g k S j + 9 V 2 T S w F 4 J 2 w d w e a c b a E j t Y / F G B E 8 V s g 3 h X t d N J j z T K g U D r y A T O h Z U T z I o g z 6 R H C D T 6 O i o 2 J d w W e s Z v 8 A 2 Y / r F Z W P S Z Q L 4 b 4 6 P r d x Y I Z 1 d k V k h E w b Z z c B 9 Y G z K D J A J s 3 U n x u M O j Q n j b 8 C B g Z w V I J M G s i c B U A F B M P t i n 5 A J b Q A E 4 5 s k t 4 s 7 E F O b y Z R i + / 5 + 5 k k o T / F + W l g I S c 9 b l R u g / h l j Q i C X 1 v I g 9 U 8 7 2 E B W i R S 3 L N Z 4 7 x A W J x o D 1 P P + F e 3 Z s 9 s 4 m w i o w h g c P d E Y o v y s + O + + e f 2 G d u 3 e Z R w R z b K 6 d 7 / H R e V 5 E S F V q g m G A M a E Q F R M d 9 e h Q 2 b 4 l p Z i 5 8 O 4 1 r n c S T H D E r U g i U T V w P t 7 9 u w 5 N T U 3 U Y E x / A H M z M z Q a 7 7 3 m u p q t p 0 8 Y s / h 3 L Z t z S x 5 n 1 F 5 e S k V 8 e 8 + 6 1 8 + a L z Z y D g b y u 2 C W F e D t h d a F m V U H h W f z z 0 Y B i I x z W L L k 2 k d w H Q K j A 9 Z p 0 R o 3 O v G c A E T j 3 t z z K o N m V y O V d W J A 7 P I Z A Q 1 z + f z 0 5 P + l V U 1 5 I C A y p W M T G O j w 4 n n 0 T s n A f J Q W P G u 7 Z W x h 8 7 C x m Q M C 5 m Q r + L V q 9 f S M U x N T r G t e I o a G h v E X i w p K R Y y Q e I e O n R A x t t E j W R N x t x 2 M u F f x q l 8 0 Z x W k U w g 1 N V 2 D 0 0 v 4 g N i l Q C 6 P U l i y P + S g L l a c / P z 0 q C S A R 2 O x o V W t m k c N n o 7 6 h S S F X K D R k 9 v x t 0 e N z X l j d P Z 5 u Q O C T O S p Q / D d I y y 8 k r j S E k 9 u N A h p a w A Y T D d 3 Y y K q l p 6 + v S p d I g g i N u j O o q s r G y R w K O s C o Y j 8 e 8 U F B Q I s Y G K i g r Z g u w Y g 6 w v 5 O + a 2 k 4 m l I w a K X O w d I J K r h 0 R C J o c N N z Q y E M O n G n y b 3 3 p t M b 7 1 0 4 D J 1 Q v i 2 d M Q 2 e d 1 W N U w I 7 y k H Q + + C t o h H P c m w P I F X G y I U B l Z e W s j k 3 K u b V g b D R u U 8 F u Q v 2 P G O F J k H q I w 4 P K B 7 e 4 F Q u L C z Q 9 P S 2 B t f P z c / T 2 7 T s 6 e P A g 3 b l 9 R 1 T K / P x E Z 0 V + X j 5 3 H t t i 7 3 i O 7 V M t n X F O O 0 y i 3 B 6 c T j f b c x 9 / m O J D k F G E s u d s j 0 k n D R i t q E h 4 0 B D m 8 l N 7 6 r G R z w F o L t U F Y e 4 4 V F L O e / c e i N q D H t w K P c m v u j B C B 2 u X x + 7 h t w q K i i U J C q Z U I J s R g B i 7 n I L E c S s r k D t P o 6 y 8 I i Y l 4 I R A o 6 6 o r B a 1 C 8 C k R P R 3 c I t b k c c E g a R E Y G 1 u b h 4 t z K u p H a f P n J a x s 5 q a G r k 3 D U S r m z t M B P z i W H c K A P 6 + 0 8 U 2 G z 9 g c 0 m O c T Y z w I R C t W d G 0 d I J Q C W a K 3 a R 7 a Z e 7 o 3 N 5 z I Z G 4 m S Q W T D R Z Z K S I a Z x X Y T w q S a m h r k s 5 u d q r G e + Z d 3 Z Q s P H a a h I y 2 a N R B 2 3 M h a h H y C w z M O c T D o n h 1 4 O u C i m 0 Z e C B 1 R r g E p g 4 m A W E 0 D w P t A u B G k B L x / y s u m o M f D 9 l c H E 7 y I G g s s k R B V o Y H 9 w 0 d U H r 6 Z 6 U m a m Z k W 9 S 2 H S W T 2 F u J + A f 2 u 0 c n m 5 O T K v p z j Z 8 H z 4 F 7 h c r e 2 o 8 0 s S I + G + 9 v 0 4 i 3 Z y x W p p J O Z N H r / a J 2 f p p c y S 7 y v B E j W 9 Q D q 3 d H 6 5 V J G q z s 6 4 + y t / + W k r N a h k e z v G F y g H E + E K l j a v X j x k r K N K R b A R b a 1 S h 2 D 9 L g X k q Z K h S t x I 4 Y U g k q H i Y A a c F 0 j 5 g 4 o L V M 2 j E I 0 w b P X N 6 3 2 d a z f 2 M g w 5 b B E M o c o j Y y M x j q a v P x C l l x x D y C I i v G n i b H R B N I C I F 1 3 V 1 e s L X B z E c D G 8 7 A N t r M 8 O 2 m b 2 o w S f z O b D C Q j 1 W T S x Y y H f Y l j U V s W S Z 4 B D T w V d M 9 d b H I + P O y N N 7 h k N a I D Z B G 3 G O U 6 b W x s F I m m x v M Q / T 1 B e 5 t L 6 H C 9 + j Y k D c g B 8 p o l G Y A 6 r 6 q p S 1 L 3 N r G L A K R p D h j e x e K S U i F V X k H c D Q 6 J N 9 j f J + p e b l 6 B R G G A q L O z M 8 Y V b C v N z U j v X s L 2 n R n 4 u / A A j i z l y q A u j l H 0 f S 5 K / F + y W t g c Z A S h c k p b W K y r K R n m y s m k i v q U 0 G 0 4 2 e O + e p n o p U u G d 6 O J k h v j T B p P H z 9 m W 6 V I p t 2 j f m + 9 m a G i k s Q 5 T M m C h R H M C u i G O 2 5 y T G g g v x 4 A 9 3 h 9 / h K N s l Q C Q C q v N y 4 R I f E c L j d t b 9 2 u j q t q Z J u P c C I D e U w 0 V 5 J M t G g D 8 8 E s O r m n j G 7 c u C n n 9 D 1 h C 5 s L q M / P D O 8 v E w o 3 t 7 n F F 0 B E R J x M y Y i 0 1 c m V a p X D I p N 3 T h P L D G / W 6 p I 5 l b 2 2 F C A a d R + Q / f M t A Z Z m d j q + P d 6 I t e f Q e m + I O N e R 4 R p 6 o i C g 3 5 V W D U O h I N s z Q S q v i L v T A V w D h w M k C + w g M 8 y 2 F Y C Z 1 t b w K Q A x g F 1 T S u 3 d v 3 + / b I E Y q Y z i Q k i 9 q U 1 t V s k I G 8 r q j D B v P x e k m j I y t c o K G h j o 1 I 1 H 4 y t W E S F x k A s C C 8 f B A 6 r V Q F Q b I k k Q P X G n 2 8 O E z J W J h v 1 9 A 2 K n Y X Y s X 0 U + V q P M D b h n 0 k 5 d 3 b 3 G U S L w L s y q G G w q 3 B O c D p B K U 5 O T N L C Y z 6 p e 4 g R A y R H B q i T C h s K h C P 3 2 t 9 8 a n y B c K m 5 b D f T 3 U m 9 v 8 r + d V d x I h 2 q U 2 t v f Z 5 m 6 I f W i B o e h + + r 2 t J l l 0 1 W + r N I 9 0 n v h p X 1 u J F q G J M 8 H t z D G c a z A p c F Q K O n g K j r j L 7 Y F a J 4 l k C + M S Z d 2 c V S 8 G H L R j Q 4 3 t Y 0 4 Z T Y v X N n + + R G q L Q h R b Z 1 S s y b H x / j / N i Z a N h v 7 L v G U d X W 8 p z z n I k 3 Y W + Q a z I f C u 0 D 8 H e w d L V 3 0 O F N W d o 5 0 g H A 6 Q C q 5 8 i p p e 1 m Y 7 z f x Q T D l A l M x c G 1 d f S 0 d O X L Y + E Q B g 8 T j Y 6 P i 7 G h q j M / p M m N w Y C A 2 v + r I 0 c P i Y N H g a p B G 7 I A L n V G 3 f G Q h 7 d h 0 Q i 0 t r e y M A L Y K 0 b B m E i b y Y T o C n A j 1 R Y l q T j I E Q j a Z V m E F h g i e P 3 0 u j U g D B E H u i + v t y r m A y X w Q 7 A F D e x q Z t c t 4 l H g M 6 9 R 2 b u C 5 T E E X g o y N U H F p m b q Y g X g 8 S J m m b d u p O N 9 L R + r i z p G h g X 4 q 4 W t h 7 + j p F h h n e j F g J 3 8 w Q h N T c 2 p i J 5 M Y k h K o s K h 8 G v A g g p Q T E 4 m D y f A o l r L k S 9 Z p a E y F 1 H i Z b g P 7 9 u 2 V 6 f B m g F j 4 f b N a u l n g O x C e b 1 o J h Z Y T a a s Q y A w 8 D V b 1 Q 3 A q X P y H a g J C i t W A x Q U w / m T G 4 I x a 5 A A T B x E p o K P C M d b T U B y m c y 1 + C c u y A g s e 9 E y q 3 v r d 8 K L E 9 Y U c h U I i q G j F p e W i / m k E W E L o j E Y A r o F X E W n D q m u V Z w + d n c 5 q B O y r i Z D H Z e d O w y 4 D x a 0 l q n G D N I P 9 P c q e M j y T G i C i n W 8 + N y e H b t 2 8 T d 1 d 3 c Y n q 6 M 2 a 3 k e i f b 2 d m M P U O 0 I v 8 + t K H a 8 W W V T b a j s s t 0 x 6 Z Q K W 4 Z c / D y Y K 9 V S E p L c D 2 N z D s k P v h Y 8 N g W q v h x 0 0 u t h R Y r f + / q S r P k L h 8 K b 4 f g 1 I J i 1 W k A 2 a F y Q G s 8 G n B S d 6 Z e 4 v j + 5 2 E o D E 0 p V A 2 G q 8 9 Q 9 z c x M U b Y 5 w J W B Z J M y B s Q 9 P Y i B 6 9 H r m 6 d d A H C X Z + V k U 3 9 v J / + o W 1 z m c L t X 1 z a I G q n H k d r b X r H d 0 y P 7 f T 3 d V N 9 Q T 8 d P H K N e q y 2 0 A q A K d v c N S R o E t I W O j k 7 a b Y q g 1 4 C E 4 i p g t U / F f G 5 W 2 V Q Z u d r Y 0 1 Y C b p 3 r U / L j A e X 5 4 Y S l Y O S C F J h c s A t J U J A n T w N f g d o G B 4 T O N W 6 G + Q z U w Q U j V d c c k 6 W 1 d T v d v H m L H j 9 6 Q r l O N T A L Y G Y s n A o F B U W i c m n g n H Z B w 2 G h 5 y Q B V u 8 b w o j m 5 + e Z I M 2 i r v Z 3 x l M m m 9 3 r L T v 3 s O 3 W Q G 2 v n l N B U Y l M v X j 1 6 h W d P X t a P p + c h D 2 n 2 k A y Y P w K a K y r o r y C A i F N i E v C / e C R u d j 5 f v F 5 q t 9 K F z a V U I g w s Z J o K 5 M K j d o M t e T o + g G H A 3 D b C D c C D h t 5 8 x B O B G m E 3 r D W l N W o l N U v k A + T / 0 L u E h q f D 3 L D P U O n z 5 y i 1 6 / b j K t U X B 7 m F 5 m B O v c Y i V k m x k f F b k K j 7 e / t l i x I m K r R 0 6 U y L O m w o C z j + p K c E E W K d t O A E S m B 3 O V W 1 N Q 3 y X y m A w f 2 S W C s t n W K i 8 s k S B e S 0 Q q o j e a I D Q C R F l m F t f z s M B X U f a g u h E n v d M g 9 b 3 b 7 2 T Q b y u G C p 2 h l y b S V y J X j j h C c T e / H X D S 2 4 K D 7 r K p h 2 v l 6 g P T P I I V e O X E p y f f L c s P k 5 s 9 R N W Z 7 a F e F a m B n m g P 0 J a u I 9 9 / H H Q A n W M 1 C l L d e C Q M 5 G j S Q 2 R U N F N 4 2 9 O 6 Y K q J R W 9 9 I B Y W F E p i r 5 z Y h D A i S A H Y R Y v v w 3 f D 8 A N U Y K 8 J H o h E m Q 0 A I 1 N P T K + n N 5 u c X J D N T M q e B B O / m 5 S 1 7 1 1 A b 9 a x e D e T J q C t T Y 5 b 4 u w k w H T u j 6 G h U O 0 t 3 2 b T 5 U P a c h g T x v J X I o 2 G 3 R + l M 3 R R t y x 0 S M k D l q i 4 I U V m O y u i K Z C 7 r w b 5 q 1 S j N u G 5 Z 3 A z j W b 4 k 6 l 8 k u M A q 3 m 3 6 3 Q + X 6 d q 1 G 9 T k n a T v v v s d z c 7 O S s l h m 2 e G t w 8 f P K J v v / 1 e z H d A r 4 S B 4 F M 0 + M b G Z g l X w t i Q G Z g 8 1 9 + r 7 C G t c s H d P c 2 E D L u r J A 4 Q w a 5 3 b t + l y 5 d / k g Z f X 1 8 n 2 Z f K y 5 V T J B X M B F E B t U r y l v D v w 3 W v g d m 9 A P 6 + v h 7 P Y f 5 l 7 m q o 0 M 7 S H C c 3 o d i u P H m 9 K S 0 5 m r 2 L b a i Q i G 5 U q C a U m V i Z S j J E e J 9 q 9 N P L X h 8 1 5 M / J J D i 7 w 0 U 3 u z x 0 f l v c E Y H b / 1 F n a 1 3 D s 0 A 6 H f 6 f b t P j / / U 0 X c G 0 d v 4 K i L q f i Q a y Y t W P V L + y q 3 C Y a i q W T z d H D j 9 E c 5 t n / K K + Y Q P l m 6 a d 6 3 x 8 k F i a Z F h X C 1 6 r v p 4 u k V a 9 3 V 3 U 0 B S f 6 I j x K 7 j c c W 8 5 h r 1 4 4 / p N + u L c W d n X g B p Z U p o Y o 6 e B I N q y i k p 5 1 y u R b m B g Q K Z 7 I O 4 Q E e Y o 2 E d A d S j M 7 S i o 2 h J y + G G g d z y a 6 H B J F z Z N 5 U M n h E r c C g S y o q Y g L G r Z k W a P 9 M x P n r 6 S n H x I a 4 x k L R q x 9 r G O 5 7 r 7 1 6 d Z b X T I 3 w D B 9 E o i U O 9 W + p W I M 5 / v x S 8 k 6 J t Y o v F Z w + Y a m 1 j W U H G M r E g a I I Z O b m l + B y A C i A Y y 4 T u a T D q J C 8 g 0 O m e P k Q m B q g c O q l A n M 7 C o Q C p A 5 Q O S k Q k S D 0 D E B e w s P V 0 E d Y 4 5 X g r 8 t + X P 4 3 / q P i C l d D t L d 1 m u 1 K Y B S F i o 7 a d U y G R y 9 U w 5 q H 0 0 K D y p r q 6 m 5 t 2 H a d S 0 y v v / + O / i 6 l J 1 / u q D u x q X n 8 1 Q y L 9 I 5 b l R m j S m a G A y I L x / C C d K B Q w k T y x 5 a G n J R y 9 f v K T q Q j e V 5 i u J V F x c G H N j a 6 D x n j p 1 k n 7 4 4 U e x d S A 9 J o 1 M R X B O j A 4 P 0 y C r f F i H C 0 R D P J 0 G 4 v / M 0 z i Q z l k D q q X X m 8 w R A w / c c n U W Q P S F H m e z A s l N Z / n + E G 2 B i Y p 4 v m + / / U E + Q / u I t x C M l x l H 2 K C Y z I l 0 Y l N s q K y S 7 a p C D N J k M n m S A e p e S z k y o K r j 4 V n l 4 X I a 6 Y 7 / + t f x 1 S I w + 3 a t s G W V S V t 4 M e i U 9 p B q R R A Q 6 H y L n w 7 W g N R R q n N 2 U s 5 S G 6 t F g 9 K b w 9 a A + t P W 9 p Z V P t X L W w E V 8 P z 5 L 6 S 3 h 5 O i u L h E V E F I g f L K S q q u r Z c 5 S 0 A N 7 / f 3 d Y s 7 X Q / a 4 u + O D A 3 I Q D P 2 u z o 7 5 G / e v X t f P t f A u b q G R r Z 7 n L F o d D P m Z m d k s X A r c F + A j m h n y t C j R 4 / o 7 N l T I p 0 Q c M t / W O o L u H / v g b G H a 6 P k n G c p a m l 3 6 S i 2 n 5 6 + S X t r t u f t p I U F 1 n 2 5 s m G A J i O W e T + T U J E f o X 2 W N X l / Z D U P D q y 6 Q i y g H Z b 4 P A 3 s / Z i i B 7 b C 7 Y j S u R b 1 2 5 i 7 h E X N M B s W V Y F g V + R v O F w X F B v O j H h d Y S Y r 1 L w x b p B B l j w l 5 F 0 h r O e n n 6 6 J K 9 u c x n l 6 a p I c T h d l e b 3 U 1 9 t F 5 e V V s R U w A L j S 4 V Y H C e H E g C 2 D 6 R X h x W G x J d H Q s d U A i a x R 6 G b 0 D Y z Q 2 / l 6 i Z j / a r u y P 9 E m M H 4 2 N T 1 N B w / u 5 X u o p P a O D h o a H K K 5 u X n 6 8 q v z 1 N P d I / b h Q V Y x c T 3 i H m F H g f A o Q 0 P D 5 K 1 R s Y n p B D + G h W J p K M n s p 6 0 C h 0 2 p E r e 6 P H S 1 3 S s 2 E 5 4 C M 2 c R u 2 c m E 8 D v e U U c q g 3 Q j u J Z S R e m y Q S g c Y F M A E h S E X h I x x u W k w m A C q e K O i 4 p K Z H Z r y u R C T h 5 8 r i Q A g 3 z y p W r s i R O I d s 0 e U w g D P o 2 b W u l q P G b G r X 1 D f K Z d o E j D q 8 k N y K e N z R s M 5 k 6 O 9 4 u I 9 P 4 K J b 7 j O e H e D 2 k 6 g v 1 N z u r z n / 7 2 + / o 2 P G j 9 P X X l 1 g l n Z N 2 M j H N q i Z 3 E H V 1 t S w N u 2 T g e t e u n a z i v l I 5 K W L V r n a g y p r b X L p K k t f z 6 a E J Z c Z W I d f g j M o V j s g F H V y N g V a k Z 4 a E s Q J j U 3 A u W I H F B r 5 k 0 p T k R O n e 1 d 8 k r G m b D H 2 9 a w / X Q W P H h M 3 V g G x E 7 9 + 3 C y k u X P h S 1 D W t 0 k F 7 w D q 3 S K w y b E w 2 B G K 2 i g l Y N h U k f v U q P h k S 5 G r e t s M 4 w v t V 2 1 K W N t n Z u a J e w o l x r M k t K q y A L 7 p 1 6 w 7 9 8 v d / o Y 4 Z l a x + f v / 9 7 6 i 0 K I d V 2 H c y h Q O h R / j G k 8 d P a S e T a n o K 5 F E 5 1 n E e K h + m j G w G N s W G Q u W u J K G 2 C r k 0 0 M Z u d H q Y Y D b x 9 K 0 G S J K j 9 X 6 a n A t I b r q L l y 4 Y n 6 Q G A l S 1 X b E a s B B d R Y V y U 0 M l g z q E B g w E W S 1 C w w P h B g a H 6 d i x o 7 F 8 E + f P n 6 O H D x / R z R s 3 Z A A X d t b M z K x E h O v J i M j 5 o J e c 0 U C E P c K E E P P 3 5 t U r I a M e q w K Q f x 4 q K w J + 4 T W E N A X p b 1 y / Q c U l x b L 6 B m o t v y C f z p w 5 J Z 9 r Q F q e + f J n t K 2 5 k Q 4 f P k T f / P x n s j h C X 1 + f O C s c r C s i o S e a z C C r h G D U 4 s K i S k + G n 0 l z c f z Z X / z X f 8 W 7 a U X I p g z g r U a c l Y D M Q 3 A f W 1 d 4 x x i N d X A W E k s a T c R P H e 8 7 q K G h P q Z C p Q K 8 Z 4 h Y w M J j Z g R D b H f 9 q / v 0 T 7 6 M h + m A C N e v 3 5 S B X F y P 6 I e R 4 V G 6 / + C h k A c 9 / Q j b N o g Q r 6 2 N f w 8 J T 6 B S Y a 4 U B o k R 4 Y D 7 H B + f Y O n T R o M D g 9 T C q h b I M j Q 4 I J 4 3 o G P C S S V 5 L q r b t p O G B n q p q 6 t H n B s Y / 3 o 1 7 J R 0 a A D i / r Z X o O V B 0 k U k A y y u a y 5 l a c Y l F T z K 5 y M O l q K i Q u l Y U N B + i l h F h e M C J E d H g f R i U F 2 h e g Z d 6 Z 8 g Z b v 6 7 G 1 a W 3 V 2 U T l N z O S L a q F J p Y v G V i J a P p M I Y T c R 7 p 7 a u Q c + w Z I H d 4 9 F B X R i l c d 9 b h q Z C Y h q W B F + Q 9 F w g C V I m a g 8 D Q 0 N y 9 z a y Y C Y O t g u a K R r w b O n z y R n u H n w 9 k M B a Q p X N o g H Y B V + L O m J 9 M q t O / f Q Q F 8 P h Z 3 5 V F t R J E l X 0 M A f j y W m g 9 5 V G Z I x N s A 6 C I z 2 g H a R a n 7 U 2 N i 4 J H Y B W V A 6 O j q k Q 4 D E K m S i Y R r + 4 y d P a E d r q 3 g 4 K 1 s O k D M n v a R K u w 0 V i i Y 2 i K 1 E n m S Y Z Q m E t X r f j j j F s M a K I J h 6 / r j f H Y s g X 2 S z 5 H z z E h 0 q G 6 N 9 e 3 f Q w Y P 7 p Z f v 7 x 9 k M h n d r w l / / f + o Q F Q z s M L 6 y 5 e v j a P V s X v P b u p O M a V 9 o 0 B D x 4 q J G p 2 9 w 2 J L 6 q Q r N X U N V F 9 V J F P h p 8 L F F I j E n w 0 C G Z J Z k w n A V A 6 d w H J 4 e J g e s A R 9 / P i J O E m u / n R N C G Z G W V m p S E V c i 3 b T 1 z c g W z f m 9 a M d 8 d 9 o a m w Q l R O S 1 T + z 3 E 3 / q Z F 2 G y o S V a l 8 P 1 c k 8 8 L V F k Y k s B P q V z / r / n j Z R c X F E t a j K i Y R / / M f b T P 2 V I f T 2 d k l x c U N Z 3 J i k p Y w B r M K I P X G R u N x c K t h 1 q f W f F o J k I 7 P n 8 e n o E / Y G i S 6 P Z + l l v m d I k k m V q h v m 4 r P D n a x n W V 9 6 y D o 3 T v 3 Z H 9 y c o q O H j 1 C J 0 4 c l 9 + C a / z H H 3 8 S u w g E g y e v v b 2 D V U S v Z E v C b 5 0 + f V K 2 s L P g Y M E B n C i 4 D m q 0 F 0 T T V Z y m k n Y J h U 7 n c y Y U 1 L o i Y 0 p 4 Z b 6 a U t F Y r H z n G O + B U + D f / J / / l 6 g n G M t Z q S 6 u X 7 t B V 6 9 e F 6 M b b u L D h w 4 K q d 6 9 f U e X f / e j R C a k A r x 3 p 8 + c N I 5 W B 7 y O O s o 9 G R D S d P W n 6 w m L u C F P u o b Z k Y B F q p G G z J x i 4 k R j U N q c F S d P n R B 7 6 G H 7 g k h t 2 J J 6 X O z 3 f u + i r L w B B w m u q a w s Z 6 n U L 5 K K K 0 6 u w W I E 2 N V j m s i B g b W Y M e E x F F i 9 4 / n Y s F 1 7 / i 5 1 L X 4 K 5 G x n Y 3 d r B s U m g 5 c b I V Z S R + O 5 Z u R d v 2 h a B D o Z J i Y m 6 M 6 d + / R i v o z + + 1 / v T w h c N Q M B o X B H a x f w v / 6 x j / 7 Z x T q p N z T g k Z E R V p k W q L o a r u g s b n T w r t k l n G d 6 Z o a q q h L t l w + B S A C 7 S 7 I o e U 1 p x 5 D K O R j w U 2 V N n S x q o A F p h 4 Q x Z r S U h 6 j R F B U B D y R + 6 c 6 t O x J W 9 I t f f q M + S A E 4 W u A F x P O D P A i M b W t r E 1 s R D h a 0 K Y w / O V 1 u m a q C K f 5 U n D z 5 y 6 e C 4 8 / / 4 r 9 J q 5 c v 4 i z h X j o x q e V W I p A V a N i Q Q J B M z S U h K a s B n j Z I n N Y y h 9 g B u b k 5 S R 0 T u O 7 F i 1 d M j E r 5 O 4 e b C n i r / i Y K G i Q a D v b v 3 3 t I W d l e m p 2 Z p a f P n o s 6 B S + a G a h n R D L g e / h 7 + F 4 q P B t w U W k u o s 3 V 8 Y 3 u f L J F A u Q I j M m s 2 Y X 5 e b k / R F Y g e B a S B b + P Q F h E r I + w 8 J w J J D o E M D M Z c 8 U Q 6 J t H E 9 T B q p n O B n v k 6 C H u W F I P R K O F z E z P y F Q Q t B 1 V 1 B K i 6 J B w D G 8 m n h u p 1 3 C P W F X e m Z e Y 1 P N T I + 0 2 1 B b m T l J g y R 0 M 9 C b L X L Q a s N T M z p 2 t k r Q E j d w K q D q t r S 0 y g I k e + b t v v 2 e b Y l B s C k g v R J I 3 N j X S / / D / j o j N g Q a e w + S E R N u + P T H s B t + / f P m K q I n I d n S F 7 R O 4 l 5 M h E L b R g R p E Z a i X 9 Z z J h Y b b W J F N 5 R V V 4 u k r Y b I O D / T L F H c N X I P U Y g i e 3 V 6 T m 3 R R b C S d w V D C o 0 d P J D K 9 p W W b h A / B 9 l k R 3 H A w 9 w r k 0 w V A m B U + w 6 H O z 4 d J j p j T J U j S B j 9 l S b s N Z d T D Z w c k U 9 k I 4 C b O y 8 9 L 6 S q G J E E c G 9 T E c + f O y A x a V C J I A z I C / / u f N g o 5 Q B r 0 1 i B h T 0 8 P P X / 2 Q q Z p d D F h f / u b 7 y S w F H k d 8 g s K Z D C 5 7 c 1 b c d 1 b 0 T u p m g V e F e Z l Y R k h 4 J G x f I 5 G W W W V 3 L 8 V H e 1 v q a e r X d T h V P A V q F U 4 A H Q c a w E k b o x Q f I w t x u f 0 O U g 7 r B q / M D c n 3 k j z Y g b p A k v 0 9 P 4 D 8 P C f G / B E G P F f L y B t s H 4 S X M H J I i G u X b 1 B v / 7 j P 2 J V p 1 y i r H N Y C n m 5 / P D 9 Z T b A h 8 X 5 A J s J 0 g k N D h 4 v k B A q z + 4 9 u + j A g f 0 y x e Q P f v V L G R i + x I b + t a v X m U h L E s t 3 + 7 Z a H g e S V r + W l r I w t U 8 4 6 c 2 w U 6 J A A J A V 5 4 F Q M E D v 3 r y k g b 5 u c Q r o B d k w R v T 2 9 Q u q q 2 + i h q Y W / j 2 1 P E 8 y e P I q J I / g e g B n g y I P H 8 g 2 K l I a x 9 i H C z 4 3 L 1 / y W u B Z l d B I 7 z / H n / 9 X / z y t N l T U C U 9 X f E D 3 c w J S I p s T p 6 w G S B 1 E R c M d D R I g l k 6 i q C e n J N L 6 0 c P H k n x k G x v d p / 7 q H v 3 T r 1 R U w y u 2 q 0 6 e O i 4 E g 0 c s O z t x R i 5 I e P z 4 M f G a Q Q 0 z R 1 f A 1 o F L + c 6 d e / L b W G 8 X 0 + P v 9 h d S F 5 O o k 0 v 3 p J O O 1 A U l g S U m E J 7 b 5 q P 5 0 X b a X q e m c 8 A 7 6 c 3 O E s 8 f s s j C j d 3 x / i 1 V V d e I c w D S A f O q M G V D V M W S M D 1 9 0 0 v e H N O M Y j 6 P D s j N Q s S 8 e P Y S E x 2 z i R 8 8 e C S O k M 7 O T l a H A 5 L T D 6 o c 7 h 9 / F y o d 7 K a h o S E q K 1 N 2 F f J X o D 5 A f q i H y H v h y F 0 + i / l T w n b 9 5 f u 0 t u q Q u 4 V 7 x 6 A 8 N C o h G b G 2 M t F O 1 A c o z 0 g l B u B R / u p v 3 t O / / G O 1 8 o R G f 7 8 K d j W H / r x 7 9 4 7 b m Y M l T b F k W c V K 5 w i 1 Q S P S w P S F a 9 e u 0 + + b A k i X W L x 4 m B x w I C D P O B o c v I M r A X k n f E s + + v p n l + j Z g J v G j R z r 6 N U v I D R K j m D z 2 F m d d T H x F l i 9 Y u K y G t d Q H K G G o p B M i X e 6 P e T 1 e L l h D 5 K b t 0 U s b d + 1 d 1 A x 3 / f 0 1 D S r q A X U 0 F g v R J k M V 1 C P k R 1 J I 8 s V k d U a A a i P T 1 k l b W 5 p l t / R M Y E g P 9 T C I 0 c O S b t B H K L a g r x z 0 p n A 4 w c 1 F 5 I c v 4 M C i e + p S a z 3 T 4 2 0 S 6 i I o 5 g f X m U k / d w k F L C 9 N M Q E M A 4 Y 3 B H T V 7 s T G z d e 9 r 2 7 D 8 S 1 3 d T U K C E 1 U K O g t s F Y r 6 m u F G / W 5 M Q U X 3 d P e m b 0 9 B g H 6 u n t Z e L Y x P O n p Z L L o W b E o n F d v X Z T I j F w v R l B J K P U L j v G 2 O g o 7 W A b D P F x v Q t F C d d D U g E F 3 m h s 5 U S s Z w t g S j 6 8 d Z B k Q 1 3 P q Z n J g q y t G K g G + Z H f A R 5 M S A r Y a l g 0 G 8 8 B 5 0 N p H o n L H a n Q N B B Q j N + C d / S n K 1 f p 7 B d n p B 5 w P 1 r C 5 u X l S j 2 h v a D d I O I d W / F W c h 2 o c x F 5 f q Q 8 g x o K l R f E c + a n 1 8 v H E q o 9 r a 0 6 7 N n G E i p x H O p z k V B o r x e 2 r 2 0 w E c 9 4 l 8 n i 9 w W o s a m e b a F O V t O O S J 1 A M m m g n h 6 y 6 r d r V y v 9 / H 9 r o 3 9 x Y o Z O n z 4 l 4 y 9 o u J B e i F t D A 8 a g J + w i N E g r k G N C T 4 s H E D 0 + P T 0 j z p A 7 / U W s c s Y / 2 w i s U 1 S Q R h o x d o h 6 N 0 t L r J G M E C 0 r L m 5 f E g 8 m 1 t z V U M 0 g S j 4 m D k g C K W W W U C 9 e v q T W 7 V i X G c l Z g i I F b f w S + r n T w R p V m G S Z X b 9 T f i t d k D 4 r r Q X / s 8 D a m 2 Y S E A V 9 q d U n R U c 9 p 8 L h 2 r V N r w D k m b n B n D l 7 W l Y Y P H b s i A S y m s k E + C M s C W Z s 9 P L F a / r / / n I b N d T X U 0 F B v t h I q u O J i p S B B E A o D q I r M B 5 j h Z l M g I f V M 7 j t H 4 4 s T 3 y 5 E b Q N h G R K x f P n L 1 h F u y v P h 6 V G I U E A d B S w G Y + Z F i Q w 4 4 f b 7 + V + N P S z Y Y s l c X R 0 u b l g u r / e n x i f l C g S r A 6 v 8 / x J O m n + l X S W t I 9 D Q R 1 C Z e u S 6 W g u j r u F v 2 h W x N p T h c F U 4 6 Q J 1 q T / K w E N B E 4 F H R x b y L a G t T 4 6 x 9 l + 6 P J Q / f a D l N 9 0 R l Q 8 t 8 c l q c b + 0 3 / 8 D V 2 5 c k 0 c E C A i v I V w p X 9 x 7 g t x b I B U y b y G U B + h G q G x o 9 F 9 L D h C E + J l 3 L G j V S Q I O o b 9 + / d J H k C M f S F 5 z I 3 r t + h e 9 / I B b E H x r m X u c 0 0 W 4 C o / p z 7 W B c k z s Y X N C I m r z 4 O 8 8 / N z M v 0 k W R v 8 l M X x j / 8 y v T a U 3 V 1 I f n 7 P q d S 9 T A K W c a n I m l 0 2 R o S c 5 T o q A t M 3 B q Y j F P T N U G t l i s a S B L A P X r 1 6 L b Z B K r w c c o t 6 5 I u 4 a S H g I I f L S 5 G F E f p n l + o l p g 4 z V 3 f s 3 C E B o w B U P c w H w j E i G a A C w Y 2 u A R J d v X J d 4 u P e v X s v A 8 b B 7 L o P l l A Y b z r U l C W e S p A C k / u g v u E Z k d w f s 4 0 b m x q o t r a G 5 k f a K O i t W 9 Z 5 f L 1 z + X i W B t o I 3 g H G n P A 9 t B 2 U l 6 z y Q a o h M g L j c A 6 7 g + 3 T A K v R P s m L 4 e T v Z B U l z w f 4 q c C E + m + Z U B a a f c L i c O c z o e x b g l C O 8 D x l R 8 f p z Z s 2 M Y D R 6 1 o b A q Z v t 5 R x r z j d I Q 1 q P V O v 0 f j e s v 3 T 7 m s m z K U C i r L j 9 b E E O 8 e n X M / A r M 9 O + 5 r z 6 d p P V 6 l l e 4 s 4 J w C o P i B H c 3 O T X I v G h / t F p D Y i r x F V I d P H + w f o q 6 / O i 0 S D r T L s 2 M c N 7 8 P I d K Q + S D v K E 8 O t U A c Y W 0 N 9 w F u J A V d 0 A D h X V l J E Y 0 t e S U C z w O 0 A N s d X b H d a q j U G 3 U Y g z W E j Y h + / C / s I s 3 0 V w c L i + n / N 7 6 m i v J w W F h d k N u 9 0 w E s F f E 2 y d v i p i u 3 m q 4 6 0 t + i 5 S K N 4 u s y k Q t E w 7 2 8 m s p g s Z x q V n o 6 g S z R S s 5 5 v B Z w H Z W U l M i 6 D l 4 4 Y P e B B r 5 t m l m z K a W F a 8 f 3 H N 2 x n s L h G w K k G o r L z P E p 1 R P B r 2 F N B r 0 f i E h I L U t d n j V I n q 3 W H D h 6 Q B o V x m 0 c P n 9 D 5 L 7 8 w r k I m W J / M K c J A L h w X Z t e 7 R q p 8 e B o V e W H a X Y l F 5 N Q x A o D R b D D e V s T q r T 6 f C p C I U F M h q d Y L 1 L m W R G F s w 2 E J M + r r H 6 R d u 3 b Q 7 V t 3 6 O j R w + I u 1 5 l j J e q D b 3 C G 1 V + X 2 0 v O 0 n r K Y i K m E 5 u S U w K N A C X T c c D I O o S 5 O J i s Z 8 7 o k w x 4 w e i F E f E N M k A N g f 0 w N K 4 m 0 S H q Q E 8 6 R I n a 3 Q l k A v T a U M C / f e a j 6 k K i n c Z C A A A G W h + O V t I Q 7 R A H A O w H R G H X 1 l Z L g 4 O q h Z 4 c 0 g / 9 k p l M s L 0 0 8 F n U y H l n B V 4 N v H b I t a 5 J M z j r k 7 l e O C 5 l 6 b I S m f D b A A a q 5 w O u d S + a o D v Y W I G b n L f Q E L K z P B J U C 6 e M S p b K n b J s o y K R s Q 8 J B V v R D W + n 0 e b S V V a o l k 8 H j F s A q U i V K W T L d S t J A W n a 0 F C 3 J n U O p I N K t W 1 b s 0 x n k A F s L q t B z 0 V C 8 K j G P / 9 a B Z 6 a Z 7 l q e L I L q W O x l t r f d 8 i A Z 2 5 e r u R y k O n h h Q X i p M j N y 0 m Q T M i Z D s C l / Z / + 4 3 + m 0 s A z U Z f M w K v 5 s m W 5 J 6 4 6 f + 2 q b N g g 1 P 7 9 e 8 k W n F 7 3 s j 5 m M k l U B J O j f c w h + x 0 d 3 T I / D P W q P w d 5 w v w c l Z V s T / E + s i p B D U b H l m 6 w D f X f p d W G Q g n Z i s Q T p C s t E 7 G j P E h / 8 X 8 8 o 1 / s L x B P F d J V r Z f o G G S c 9 O f S b G j l P B D b y k J 0 o C Y k A 5 x A 1 6 S T K l n d c h m a E v 4 s B k B n 2 I Y y w 5 O V R 8 O L W R S k H J o a b K M d O 7 a z z d Q p 0 e S Q l L A 7 E A r k Z L U L k h L k w h a D x 5 c u f k W 1 N V V U W c A N k t 8 J c g D C F m o q C a u x l D U C y 6 C O L t h j + T M A 8 / f b 2 K 4 5 s j 2 P w u T m D s Y 4 u Q K 0 G W D d z i 4 R 5 b n D / F z 5 9 P b t e 3 G 8 w A E D h 0 T H m I 1 8 g S h 5 X U o 1 R E G z y i 6 t 5 l 9 U b S 5 d R Z 4 9 3 Q W d p r V x Z p I K i P C a u s I w / Z u / 3 C + r k B 8 8 p G w V M 4 7 + i z v G 3 n K 8 H Y 3 Q t X a l 1 r 0 Z S X Q F J w P U O N 2 r A 2 g M 9 3 o S e / V W b u w n G w N 0 o D Y o 9 o t G V n Y e z Y d z q N + P a R U F o m q C / I h S g I d v g N W g O 7 f v i N r 6 2 J g G A t t u I W K X Q V b k v 8 C a v h u t f S z U j W V Q z c D f w n 3 A j j x y 9 I i o p O H A P N u h y d N C a 6 g O N i 6 h 4 q S K 8 t 9 B B t 2 I S P + 9 + / b Q w 0 e P R L 0 L M a G G Z u z U O W 6 n t m E H d U 2 g c T k 2 Z Q w K Z X N s K G y 4 g W Y S i c z A 6 u o a S F M F l c + K h / / q l L G X i D H u r f u m s y n I E o U f M F b s S C + W 4 n k R L 4 e V 3 c 2 A u x x T J 7 B K v M 7 1 l + u J U h n b L 3 5 L 7 j 9 w s b p h m z Q + T L F H w C 0 W h 4 b L e u f O H X T y z B l a 9 D T Q f P E 5 e j p Z S 5 G K s / R u N E f + x r l t f r q 4 3 Z c w C 3 c 9 s C 5 V i r + N l Q a n b L V C K L x j 5 F B H K j K Q J R V w 7 8 a e 7 O u i V T 4 V D K u O 8 Z u I g Q T h 7 n S 7 Y s S b Z 0 1 1 j M 1 V f y g i D h F r u 0 t H A Z 2 T f / I J C 0 S / J l M m E o v f m y x s B t y 7 d 3 / V Q F M N N C 4 E m i Z D h C W C A M 9 q K V h 1 U P J 6 W 8 5 D F b v O 9 s c 1 S 1 6 / 0 0 0 B c R p g G V B 9 r T + k n A + / + t U v p Q F i H V t M 3 I O H z c V 6 i F 4 d H s h y 2 + l E A / 9 G q 0 + y 3 e I n U u G u R V J a 8 a g / / r w g E + y Y m p p q 2 s k q s w Z s z 7 L y M n W v S a D J Z C Y S i p D J I I s q I B b O R Q l p m b H s j 3 J I M N m 4 w B u I 6 5 d Y / S s q Q w p o / L 3 0 l k S l P E 1 w B H u 5 b l c m 0 m a T L J t 7 b E R 2 8 1 2 K m r Q W I I W Y G Z j x a m 5 Y q Y D M Q a s B s 4 L v d M U b L 1 z X Z V h X 1 8 h f o W s L z g j M f 9 L A 9 5 C x 1 Q z 8 v b e j q 6 u i w M l V V r I / U j l t e E F 7 J G A X N l q y y Z I Y b L U 6 Z z R R z P u 6 i A f P I J M K h l U E E + L w 7 4 C k w 7 M 2 / t w g n E E m f D 4 8 E 6 X C e j X 5 M t 3 Y F E J x f 8 1 F i e 5 M k 0 6 A 3 R a V B o t R 9 3 P n z y b M N V o J T U X K l t C p x O B I m P d / v O d b C N q F I M C j P r f k A 9 T H G C N 6 O x Q W Q m m E 2 D A b m R q j n q l E 8 m C d 3 u G 5 t R E q F R D W 9 O D + A 3 J 6 s m U + F y b / A b D j k n V A k J Q S A c 6 N 3 g o h h L G F + q Z U O I N M + E z 2 Q R g Q B 8 d R u s 2 d S / y 8 U Y z 9 B Q j 7 D Y x 9 f Q z I Y P u m F P 7 j V j J l C r k i U Z s 0 2 E d j l X R n I L 7 U y 0 p o H 3 d S p 6 F W m d N n 9 c 9 8 W M N N B k y h 0 J L J j L 6 5 H H I W x e f / O B 0 2 + v m + 5 W N n z 1 k t h f R M l Y d v j j u B 1 8 O p w 6 i Q x B M z f o 8 d P y b 5 J q z Q h O J 2 H w N y X e D 9 9 v b 0 y M R B q 1 0 q 0 k V I o Q i j p J I i S E x C G d c 8 6 F X R I / o 7 c P 1 D M q n r V V p m a W O b U D b F h k L B H w d Q M b p k G m w 2 Z P J Z f W o 7 k p p g l u t G g f R j W t K s B X d 7 0 D s b B x a 8 G 3 O J Z N S A O x s D s W e a 4 q o b q j r I p D e v I m 8 G Y h W x v I 4 V u E e U H a V L L I l U i u c j d U k C c L l h D 8 9 h L h P R U 4 N w i L M r K y 2 V A F q Q C V P 4 N X n M R Z N H S R + 1 / 3 I I s 3 S Z M F x u d L r I x 7 c W I y A K r j X I h G v U 8 B P q I P 1 l k 1 Q + 1 u P t o / z / F K 3 C w M c i W b J s r u v B E 8 x o n b f T A 5 Z a z w b d M k G O 3 7 U A D c y 6 G M B 6 g c a 9 H o A c s c W w L W C h R F f b P S I x o b Z i M b i q / L C Q R 9 c m X P T w Z K b q B E B w h E u Z Y S Y 8 J j S m e j c I v 4 J 9 g 3 E 0 Q E e b a M C V j y n r y H c B G x W k W f D H p Y 8 i E s i j z g V C U a l 7 j D M h z 5 8 i j v p c X a e + J 1 L K + O z I k f g y O u m G 7 X Z b 9 8 q t + h N i y l f F F a J 6 N F W Z 6 l b 0 F j D v b x b 2 V Q V p Y t E u 4 z X p B M h x Z p t f F h v g 5 k M n 6 w P U x h I o y x k V w q Q C F i x A 0 C 5 6 a q T s W m T b 6 9 l g a h W u q T j E U p i f s 1 r Z g K t J S 3 g G M Z X F S i p M 4 W 9 t X d 0 Z g H e K H H t 3 7 9 0 n d + P X L O F V s P T 5 5 s V Y W w B B Y G 9 d e + 8 i 9 0 I b L b i b 1 a A t z o d D s h 8 O I Z V C S G 2 N E g k H 6 J t v j h l / K f 3 Y P B s K B R I q A w i z E j D y j S D R 1 r J Q r I d f C Y h u g I c Q 3 0 N E N a Q j l v I 0 R w + s F Z A k 3 A G L p + 1 U Q 0 D q b I A l z U p k A u 7 1 e m T Q F s A S O 5 p M q S J x M N A + M q 8 W k k t G J t h r Z p s t w L z D 9 A 8 z s P r g W s m E 4 s H y P G U t t O h T N g / K L V b n I J E G Z 2 w 0 N G u j G + 1 q j K m 8 w J B M h j S K S S l z k c 8 2 1 3 6 S c u d t z 6 a 1 6 M V g I f e M b p F S u q J 1 M c N 6 n E 5 8 2 a K C Q j V w K 0 N s H 7 z o R + 2 p K R i A 6 r V X d j F j n a Q i U 4 g O x q 2 w S F l 1 R Z G M I e E Y B r 9 1 s B T Y x 6 o T 1 u 9 d T X p Y g V 9 a q f b w b G Y n i h X H W d r 9 + b 9 + T H / x i / h A N i J J S p Y e 0 5 4 9 e + Q Y D R o J U p q a m u R 4 J Q g h u B K v X r 1 G h S 1 f S p S I t p m E E D G S q P 1 s V 5 A m 2 3 4 g V / 0 F O l q z K A 6 P m x 0 O l k S G Z E q Q U A G q K M + j I 0 d 3 G X 8 t / U j R Z 6 U H 2 a 5 p q U i 8 8 k x x S u A 2 S r j R H 2 N j G x E E V v s L n 1 e z T f L l t g X K n 7 0 r 1 6 C s R i b A T C Y A 4 0 H v 3 7 w Q M u n j 1 h T j V i 9 Y y q y X T M B q X d F K Z A L u s 7 Q z k w k 4 3 e i X E C A N J J l p Z D J 1 d 3 e L 2 x 5 T X X S K Z T N 0 Z 4 l p M I U F h e T r v 0 c z v Q + k D S g J p O w m 8 / 6 O 0 g D l 5 O T y + 1 g y i I b P e K s L E y 9 G Q D 4 + f C S 9 O S S s 2 F R C C V D p + A 9 b A 5 t F L o T 2 X G C J h I W k C 7 K U 6 p A K G J t a m l c L K n 8 I q m v i g 7 B A q k i L I O K E P g C Q t D s r g j K Z D + r b K S b F R n H v 9 u 3 Y O 8 K 8 J C R i w e A u w o E w x Q J j U T o y H 5 H t W L I G c 7 Z Q V z h G r j 1 M k N y 2 r Y n + 4 M s 9 L H l V n B 6 I h P Y Q J 1 i E X P Y I 1 d W r M C M Q a M 5 w Y O B z T T A t z e D l 2 + y O e X N t K C 4 I Q 0 L F g V W o j G Q V k q 5 K Q g K R 9 f w p J H z 8 U J g H Y o F k 4 0 u C D + O t r F j f N u K i n 9 4 r O w l B s R v F U i A g 0 R j I T X H 6 z C l 6 / O i J J K K 0 5 o T A e 0 M 2 J i x Z g 8 F f r N c L a Q x b C 6 s g Q s q B C C 2 l Q Z b w K s d F d U G Q i a N I V Z K N z F h h y Z Y r B O J O 5 X k / w o 0 0 i e J E w n F 2 l l v e 3 2 Y W l l D 8 / 0 0 s x T m T 3 F h 0 z / S B r S Y J 1 u o M a C q J T 6 Z b C 9 B Y s E z n h 5 J 9 p R n A Z r g + 1 P f / E X H y x D F 5 b r j A n z 1 7 R g c O 7 j c + S Q 6 8 V 0 g S 5 N f D d 5 R U w T l V b P z + E Q G R 6 w 5 R m W t K 7 K F T 9 U u 0 v d R P 9 + 8 / o B c v X 4 n H z y y R r P v R a J g u X I J 3 L 7 F 9 p b t k x l v i C k W l g F T 8 P z n 1 s a Q S v 6 c 1 Y T 0 Z i z T x o b b A V t g o H j 1 8 l J C k B c 6 I j d h J 6 Q T c 0 k g V r Z / 7 w I E D o u 7 B L k o G T S a 9 V Q 4 I Q 6 0 z F a h z + y p 9 N D a 9 R I G + G 5 K 1 C L k 8 j h w 5 L B I K 3 x 2 d s 8 l 1 Z q m k S k i O P 1 a b + R B k B K G 8 b L u g h 1 G V y z 2 W c d 6 M D 6 k s P b G t N D d 1 k O v i G m L u 0 G h g c G O U H 8 v B I O L 5 / v 2 H x q f r A 6 Y X Y K 6 Q G d b g 2 k x E 9 v g N W S l e d y o A l g m 1 B s Q q 0 l j J Z J D H 2 L c W / p B q K w v p 2 K G d F A y F J I k l z i N S H e p e j h v j T A a J s D V K l E t t T e J a W J s F 2 9 3 3 v W v s w z 8 t B s Y x q 9 V B N j u 3 f m n b q o G b X 5 x 5 / 2 M B K u G h G n 9 C t q F U e P b s u U x P Q J J I h N 7 A h s j K U u m z N g J 4 x 2 R 5 S x P G 5 x 3 0 d I V B 2 H Q C W X B H 5 x z i n Y S r H G 8 E 0 s j O 7 0 i n 9 L p 7 5 y 7 b S I l L j 2 o y 6 a I J Y 9 5 X 6 h 7 I E S e U T s Y i m W E N 0 m B + l 4 7 7 u 9 1 p 5 3 N Y + h O u c m Q f D o h 6 i F X 1 / / D X X 8 o 1 m w 1 u T 5 n x D w 0 b U g q V r L S + 5 Q 3 8 Y 4 l 0 e L p 2 l Q d p f 1 V Q G o 0 m E 1 4 4 J A d S F G O L Y 7 x M T E n o 7 e 3 j 0 i + G t E 5 K i f 2 N k g m A h L M m o 4 Q U r Y 0 8 l 4 l / w E a f W A / G 6 r I e Y M o J v o N 3 U p m P h Q j i W g O c C 1 i s A M + P x n 7 8 x H H j k 0 S Y y W T e j 9 l O I q m M f S l x Y u k C g m E F R / y t 8 T n + j d h n q p 2 I d G J 1 T 8 0 c y 5 B / 9 9 7 3 f f x u f 4 P o H W X 7 w Y a J c k 6 w h 8 / w D f I W L 0 P D v L 8 e w O H g s k f p T L N a W a L X y P H W U B 9 f g x V L q C C T K 5 Z 7 Q U o q k A g D i f B K o U f G e M j H T v y B A V E 4 J r S b G f e E e D i k Z r b i R q d n 1 Z X a g d U I 9 N u b b f S L s / H x G s w y R p g T o t g R 1 b H S 4 t X A y L S P v D a / u M f N w L 2 b i z R + 7 M e I g P N 6 3 5 B I K C y R Q J A E C c V b P b c K 1 y R K J 2 N A N x j g c w H 6 9 R 9 f M O 5 g 8 5 E 5 r i M G Q p G 0 S 5 R r n s + o F 2 P G R q X U q Q a / L C 6 t v 1 3 P d o A m 0 4 9 X r q m 5 O l w w y x V j K U g E e Y p V G a Q T x k o Y k E a f I o t O Q 0 O D p N s C Y O h j t c F k Z A I w e I y x s p X Q b K w 4 v x J O 7 8 V s 1 j g w r R 5 R 6 Z g n l Y p M z 0 1 q 6 M u x w h X J p A k j B D K 2 V j I t L + p 7 m m R Y J C E I d Y 5 / 7 / W Q n q p h S C b s 8 7 u C M 4 L 1 P e M O M g O b k l M i V a k p D 3 D F q U p D 4 x Y y o V i w X l J B d T H n T M B 8 H P P 4 z 8 U L 5 2 W B 4 / r 6 + F p N G u a I g E + F v X t V C M / A w K B k f 1 0 J i O v D 8 6 S C n p P 1 s Z H j p t g 6 w g i z Q v I Z 1 G g C k V C k 4 R t b C 4 F i E k k X S C a R T v g M K p w 6 x r t v 7 + i k n O w c 2 Z 9 e h P R U A b G q Y F + V 3 / 8 D t p 2 M 9 p M J J W N s K P y D 2 m G z o V e D b q y I x U e K W B s E 1 m u y L j G D F 4 j f / O 6 7 H y Q 5 J F 4 a z o 2 P T 4 r R n W 5 g f A b Q I U i r A c 9 j t o 8 O V s f t s B Z + 3 t W Q b L m b 1 b C t N M j 3 F 6 U r 7 7 2 i d g 7 M O O l 6 u 4 r q 0 E T S q p 2 W R D F V D 8 d c Y s f m 8 9 Z z X L D o W m 6 O c p X f 7 X b y 1 i C S 3 o J M I p 1 Y P f W 6 T S 1 o 8 / 9 l l M o H N F a B T K h Y 3 h q V y G / I I F W c W G u R U t D Q G p K o Q C A Q v H P f f P O 1 D D R C M n R 2 d l F d X Q 0 9 f f p c Z c x J I 0 C k 0 d H R F R c O W A l I 1 q L J 1 W g 8 7 0 p d E D L O b g S I o q 8 2 J d 0 M 8 C 4 m / O F 9 i Y T C e 7 N u D b V v G Z l Q D O m k i K K 2 D x 8 + o j 1 7 d 9 P o y C h N z P r V Z 2 g L c g 3 2 V f Q E 9 n / 1 h 5 l j O 2 l k H K E A e G 1 S k g p l D U B S x K 9 a k h v n S J G s v X N w B t S z L Y V k 9 t k 5 O X T m z C k Z W 0 q 2 F M y n A u 4 F L v S P i Z W 6 G 7 3 I w E a w o 0 z Z N Y o k U V r y R + n y W 7 2 K o D o f 3 3 J J K o U 0 2 V T R q i A S c G K R b e z X N d T R 2 z G v I h E X d I J Q C 0 W b Y A l F 0 R B 5 P J k x v G B G R t l Q u j T X g T c g k q 5 0 3 o f K g B d p U g F X k l J 9 b X c l E w + + r 4 E A z a t X r 4 t E s s a d A R 4 j G c s X X 5 y h W 7 d u i 2 G c L q C H T h e w f O d G I P X P 7 + F o L S L J + b 3 o d 2 K Q J u Z 0 0 F s z s V I W 9 Z 7 v P 3 g k D i C Q C + X Z c K 7 x m a l o 2 4 n 3 / 9 b f / f m y d p M J J a N s K P M / u 0 g p o w K N X k n 3 i u o l I p g W B U + y H D m 1 R 6 i y p p 7 e v n 0 r K + v h e q h W e 3 b v o k u X L h p X J Q c S k M D b d / n y T 7 F B x U + N w i K 1 w n o 6 s N Y s T h q 6 v n X J 8 4 S N 9 x M n x o / v 3 F x c F M T 6 y S Z V D i 5 w 7 G u i q K L O 6 + 1 A f z 8 d O r h f S S E U 7 s i 0 Z M J 7 h 4 s 8 I u d Q g m x r Y 8 K m u b V k z r + M V P m A l g a W I N L T G b 2 T L n y O 3 6 q 8 U O k B e T 8 Z s J z J 0 J y L d u 3 a R Z W V l R I e g 3 E N 2 5 o M f z X A 6 3 Y 5 6 d / / + 7 9 J G a f 2 M Z E u 4 g K I 9 F 4 v 4 j a R K o g O L 8 / h T o 7 f h + r o V G d 3 r c O V I K E 0 m W I k w 9 a 0 D w J 5 v d m K S H i / v L 3 X o x w R 8 O w p F U / t q 0 4 V 0 i m + A n 6 m I W M J B X h c G H 8 w G a S 6 8 H H I J K l S o d 7 I k w c b 5 c C B f Z I c x L m G j P W 4 H j 9 7 4 e J X 9 H f + z p / Q t W s 3 P i g I d i 2 A U y R d W E t 0 h 6 5 b R Q y D M H I c P 9 d Q H F D 7 O G + Q S K S W J o y 1 m M 6 D P F C p h 4 e H K S e X C Y V z / P m 9 b s z G T X z X I q G M U l y c Z 9 x h Z g L p a 1 j 3 y 8 z S W I c X j x e g K t Z a h E z y 4 m F / L C f W X U u w K Z I t Y l W K 1 W G T O D 0 A 3 7 l 0 6 Q L d u / f g k 3 r / 1 t L I P x Z W + 1 t W M u l y u w t r T m F f f R b y z V J N f l C R D c W Q V v 6 g 5 b s W g o F M g w N D M t k w L z 9 f f c 7 k E T L J u 2 X J h K 2 Q K k 4 m m A A / + 8 X 5 Z e 0 k k 0 p G S y h g V 0 s W V 6 S u X K O C T c f y E t E A D I n 1 M Q A p B g e G B m y v c + f O 0 p M n z x L O f y x g 4 h 1 + P 1 1 I 5 p A B N J G s B R I I J F G d G x e u 8 5 e v X p P X 4 6 H A 6 H M 6 W T u t C G V 8 B u J d a 3 f R 0 3 4 Q x P g O v z O x m b j 0 9 f Z R S W m x r B C i 1 9 D S k k m r e H j P Z s m E 8 q f / 4 F f q R j M Y M u i e 6 a U o H 7 M 0 Q S Q T m b A 1 i u o d 4 w 1 A A 9 m K N g I 4 O m R 5 S R N w 7 t S p E z Q 4 p H r W j w l E r t 9 n C Z g u J F u i M 0 a e G A H U 7 F h s U b 8 v B h 1 0 p M Y n x 6 9 e v q a q S j U x E n G O I K i S X A a p j D K 9 G K W u C a Y h v y O o d K 9 e v u J 3 F 6 H K q k p R K D S B 3 g y r / P G 4 r s C N O D 3 j H Z t I V V d b Z j g i E t t G p p W M d J t b S 0 0 V q 2 5 w o x u V q 4 q u c P U i h F i G y q E J N t x 2 n b q 6 u m R / P Q B 5 g s H l Z M R 5 z N H B G N U Q E + t j Y u e u 9 C V n x H O g 3 q w E s p b d l R h Y R e p j B 1 U 7 + 6 m n q 5 v V X h / t 2 N E q A + L K g 6 f I U p k H e 8 p 4 D 8 Y W 3 + 2 d t N P N D p f 8 v a o q t f I g C m I n U Y Z n i K Y W + D 7 4 X Z Z k + W l 8 n r 8 X N r I Y G d t I J E j n L 5 6 K t Y d M L q z y J T m b g W X f r g L 1 o u S F K F L F y G T a S k / J 5 V T D E p 0 + f Z I a G x v F b b 4 e V Q 0 N z u 9 P 7 Y S A 1 x A D w h u N O E g G B J t i t f a b N 2 8 Z Z z 4 t N K F S k Q p e x 0 e P H l N H 7 y g d q P L J i u u 1 d V j z C R 4 4 y / V M r F r D l t L n 1 L 5 6 L 3 Y K 0 e W n 0 z J w r g i F 7 4 S p f d R G n e N K U t U V B q g y F 9 H j i n D a V R 7 l 7 d / / R 3 / E d 5 y 8 X W R a y X g b y o z S Q i Q 8 5 I o 2 X p Q m k X W L l 3 m j P a 6 / I x s P H A r r I R X y c K 8 0 s I u I d K y j + + O P V 4 w z H w 5 E u J 8 9 e 0 b G w X D f H x u a Q C h 4 N l 0 / K G j E k L o 9 P b 3 c m S C p p k 2 i F h q q i x N I J y 7 w J M V u C 9 P p x k W y T W L d X t N n T B 4 s g F Z T U a D I Y r y j u 2 w z j c 1 B M o V p b + U S 5 b s D N D a L + + C O E l K J p R N U / J a W O r m X r Y I t Y U P p U l u T z T 0 A 9 3 6 G h N I l J q m 4 y A v j 4 v c t 0 G P u Y U E i v F h k 3 8 H q 6 G g c a w F S V 6 0 W K Y H J d u f O f b H h a f D J g P t 7 / f q N B O k i m 1 B P d 4 8 8 n 8 b U 9 L S s + X v n z t 1 V x 8 c 0 e T Q h z F t E 3 G P e 1 c j w i E g j n C s r K x d S Y 5 o K r o O 6 J q Q w l Q C T I 3 5 s S B v U O W / b s T r 7 f q y k q N 6 B V v 2 i / N n Y r J K K u L 6 X T V D p A P n d 7 a 9 c l E 4 S d d 3 N 9 p Y i k 7 K d 8 K 5 P f 3 E 0 a V v I 2 P K o a 2 h 9 B k Y G 4 P H z c b Z p 2 U C 1 O w j T s d W W z U H Z t 3 M v Y R c n + p 6 C P i a W X + L k 4 F B A T / f i x U u Z I o E F n Z M Z 5 x q I 9 4 N a h + v W A q h / C J 3 Z K N C g H j 9 + I h E a 1 k g G j I E h 9 b G + b z O w l i 1 m G M u q 8 4 b 3 D u S w b t V u n G D z T N j s r K z Y Z / q 8 K o p 0 c 8 z X H C w E L R 7 U C N s 8 q H W 1 r 8 + J C 5 2 3 b 9 v e s T T Z x s c R G m b y d I z Z Y 9 J M q 3 9 H a p b o Q Q / W i e J j k U w g k x q P e t L H 1 8 N u M m w n d J p / 9 k / + R O 5 / K 8 H 2 q H t Y 1 f o W w 8 O n I / x / T a I 4 o U A m I R W O e X 9 7 V h d l Z 3 t p m H t i P e / o 9 u 0 7 Y r O g E W K L a 6 1 A M h b 0 q J B s a w V s D m T p W Q / g M o c b G R H W a 1 F t I F l S j a W N j o 5 J / O K u X T v 5 m b P k X C J R 5 I z s Q 3 J j G k f i 5 / E C V z k W E P A 6 Q C 5 N J k U 0 Z B 9 S O f O U x A O h I O V Q 9 1 p 6 Q X p i N n J 5 R Y V 0 E K + 7 Z 2 g m U i h E A o n 2 V y 0 J k f A 9 S L e n / b Y Y o a K R I P 3 Z P / 3 b c v 9 b D V v K h j L j 4 N 5 y U R U S 1 D 7 s G 2 q G V g P f L T a S N 6 e A s r K y a W J i U s i D q Q G w D 1 w u N 6 s p 7 U I w R C q Y V S t I J 1 x v h r n B J Q P I B F s N U m M l 4 P s v X r 6 k S f 5 9 u M y x q v l a y I T v Q V K Z 7 0 M 3 Y J S S k m K + h 0 P 8 r F 6 5 D 6 w P P D E 5 y c 8 V v w Z l i S W e q p / E 8 7 q I Z O H v e O y q D m e W I M K M z / h 8 c R a k C K 5 T n y / M L 0 B f E B L 5 A 3 6 Z d Y x 6 x m x k t 9 t F Q 4 O D 5 P D k y f v B O 4 O a B z J h U W 3 c x 5 M + g 0 z y L o P 0 9 / 7 h H x p P v P W w Z S U U M D q 6 Q N 1 9 M / w U F i k l U k t J K I x d L E 4 P U J 1 3 l B u Z G l s 6 f v y Y j D N B + q A h 6 4 L x p f f v O + j Q o Q N C q J + u X J X w o 9 W Q j A z 9 / f 3 i D L E C 4 0 3 7 9 u + V + V j r B Q i E m c a w 3 X S 0 A 8 7 p b a p 9 E G F i Y k L U M n 8 g I K u y 6 2 u s B Z I p H o D M J I o d g 1 B R m v E R 5 b r g I V T H + O 0 h l v 6 l p c W y L 7 9 h I r A m 7 j R L f D w z j u H N x D 7 y R Y z O R q l / U j k j Q K Y T J / b T 7 n 2 b t 7 7 T h 8 L 2 u G f r E g r o 6 J y k 0 Y k l b t S G / S R k M s h l q H / Y V h d G a V e F S o a I b D 3 / 9 3 / 4 G / r 7 / + D v y b E Q A l v + P e y D b I i K Q I 9 7 k Q m l V E I b L Q R s l M U 2 h X U K u v o 8 E Q h d a k M D Z m k A d 3 F x c S G V l Z d L 0 s Z k Q E N M B u t 5 H N + 9 + 4 A b 3 t H Y s V y B r X G t n L O c V 4 X o h x 9 + R 5 d + 7 6 K c F 7 J Y i 0 E e 7 F v J B N V O k 0 0 T B u f u 3 L 7 H n d R R R S B I L Y N Q k H S L b K s 5 m f x d r A F A v c P c M x m D Y g k V 4 v f w b I A V S X j 0 W E I d P L S L D h / b u B 2 a C W B C j S S + s S 2 I p 8 8 G a N G P 5 P 6 J E s p u k E w T C w u K l e V i y g c b w P x S 4 S k 7 e H A / e V g a o a H H y A U F h j f c b v i 3 b D Q w 6 6 T a A r 1 4 g P 4 s K r n C k Y D f T C h 8 H 5 9 p w B a z J j R J B f P 3 1 K 4 6 T j y v P H T 6 N 3 G s r 9 X X q X O J 5 3 X 5 4 X s Q 6 l L C u c Q C k v D W I E 7 8 G O 5 v I q c N E k e R S 0 j D 5 O G L F L m E R I p Q S m 2 E 1 1 V t J Q l O C N u Q S E s 4 V 5 7 1 w f O n J F N + X h b 9 r T / N / N C i 1 f B Z E A p 4 + K i P / F h b k 8 m S 6 P l T h J J z 3 N i b s 7 o J s 4 C R K s z h c P L n a o 2 m A P e e V d W 1 F I 4 q a e R 2 8 M u O 2 g i T Q r E C Y K 5 b V Z M i n A L 2 X w 2 7 a E 9 l M O G 8 G Z g y s l q i F 2 6 P + L / s A 2 j I G n p f X a I a O T o D e C i l w c f O y 4 4 6 l 7 C v j t W 1 U f r d D 5 c l 2 B f H y y T U M h K p Y y W Z Q B i 9 H y c Q U q 1 V 1 1 T R / R 4 X H a 5 e W k Y k b H G / k E j Y D g 0 N y x j e C 5 Z M W M 8 J d h W S / P / p P / w 1 b n q L g + j / B z b V I k / v k 6 z D A A A A A E l F T k S u Q m C C < / I m a g e > < / T o u r > < / T o u r s > < / V i s u a l i z a t i o n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50a1f29-7a22-4754-ad01-78a5261ad836">
      <UserInfo>
        <DisplayName>Joep Matser</DisplayName>
        <AccountId>106</AccountId>
        <AccountType/>
      </UserInfo>
    </SharedWithUsers>
  </documentManagement>
</p:properties>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2 7 7 2 0 a 5 c - 9 b 7 5 - 4 2 1 6 - a 0 c 8 - 3 4 b 2 8 3 a e 4 0 3 b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 4 9 . 4 1 4 1 7 1 1 2 1 7 2 9 8 7 2 < / L a t i t u d e > < L o n g i t u d e > 1 3 . 9 7 4 9 0 3 2 9 2 0 1 6 7 0 5 < / L o n g i t u d e > < R o t a t i o n > 0 < / R o t a t i o n > < P i v o t A n g l e > - 0 . 0 3 9 2 8 9 4 7 8 0 8 9 4 3 6 9 1 2 < / P i v o t A n g l e > < D i s t a n c e > 1 . 3 7 5 7 9 9 3 9 7 0 5 8 4 9 6 1 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E w A S U R B V H h e 5 b 1 X k F x J l i V 2 Q 0 d q r X U i k d B a i w K q A E x 1 d f d M 2 0 z P r J i 1 F T O 7 + 7 H D I Z c 0 4 w d p R l t y d t b 4 T e P f / v C T a 1 z B I b m 7 3 S U a h Y L W W i a A 1 F p r E T p 4 z / X n E S 9 e R q Q C E B m J P S i v J + J F 5 H v + / P g V f v 2 6 7 T / f f B C l / w L w y z O H 6 f t X R K F Q m C K R C D l t E Q p F o r x P F I m q K o j y t q E o T K U 5 Y S r K j t C c 3 0 b + k I 2 e D r j l s 2 Q 4 3 e S n b N f G q 7 B n y i l / o 7 E 4 R N c 7 P M b Z D 0 O u O 0 r 7 q o N 0 p 9 t t n C G y 2 f B 8 x s E K q C s M 0 4 7 y o H E U h w 0 / k A L B Y J A c d j s 5 X S 6 a W L B T a W 6 U 7 H y M O g s G / F R Q X E a / u f X Y u P r z x m d P K D S E b 0 4 e Y D L Z K B x W Z M K L 1 u X C d h 9 d e e + V f e B S q 0 + 2 t 7 v c 5 H Y Q T S 0 l b 0 j Z 3 G h P N v j J n r q d r Q k j 8 w 6 a X r J T 3 x T / s Q 9 E g T d K T n u U J h b t x p m N A d y 5 y P W S D K m I h f O R S J j m Z m e p o L B I j k E q b E O h E O X m 5 d G 3 d 1 / E 6 v l z x Y f V f I Y j x + u h X 5 z c J 2 T C S z W T K d v F o o l h o y g 3 n i W R M p p M l 9 9 5 a S F g S 0 m m 5 p I Q n W 7 8 c D L h 7 7 w Y d H 0 U M g E z P t u a y H S h x S + k S Y X D N Q F j b z l 0 / V m B c z a b X c g E + H w + O Y c 6 X 1 p a p I D f L + 8 i 2 x u X m p 8 j W E I 9 / C y 7 j D P 7 d 1 J B t p O + f e V I k E w X W n z 0 4 3 u l W p 1 r 9 t F S 0 E a 5 H n x G r L Y Q 3 e t x 0 y w 3 z G T Y X h Z i l T B k H G 0 c 3 Z N O 6 m Y S h c L r Y 2 R h V o S O 1 q n G D j J u F G 5 H l P Z U B e l J f + r G j T u r z A 9 T D k t i q K N W s L b M 9 Z X 8 / r U U Q 3 1 D S o X D I X K 7 P e R w O J h Y P i Z 9 m F 5 2 9 s s 1 n x t s v 7 n 1 + R H q Z 6 c O k y 3 s F z K B S C h l O S H a V x W g K e 7 B H 3 F D O t n g I w e / d 5 s t S j c 6 v S K d b r G a t 8 i S K R n Q d k p z I r S / O n X v v R a 8 G n b S 0 K z T O F o b c G / z b M + h c f / I 6 i n a K z o A 3 M 8 4 2 y z r B X 4 P a i 5 I k Q r 5 3 g g d q J j l P R t 5 P M t t u / 5 p J 9 U W K q I l U w O t 5 0 C s W O H P 7 E 4 3 f X / / h f H p 5 4 P P T u X 7 5 t Q h i g a X 6 L c v 0 T O G q a E w I C o d y I R G + L D P J c d o n O i G Q S b Y U T 6 2 w 5 O R 6 f w 2 H 3 3 F n 3 t Z R f x Q M t 3 q 8 t L u y v V L u B m 2 s Z 4 N u o V I p b l h e Q 5 g I 2 T S S E Y m S C 5 I a S e X R Z b c v X N 5 9 H g 4 X z 6 b n Z 6 W r Q b I 9 L D P z Q q z k k R W 4 J z 5 f C A Q k I 4 N 7 y S M T i 4 c p J 8 d 3 2 d 8 + v n g s y L U N y y Z o i E / X W 5 z y s s r z g 6 z v R M 0 X i 7 U J I 8 4 E u B N Q 4 O 6 2 Y m e l 3 t 9 P n 9 D 9 p f j E T e a s X k H 2 0 w f R q Y g q 3 d L T N o f N 6 C q P e B 7 0 N r V O O 6 l 6 c P u B U j m y Q v w P W 5 j + / B L V o t b S 0 P U U h q k U 1 x f Q H 5 h o d h C C / P z 5 G f 7 C I D 6 q b s g K 4 E 0 9 D m n 0 0 k T 4 2 N y j H f T M c 7 f j I b p 5 y c P y e e f C 1 j l e 7 S 8 F r Y g j h 8 4 T E X u J f r u t V N 6 w V O N P s p y K r s J + N 1 b R R j 0 v i V M N H j X k j U A A J I A 7 n D 0 N h 7 n h 1 f P 6 x E X 3 5 P y 6 G 0 U c O N D 7 Q M x P x Q g J 6 R y K j u s L J f V P U M a 4 x r t r D E j E P C L X Z Q M K 6 m A e D d w r 0 P t 6 x l d o t a 6 Q p q a m q L 7 7 c P y + V a H X b q Y L V 6 O 7 t 0 v Z L r 8 1 k H N x X 5 R 6 e a 5 Y w V h w h G i n 9 r j x n e I j 1 c i E 1 S 8 c m 5 Q H l Z / N k o m q I 7 v x 5 W d N L H g o J 0 s D T 6 E T A B s v 4 9 B J g D S O R x R N l k y j M 3 H F R c 4 c f B 3 o d 5 p A u K 7 L l e c T J M T E 8 a e Q r K 6 1 e f s d r Z r m V Q z S 0 Q N 5 V k 0 M B m g 3 N x c u n C w J e m 7 3 W r F 9 t v b W 1 t C N d T v Z f U l T H c 6 7 H S o d o l m + U X l i d c u S t 2 T D n o / t t w B k O y F F 2 R F m U g h b m w 2 a k r i 1 V o r / P z V n i k X 9 8 h R K s q K y K B w J q K 1 P E R 1 B S F x c q T C C V b 3 8 j z x u m o 3 O o k W V g e T Y X F h g b x Z X i E N k E p S Y b w q a n N S 5 4 S L d l a E 6 f 2 o j V o r o u R y e + l 3 D 1 8 b V 2 5 N b G k b q r S s Q c j U M x G l i j y 2 C Z g o m k z g D M h U k c e 6 l g F 1 P n n / s a s 8 I F E S G y U T 3 O 9 q a 6 d 5 1 p B 6 p 5 w Z S y b g 3 S i r x l w V s J d S 4 V 6 P R w j X O R E n E s q 1 F B E d 2 T k 5 Q i Y 4 I I B k 9 Y 1 j X G N j + 6 m 1 L M j S L k p 1 x U R v h 8 L c w U f p Y H O 1 c e X W B B P K J K + 2 U M n N z q G j T b k y Y F u R G 6 D q f H 4 5 3 E L i L z B K R y r G a W S O X x 6 O U h A J a l 1 V f o R y T T 3 x R p D l i k o D x F j R t A 8 q p f F B B g N 1 8 3 b M J T a S j o z Y X a m c F Z B O O A + V r 7 E 4 T F N L 8 b 6 3 k K X 5 S g P I b n d i R 2 K t + 0 X m G 9 z n S 4 s L / G 5 Y t X Z E q L X S Q b P c E 0 W D f i r M z e a r l r / z r V C 2 r A 3 1 x b 4 m i S G D x w i t F y 8 N a h a A / S D 3 k o 9 G S u V Y x + p Z g d C i w 7 U B 2 l O 5 c a 9 Z 2 6 h L G t t 9 J l N 5 b p i m u a G t N L 6 T S X g z 4 q K h G Y f Y R l r 1 e z 3 s k q 2 W u N D a A r 5 F U V 8 1 4 L B 4 0 q e u S 4 X h w Q H Z h v g d A W Z S o f P B s T c r W 9 R E 7 K N 4 X D a R b g e b K u X v J n v v m V 5 s 3 9 5 5 v E V e f x z f n N x H Q b 8 / F k 4 0 I y F C E d H 3 8 W L w U u 7 0 5 Y k x b X 6 R V n z V 4 i e H f X 2 P D 4 c D 4 v i s A I k w W P q 5 Y H c F S / 0 C R S K / 3 0 c e z 8 a f D a S B O j g 8 2 M / b 3 F h 4 E g C b a n 5 u l v L y C 2 Q f w D u D l L v y 9 L 0 c b y V s O R u q o X 4 / h Z g w 0 w v a V o q y u h a m y N K U 7 M O r d 7 9 / d T K d 2 5 a a T P p r b 1 j 6 a M C z h Z 7 8 d r e H 7 n a 7 Y x 6 3 O Z 9 d z q + H T C 5 H 6 v v K B M A r q c k E a D K B G G u R v g t 8 n R n e r C z Z V l b X U n 5 B I U 1 N j s f e j b y / v P y Y p H r 4 8 D E N D w / z b 8 z T u b 1 N c s 1 W A k u o J 5 n 9 d k 2 o L K + j f X X Z M V U P B i 1 F 1 Y v X L + i n d o 8 0 f i A V o Q q 8 E T p W n 1 z N 0 6 7 h 8 r y w h C Y F Q z a a Y J U u x U 9 t e V T y c 8 I m a h t 1 y v j c D N t / V k f F 9 O Q E F R a X 0 O j w E J V X V s k U j Z K c O O G W F h c p K z t b B n 0 h i Z J 5 9 8 y w f h 4 M s / r t Z H W P t Q 4 X S 6 a F o I t y X A H y e r N o d m G R H r 4 f N K 7 M f G w p G w p k m p x X g a 7 B M N t M E v h C d L N D G c G v W P 8 H m U C k V G Q C k p H p / b g r R i Z g l A 3 2 o V k H j b N N l M l k c r G U x S A t O o k 8 b 5 Q u J h m E X Q n D / J w g E 3 C o N i g D 2 h o j T C A A Z A J A J q A w O 0 I j c 3 a W K v M s b S a E T E B O b u 4 y s s x M T x l 7 c e j 3 g 6 k e 8 3 N z F G G 1 A u O D b o 9 H n B U L U 4 P k d L p Y S s 2 R 1 8 1 a g q U d Z H L Z M i r f N 8 f 3 y i h 7 l g u x b F G y 2 1 Q I C / b P N P u F W i D A a t h R l h h y A x U O R O q Z / L C B 1 8 0 A v G / H G w L U P u G i I 7 U + C v R c k a G C p c V 5 t o G W h x a Z s Y s / B x F L c t S w w j E j i h 2 9 x + i w k g g V B o G s g O Q u d C + S O y u P i g y y J Q M k G Q g C I M o D g F I x z 3 Z o h D s + d I i Y J w X O O P h 9 w i Z e Y I J V V l b I 9 A + 3 2 0 u h Y I D O 7 q q X 7 2 4 F 2 L 6 7 + z S D + 1 + F P G 8 p H d t Z K I Q K c F d m J x V B j h 4 u L 1 8 F b w 5 z j / l y K P X M W j P g D s a L F S / X G k i Y a d g D s n D 7 L M i K x G Y L j 4 + P U 2 l p K b 1 4 8 Y r 2 7 d s j 5 / q m H T I D F 0 j m N M G Y H W x B H 6 u 1 J x v 9 M t M 3 G e D F N H v 5 z B i d t 0 t k i R X 4 J U U h / v 7 E O B W V K I + r G b g n P Q U E 7 x b T O 7 S E w 9 b H q m Q O E w 5 Y Y N X v U d e o 7 G c y M l 5 C u V 1 O q s p b 5 N 4 u S u 9 H W c 3 g j h S k Q Y W D T A j o h C N i r W R C T J w / a J P G 9 S F k S u b p + 9 S A m x + d g Y d J 5 P A N 0 X B f h 5 z H c / f 3 D 1 D X B O Z Y y S m R u p p M A N o t v o u y v 0 p J o z m / n c 6 y d M 9 y R r l B q 4 Y 8 Y 0 S V m 6 v S T K Z J J o c Z I F P 3 h J N V N k 0 f O H D i Z A K S k Q n w + 5 Z i 7 0 z m S g V U R D q G P F 4 8 f 0 F z 8 7 N y D D i d D n I i F D 7 D Y f v u X m Z L q J 8 d 3 0 N z M z P U 2 9 t H j Y 0 N E u S K W D 0 z e a D P P x 9 c e V x E A z 0 6 p i Z 8 K I 6 w i o R I d K g / i D j 4 1 D h Y E 5 D 5 T w C C S d + 9 e 0 8 7 d u y g u b l Z q q u r k / P A 0 t K S 9 P Y h R 7 4 M M q P D w T 1 a P Z q w N 3 W H A p J p + L i R w x m Q D J j F j P g / T B h 0 O J a H d A G Y N O l M 4 s U c G R q k i i o V B Y H A W t + S j / I L C u Q Y A H H g 3 I g a T q b J q R l q a m o U Z g d Y 7 U M g L t 7 5 7 b e Z P T E x o w l 1 4 Q j b T f 4 F 6 u z s p I K C Q i 7 5 0 g v X F Y V Y t M Z v G 7 3 x W q T T x w A 0 k r 2 V A c r 3 R m W A 0 g x z I / 2 Y q C k I c a f h p D N N P n p w 7 z Y d O n S I s g x X N D A 5 O U n F x c X G k c L i 4 h J l Z y c n B v C s 3 y V J a M 5 u W + 6 g w b i Q y + U m j z f 1 U A D q 2 + q A W A 2 Q P I g 0 t 3 4 P Y 3 t Z L l b l 2 d 7 C 3 4 Z z Q r v q I b U W + B z u x W Z 3 y M T E R 5 3 K W Z K J Y E 0 g c / + x I i E 3 6 e H e K e g s k n l L C N A 0 k 2 l 6 a e X x p o 8 N / K k S V h u t Z A J 2 l m 8 8 q H Y l D M x A G k R p c H i M T p 8 + n U A m Y H h 4 x N h T 8 P v 9 M T I h D g 8 d z r V 2 N 8 2 z i j f j U w l h x h Z Y 3 U t C J g D j Q s N D K t L B C k M D i 5 E C d Q + J u B o G B / r E J Y 7 v Y R q 8 G V C f d c Q 6 / r a W R g / u 3 6 P Z m W m y s z q I g V 9 U f j d 3 r u Y 2 k n H / v r / 3 L H 2 t c R 3 4 + v h e N k r n R R V A 5 U L V w x Y F r 7 I 4 J 0 w 7 y k I y b T 2 d Q O z f F 2 x 3 J A O M d 6 i B H x v 7 q o I S 5 D v J q l 5 x U T z K Q E M b 9 G Y 8 e f K U J d l B 4 4 h V u Z A t N r y g c W n H 8 u e Q + l 1 F 8 i A s C a n P c p 1 + k T i r A a 5 x e P N S A R 3 A U j S b C r 1 h + d u L i w v c I e S I d H L x 7 w / N u a n U u 8 C q q F e 8 f w i u f d i Z 2 I l k C j J y H M r r Y X V k d k 5 6 1 k g k S j + 9 V 2 T S w F 4 J 2 w d w e a c b a E j t Y / F G B E 8 V s g 3 h X t d N J j z T K g U D r y A T O h Z U T z I o g z 6 R H C D T 6 O i o 2 J d w W e s Z v 8 A 2 Y / r F Z W P S Z Q L 4 b 4 6 P r d x Y I Z 1 d k V k h E w b Z z c B 9 Y G z K D J A J s 3 U n x u M O j Q n j b 8 C B g Z w V I J M G s i c B U A F B M P t i n 5 A J b Q A E 4 5 s k t 4 s 7 E F O b y Z R i + / 5 + 5 k k o T / F + W l g I S c 9 b l R u g / h l j Q i C X 1 v I g 9 U 8 7 2 E B W i R S 3 L N Z 4 7 x A W J x o D 1 P P + F e 3 Z s 9 s 4 m w i o w h g c P d E Y o v y s + O + + e f 2 G d u 3 e Z R w R z b K 6 d 7 / H R e V 5 E S F V q g m G A M a E Q F R M d 9 e h Q 2 b 4 l p Z i 5 8 O 4 1 r n c S T H D E r U g i U T V w P t 7 9 u w 5 N T U 3 U Y E x / A H M z M z Q a 7 7 3 m u p q t p 0 8 Y s / h 3 L Z t z S x 5 n 1 F 5 e S k V 8 e 8 + 6 1 8 + a L z Z y D g b y u 2 C W F e D t h d a F m V U H h W f z z 0 Y B i I x z W L L k 2 k d w H Q K j A 9 Z p 0 R o 3 O v G c A E T j 3 t z z K o N m V y O V d W J A 7 P I Z A Q 1 z + f z 0 5 P + l V U 1 5 I C A y p W M T G O j w 4 n n 0 T s n A f J Q W P G u 7 Z W x h 8 7 C x m Q M C 5 m Q r + L V q 9 f S M U x N T r G t e I o a G h v E X i w p K R Y y Q e I e O n R A x t t E j W R N x t x 2 M u F f x q l 8 0 Z x W k U w g 1 N V 2 D 0 0 v 4 g N i l Q C 6 P U l i y P + S g L l a c / P z 0 q C S A R 2 O x o V W t m k c N n o 7 6 h S S F X K D R k 9 v x t 0 e N z X l j d P Z 5 u Q O C T O S p Q / D d I y y 8 k r j S E k 9 u N A h p a w A Y T D d 3 Y y K q l p 6 + v S p d I g g i N u j O o q s r G y R w K O s C o Y j 8 e 8 U F B Q I s Y G K i g r Z g u w Y g 6 w v 5 O + a 2 k 4 m l I w a K X O w d I J K r h 0 R C J o c N N z Q y E M O n G n y b 3 3 p t M b 7 1 0 4 D J 1 Q v i 2 d M Q 2 e d 1 W N U w I 7 y k H Q + + C t o h H P c m w P I F X G y I U B l Z e W s j k 3 K u b V g b D R u U 8 F u Q v 2 P G O F J k H q I w 4 P K B 7 e 4 F Q u L C z Q 9 P S 2 B t f P z c / T 2 7 T s 6 e P A g 3 b l 9 R 1 T K / P x E Z 0 V + X j 5 3 H t t i 7 3 i O 7 V M t n X F O O 0 y i 3 B 6 c T j f b c x 9 / m O J D k F G E s u d s j 0 k n D R i t q E h 4 0 B D m 8 l N 7 6 r G R z w F o L t U F Y e 4 4 V F L O e / c e i N q D H t w K P c m v u j B C B 2 u X x + 7 h t w q K i i U J C q Z U I J s R g B i 7 n I L E c S s r k D t P o 6 y 8 I i Y l 4 I R A o 6 6 o r B a 1 C 8 C k R P R 3 c I t b k c c E g a R E Y G 1 u b h 4 t z K u p H a f P n J a x s 5 q a G r k 3 D U S r m z t M B P z i W H c K A P 6 + 0 8 U 2 G z 9 g c 0 m O c T Y z w I R C t W d G 0 d I J Q C W a K 3 a R 7 a Z e 7 o 3 N 5 z I Z G 4 m S Q W T D R Z Z K S I a Z x X Y T w q S a m h r k s 5 u d q r G e + Z d 3 Z Q s P H a a h I y 2 a N R B 2 3 M h a h H y C w z M O c T D o n h 1 4 O u C i m 0 Z e C B 1 R r g E p g 4 m A W E 0 D w P t A u B G k B L x / y s u m o M f D 9 l c H E 7 y I G g s s k R B V o Y H 9 w 0 d U H r 6 Z 6 U m a m Z k W 9 S 2 H S W T 2 F u J + A f 2 u 0 c n m 5 O T K v p z j Z 8 H z 4 F 7 h c r e 2 o 8 0 s S I + G + 9 v 0 4 i 3 Z y x W p p J O Z N H r / a J 2 f p p c y S 7 y v B E j W 9 Q D q 3 d H 6 5 V J G q z s 6 4 + y t / + W k r N a h k e z v G F y g H E + E K l j a v X j x k r K N K R b A R b a 1 S h 2 D 9 L g X k q Z K h S t x I 4 Y U g k q H i Y A a c F 0 j 5 g 4 o L V M 2 j E I 0 w b P X N 6 3 2 d a z f 2 M g w 5 b B E M o c o j Y y M x j q a v P x C l l x x D y C I i v G n i b H R B N I C I F 1 3 V 1 e s L X B z E c D G 8 7 A N t r M 8 O 2 m b 2 o w S f z O b D C Q j 1 W T S x Y y H f Y l j U V s W S Z 4 B D T w V d M 9 d b H I + P O y N N 7 h k N a I D Z B G 3 G O U 6 b W x s F I m m x v M Q / T 1 B e 5 t L 6 H C 9 + j Y k D c g B 8 p o l G Y A 6 r 6 q p S 1 L 3 N r G L A K R p D h j e x e K S U i F V X k H c D Q 6 J N 9 j f J + p e b l 6 B R G G A q L O z M 8 Y V b C v N z U j v X s L 2 n R n 4 u / A A j i z l y q A u j l H 0 f S 5 K / F + y W t g c Z A S h c k p b W K y r K R n m y s m k i v q U 0 G 0 4 2 e O + e p n o p U u G d 6 O J k h v j T B p P H z 9 m W 6 V I p t 2 j f m + 9 m a G i k s Q 5 T M m C h R H M C u i G O 2 5 y T G g g v x 4 A 9 3 h 9 / h K N s l Q C Q C q v N y 4 R I f E c L j d t b 9 2 u j q t q Z J u P c C I D e U w 0 V 5 J M t G g D 8 8 E s O r m n j G 7 c u C n n 9 D 1 h C 5 s L q M / P D O 8 v E w o 3 t 7 n F F 0 B E R J x M y Y i 0 1 c m V a p X D I p N 3 T h P L D G / W 6 p I 5 l b 2 2 F C A a d R + Q / f M t A Z Z m d j q + P d 6 I t e f Q e m + I O N e R 4 R p 6 o i C g 3 5 V W D U O h I N s z Q S q v i L v T A V w D h w M k C + w g M 8 y 2 F Y C Z 1 t b w K Q A x g F 1 T S u 3 d v 3 + / b I E Y q Y z i Q k i 9 q U 1 t V s k I G 8 r q j D B v P x e k m j I y t c o K G h j o 1 I 1 H 4 y t W E S F x k A s C C 8 f B A 6 r V Q F Q b I k k Q P X G n 2 8 O E z J W J h v 1 9 A 2 K n Y X Y s X 0 U + V q P M D b h n 0 k 5 d 3 b 3 G U S L w L s y q G G w q 3 B O c D p B K U 5 O T N L C Y z 6 p e 4 g R A y R H B q i T C h s K h C P 3 2 t 9 8 a n y B c K m 5 b D f T 3 U m 9 v 8 r + d V d x I h 2 q U 2 t v f Z 5 m 6 I f W i B o e h + + r 2 t J l l 0 1 W + r N I 9 0 n v h p X 1 u J F q G J M 8 H t z D G c a z A p c F Q K O n g K j r j L 7 Y F a J 4 l k C + M S Z d 2 c V S 8 G H L R j Q 4 3 t Y 0 4 Z T Y v X N n + + R G q L Q h R b Z 1 S s y b H x / j / N i Z a N h v 7 L v G U d X W 8 p z z n I k 3 Y W + Q a z I f C u 0 D 8 H e w d L V 3 0 O F N W d o 5 0 g H A 6 Q C q 5 8 i p p e 1 m Y 7 z f x Q T D l A l M x c G 1 d f S 0 d O X L Y + E Q B g 8 T j Y 6 P i 7 G h q j M / p M m N w Y C A 2 v + r I 0 c P i Y N H g a p B G 7 I A L n V G 3 f G Q h 7 d h 0 Q i 0 t r e y M A L Y K 0 b B m E i b y Y T o C n A j 1 R Y l q T j I E Q j a Z V m E F h g i e P 3 0 u j U g D B E H u i + v t y r m A y X w Q 7 A F D e x q Z t c t 4 l H g M 6 9 R 2 b u C 5 T E E X g o y N U H F p m b q Y g X g 8 S J m m b d u p O N 9 L R + r i z p G h g X 4 q 4 W t h 7 + j p F h h n e j F g J 3 8 w Q h N T c 2 p i J 5 M Y k h K o s K h 8 G v A g g p Q T E 4 m D y f A o l r L k S 9 Z p a E y F 1 H i Z b g P 7 9 u 2 V 6 f B m g F j 4 f b N a u l n g O x C e b 1 o J h Z Y T a a s Q y A w 8 D V b 1 Q 3 A q X P y H a g J C i t W A x Q U w / m T G 4 I x a 5 A A T B x E p o K P C M d b T U B y m c y 1 + C c u y A g s e 9 E y q 3 v r d 8 K L E 9 Y U c h U I i q G j F p e W i / m k E W E L o j E Y A r o F X E W n D q m u V Z w + d n c 5 q B O y r i Z D H Z e d O w y 4 D x a 0 l q n G D N I P 9 P c q e M j y T G i C i n W 8 + N y e H b t 2 8 T d 1 d 3 c Y n q 6 M 2 a 3 k e i f b 2 d m M P U O 0 I v 8 + t K H a 8 W W V T b a j s s t 0 x 6 Z Q K W 4 Z c / D y Y K 9 V S E p L c D 2 N z D s k P v h Y 8 N g W q v h x 0 0 u t h R Y r f + / q S r P k L h 8 K b 4 f g 1 I J i 1 W k A 2 a F y Q G s 8 G n B S d 6 Z e 4 v j + 5 2 E o D E 0 p V A 2 G q 8 9 Q 9 z c x M U b Y 5 w J W B Z J M y B s Q 9 P Y i B 6 9 H r m 6 d d A H C X Z + V k U 3 9 v J / + o W 1 z m c L t X 1 z a I G q n H k d r b X r H d 0 y P 7 f T 3 d V N 9 Q T 8 d P H K N e q y 2 0 A q A K d v c N S R o E t I W O j k 7 a b Y q g 1 4 C E 4 i p g t U / F f G 5 W 2 V Q Z u d r Y 0 1 Y C b p 3 r U / L j A e X 5 4 Y S l Y O S C F J h c s A t J U J A n T w N f g d o G B 4 T O N W 6 G + Q z U w Q U j V d c c k 6 W 1 d T v d v H m L H j 9 6 Q r l O N T A L Y G Y s n A o F B U W i c m n g n H Z B w 2 G h 5 y Q B V u 8 b w o j m 5 + e Z I M 2 i r v Z 3 x l M m m 9 3 r L T v 3 s O 3 W Q G 2 v n l N B U Y l M v X j 1 6 h W d P X t a P p + c h D 2 n 2 k A y Y P w K a K y r o r y C A i F N i E v C / e C R u d j 5 f v F 5 q t 9 K F z a V U I g w s Z J o K 5 M K j d o M t e T o + g G H A 3 D b C D c C D h t 5 8 x B O B G m E 3 r D W l N W o l N U v k A + T / 0 L u E h q f D 3 L D P U O n z 5 y i 1 6 / b j K t U X B 7 m F 5 m B O v c Y i V k m x k f F b k K j 7 e / t l i x I m K r R 0 6 U y L O m w o C z j + p K c E E W K d t O A E S m B 3 O V W 1 N Q 3 y X y m A w f 2 S W C s t n W K i 8 s k S B e S 0 Q q o j e a I D Q C R F l m F t f z s M B X U f a g u h E n v d M g 9 b 3 b 7 2 T Q b y u G C p 2 h l y b S V y J X j j h C c T e / H X D S 2 4 K D 7 r K p h 2 v l 6 g P T P I I V e O X E p y f f L c s P k 5 s 9 R N W Z 7 a F e F a m B n m g P 0 J a u I 9 9 / H H Q A n W M 1 C l L d e C Q M 5 G j S Q 2 R U N F N 4 2 9 O 6 Y K q J R W 9 9 I B Y W F E p i r 5 z Y h D A i S A H Y R Y v v w 3 f D 8 A N U Y K 8 J H o h E m Q 0 A I 1 N P T K + n N 5 u c X J D N T M q e B B O / m 5 S 1 7 1 1 A b 9 a x e D e T J q C t T Y 5 b 4 u w k w H T u j 6 G h U O 0 t 3 2 b T 5 U P a c h g T x v J X I o 2 G 3 R + l M 3 R R t y x 0 S M k D l q i 4 I U V m O y u i K Z C 7 r w b 5 q 1 S j N u G 5 Z 3 A z j W b 4 k 6 l 8 k u M A q 3 m 3 6 3 Q + X 6 d q 1 G 9 T k n a T v v v s d z c 7 O S s l h m 2 e G t w 8 f P K J v v / 1 e z H d A r 4 S B 4 F M 0 + M b G Z g l X w t i Q G Z g 8 1 9 + r 7 C G t c s H d P c 2 E D L u r J A 4 Q w a 5 3 b t + l y 5 d / k g Z f X 1 8 n 2 Z f K y 5 V T J B X M B F E B t U r y l v D v w 3 W v g d m 9 A P 6 + v h 7 P Y f 5 l 7 m q o 0 M 7 S H C c 3 o d i u P H m 9 K S 0 5 m r 2 L b a i Q i G 5 U q C a U m V i Z S j J E e J 9 q 9 N P L X h 8 1 5 M / J J D i 7 w 0 U 3 u z x 0 f l v c E Y H b / 1 F n a 1 3 D s 0 A 6 H f 6 f b t P j / / U 0 X c G 0 d v 4 K i L q f i Q a y Y t W P V L + y q 3 C Y a i q W T z d H D j 9 E c 5 t n / K K + Y Q P l m 6 a d 6 3 x 8 k F i a Z F h X C 1 6 r v p 4 u k V a 9 3 V 3 U 0 B S f 6 I j x K 7 j c c W 8 5 h r 1 4 4 / p N + u L c W d n X g B p Z U p o Y o 6 e B I N q y i k p 5 1 y u R b m B g Q K Z 7 I O 4 Q E e Y o 2 E d A d S j M 7 S i o 2 h J y + G G g d z y a 6 H B J F z Z N 5 U M n h E r c C g S y o q Y g L G r Z k W a P 9 M x P n r 6 S n H x I a 4 x k L R q x 9 r G O 5 7 r 7 1 6 d Z b X T I 3 w D B 9 E o i U O 9 W + p W I M 5 / v x S 8 k 6 J t Y o v F Z w + Y a m 1 j W U H G M r E g a I I Z O b m l + B y A C i A Y y 4 T u a T D q J C 8 g 0 O m e P k Q m B q g c O q l A n M 7 C o Q C p A 5 Q O S k Q k S D 0 D E B e w s P V 0 E d Y 4 5 X g r 8 t + X P 4 3 / q P i C l d D t L d 1 m u 1 K Y B S F i o 7 a d U y G R y 9 U w 5 q H 0 0 K D y p r q 6 m 5 t 2 H a d S 0 y v v / + O / i 6 l J 1 / u q D u x q X n 8 1 Q y L 9 I 5 b l R m j S m a G A y I L x / C C d K B Q w k T y x 5 a G n J R y 9 f v K T q Q j e V 5 i u J V F x c G H N j a 6 D x n j p 1 k n 7 4 4 U e x d S A 9 J o 1 M R X B O j A 4 P 0 y C r f F i H C 0 R D P J 0 G 4 v / M 0 z i Q z l k D q q X X m 8 w R A w / c c n U W Q P S F H m e z A s l N Z / n + E G 2 B i Y p 4 v m + / / U E + Q / u I t x C M l x l H 2 K C Y z I l 0 Y l N s q K y S 7 a p C D N J k M n m S A e p e S z k y o K r j 4 V n l 4 X I a 6 Y 7 / + t f x 1 S I w + 3 a t s G W V S V t 4 M e i U 9 p B q R R A Q 6 H y L n w 7 W g N R R q n N 2 U s 5 S G 6 t F g 9 K b w 9 a A + t P W 9 p Z V P t X L W w E V 8 P z 5 L 6 S 3 h 5 O i u L h E V E F I g f L K S q q u r Z c 5 S 0 A N 7 / f 3 d Y s 7 X Q / a 4 u + O D A 3 I Q D P 2 u z o 7 5 G / e v X t f P t f A u b q G R r Z 7 n L F o d D P m Z m d k s X A r c F + A j m h n y t C j R 4 / o 7 N l T I p 0 Q c M t / W O o L u H / v g b G H a 6 P k n G c p a m l 3 6 S i 2 n 5 6 + S X t r t u f t p I U F 1 n 2 5 s m G A J i O W e T + T U J E f o X 2 W N X l / Z D U P D q y 6 Q i y g H Z b 4 P A 3 s / Z i i B 7 b C 7 Y j S u R b 1 2 5 i 7 h E X N M B s W V Y F g V + R v O F w X F B v O j H h d Y S Y r 1 L w x b p B B l j w l 5 F 0 h r O e n n 6 6 J K 9 u c x n l 6 a p I c T h d l e b 3 U 1 9 t F 5 e V V s R U w A L j S 4 V Y H C e H E g C 2 D 6 R X h x W G x J d H Q s d U A i a x R 6 G b 0 D Y z Q 2 / l 6 i Z j / a r u y P 9 E m M H 4 2 N T 1 N B w / u 5 X u o p P a O D h o a H K K 5 u X n 6 8 q v z 1 N P d I / b h Q V Y x c T 3 i H m F H g f A o Q 0 P D 5 K 1 R s Y n p B D + G h W J p K M n s p 6 0 C h 0 2 p E r e 6 P H S 1 3 S s 2 E 5 4 C M 2 c R u 2 c m E 8 D v e U U c q g 3 Q j u J Z S R e m y Q S g c Y F M A E h S E X h I x x u W k w m A C q e K O i 4 p K Z H Z r y u R C T h 5 8 r i Q A g 3 z y p W r s i R O I d s 0 e U w g D P o 2 b W u l q P G b G r X 1 D f K Z d o E j D q 8 k N y K e N z R s M 5 k 6 O 9 4 u I 9 P 4 K J b 7 j O e H e D 2 k 6 g v 1 N z u r z n / 7 2 + / o 2 P G j 9 P X X l 1 g l n Z N 2 M j H N q i Z 3 E H V 1 t S w N u 2 T g e t e u n a z i v l I 5 K W L V r n a g y p r b X L p K k t f z 6 a E J Z c Z W I d f g j M o V j s g F H V y N g V a k Z 4 a E s Q J j U 3 A u W I H F B r 5 k 0 p T k R O n e 1 d 8 k r G m b D H 2 9 a w / X Q W P H h M 3 V g G x E 7 9 + 3 C y k u X P h S 1 D W t 0 k F 7 w D q 3 S K w y b E w 2 B G K 2 i g l Y N h U k f v U q P h k S 5 G r e t s M 4 w v t V 2 1 K W N t n Z u a J e w o l x r M k t K q y A L 7 p 1 6 w 7 9 8 v d / o Y 4 Z l a x + f v / 9 7 6 i 0 K I d V 2 H c y h Q O h R / j G k 8 d P a S e T a n o K 5 F E 5 1 n E e K h + m j G w G N s W G Q u W u J K G 2 C r k 0 0 M Z u d H q Y Y D b x 9 K 0 G S J K j 9 X 6 a n A t I b r q L l y 4 Y n 6 Q G A l S 1 X b E a s B B d R Y V y U 0 M l g z q E B g w E W S 1 C w w P h B g a H 6 d i x o 7 F 8 E + f P n 6 O H D x / R z R s 3 Z A A X d t b M z K x E h O v J i M j 5 o J e c 0 U C E P c K E E P P 3 5 t U r I a M e q w K Q f x 4 q K w J + 4 T W E N A X p b 1 y / Q c U l x b L 6 B m o t v y C f z p w 5 J Z 9 r Q F q e + f J n t K 2 5 k Q 4 f P k T f / P x n s j h C X 1 + f O C s c r C s i o S e a z C C r h G D U 4 s K i S k + G n 0 l z c f z Z X / z X f 8 W 7 a U X I p g z g r U a c l Y D M Q 3 A f W 1 d 4 x x i N d X A W E k s a T c R P H e 8 7 q K G h P q Z C p Q K 8 Z 4 h Y w M J j Z g R D b H f 9 q / v 0 T 7 6 M h + m A C N e v 3 5 S B X F y P 6 I e R 4 V G 6 / + C h k A c 9 / Q j b N o g Q r 6 2 N f w 8 J T 6 B S Y a 4 U B o k R 4 Y D 7 H B + f Y O n T R o M D g 9 T C q h b I M j Q 4 I J 4 3 o G P C S S V 5 L q r b t p O G B n q p q 6 t H n B s Y / 3 o 1 7 J R 0 a A D i / r Z X o O V B 0 k U k A y y u a y 5 l a c Y l F T z K 5 y M O l q K i Q u l Y U N B + i l h F h e M C J E d H g f R i U F 2 h e g Z d 6 Z 8 g Z b v 6 7 G 1 a W 3 V 2 U T l N z O S L a q F J p Y v G V i J a P p M I Y T c R 7 p 7 a u Q c + w Z I H d 4 9 F B X R i l c d 9 b h q Z C Y h q W B F + Q 9 F w g C V I m a g 8 D Q 0 N y 9 z a y Y C Y O t g u a K R r w b O n z y R n u H n w 9 k M B a Q p X N o g H Y B V + L O m J 9 M q t O / f Q Q F 8 P h Z 3 5 V F t R J E l X 0 M A f j y W m g 9 5 V G Z I x N s A 6 C I z 2 g H a R a n 7 U 2 N i 4 J H Y B W V A 6 O j q k Q 4 D E K m S i Y R r + 4 y d P a E d r q 3 g 4 K 1 s O k D M n v a R K u w 0 V i i Y 2 i K 1 E n m S Y Z Q m E t X r f j j j F s M a K I J h 6 / r j f H Y s g X 2 S z 5 H z z E h 0 q G 6 N 9 e 3 f Q w Y P 7 p Z f v 7 x 9 k M h n d r w l / / f + o Q F Q z s M L 6 y 5 e v j a P V s X v P b u p O M a V 9 o 0 B D x 4 q J G p 2 9 w 2 J L 6 q Q r N X U N V F 9 V J F P h p 8 L F F I j E n w 0 C G Z J Z k w n A V A 6 d w H J 4 e J g e s A R 9 / P i J O E m u / n R N C G Z G W V m p S E V c i 3 b T 1 z c g W z f m 9 a M d 8 d 9 o a m w Q l R O S 1 T + z 3 E 3 / q Z F 2 G y o S V a l 8 P 1 c k 8 8 L V F k Y k s B P q V z / r / n j Z R c X F E t a j K i Y R / / M f b T P 2 V I f T 2 d k l x c U N Z 3 J i k p Y w B r M K I P X G R u N x c K t h 1 q f W f F o J k I 7 P n 8 e n o E / Y G i S 6 P Z + l l v m d I k k m V q h v m 4 r P D n a x n W V 9 6 y D o 3 T v 3 Z H 9 y c o q O H j 1 C J 0 4 c l 9 + C a / z H H 3 8 S u w g E g y e v v b 2 D V U S v Z E v C b 5 0 + f V K 2 s L P g Y M E B n C i 4 D m q 0 F 0 T T V Z y m k n Y J h U 7 n c y Y U 1 L o i Y 0 p 4 Z b 6 a U t F Y r H z n G O + B U + D f / J / / l 6 g n G M t Z q S 6 u X 7 t B V 6 9 e F 6 M b b u L D h w 4 K q d 6 9 f U e X f / e j R C a k A r x 3 p 8 + c N I 5 W B 7 y O O s o 9 G R D S d P W n 6 w m L u C F P u o b Z k Y B F q p G G z J x i 4 k R j U N q c F S d P n R B 7 6 G H 7 g k h t 2 J J 6 X O z 3 f u + i r L w B B w m u q a w s Z 6 n U L 5 K K K 0 6 u w W I E 2 N V j m s i B g b W Y M e E x F F i 9 4 / n Y s F 1 7 / i 5 1 L X 4 K 5 G x n Y 3 d r B s U m g 5 c b I V Z S R + O 5 Z u R d v 2 h a B D o Z J i Y m 6 M 6 d + / R i v o z + + 1 / v T w h c N Q M B o X B H a x f w v / 6 x j / 7 Z x T q p N z T g k Z E R V p k W q L o a r u g s b n T w r t k l n G d 6 Z o a q q h L t l w + B S A C 7 S 7 I o e U 1 p x 5 D K O R j w U 2 V N n S x q o A F p h 4 Q x Z r S U h 6 j R F B U B D y R + 6 c 6 t O x J W 9 I t f f q M + S A E 4 W u A F x P O D P A i M b W t r E 1 s R D h a 0 K Y w / O V 1 u m a q C K f 5 U n D z 5 y 6 e C 4 8 / / 4 r 9 J q 5 c v 4 i z h X j o x q e V W I p A V a N i Q Q J B M z S U h K a s B n j Z I n N Y y h 9 g B u b k 5 S R 0 T u O 7 F i 1 d M j E r 5 O 4 e b C n i r / i Y K G i Q a D v b v 3 3 t I W d l e m p 2 Z p a f P n o s 6 B S + a G a h n R D L g e / h 7 + F 4 q P B t w U W k u o s 3 V 8 Y 3 u f L J F A u Q I j M m s 2 Y X 5 e b k / R F Y g e B a S B b + P Q F h E r I + w 8 J w J J D o E M D M Z c 8 U Q 6 J t H E 9 T B q p n O B n v k 6 C H u W F I P R K O F z E z P y F Q Q t B 1 V 1 B K i 6 J B w D G 8 m n h u p 1 3 C P W F X e m Z e Y 1 P N T I + 0 2 1 B b m T l J g y R 0 M 9 C b L X L Q a s N T M z p 2 t k r Q E j d w K q D q t r S 0 y g I k e + b t v v 2 e b Y l B s C k g v R J I 3 N j X S / / D / j o j N g Q a e w + S E R N u + P T H s B t + / f P m K q I n I d n S F 7 R O 4 l 5 M h E L b R g R p E Z a i X 9 Z z J h Y b b W J F N 5 R V V 4 u k r Y b I O D / T L F H c N X I P U Y g i e 3 V 6 T m 3 R R b C S d w V D C o 0 d P J D K 9 p W W b h A / B 9 l k R 3 H A w 9 w r k 0 w V A m B U + w 6 H O z 4 d J j p j T J U j S B j 9 l S b s N Z d T D Z w c k U 9 k I 4 C b O y 8 9 L 6 S q G J E E c G 9 T E c + f O y A x a V C J I A z I C / / u f N g o 5 Q B r 0 1 i B h T 0 8 P P X / 2 Q q Z p d D F h f / u b 7 y S w F H k d 8 g s K Z D C 5 7 c 1 b c d 1 b 0 T u p m g V e F e Z l Y R k h 4 J G x f I 5 G W W W V 3 L 8 V H e 1 v q a e r X d T h V P A V q F U 4 A H Q c a w E k b o x Q f I w t x u f 0 O U g 7 r B q / M D c n 3 k j z Y g b p A k v 0 9 P 4 D 8 P C f G / B E G P F f L y B t s H 4 S X M H J I i G u X b 1 B v / 7 j P 2 J V p 1 y i r H N Y C n m 5 / P D 9 Z T b A h 8 X 5 A J s J 0 g k N D h 4 v k B A q z + 4 9 u + j A g f 0 y x e Q P f v V L G R i + x I b + t a v X m U h L E s t 3 + 7 Z a H g e S V r + W l r I w t U 8 4 6 c 2 w U 6 J A A J A V 5 4 F Q M E D v 3 r y k g b 5 u c Q r o B d k w R v T 2 9 Q u q q 2 + i h q Y W / j 2 1 P E 8 y e P I q J I / g e g B n g y I P H 8 g 2 K l I a x 9 i H C z 4 3 L 1 / y W u B Z l d B I 7 z / H n / 9 X / z y t N l T U C U 9 X f E D 3 c w J S I p s T p 6 w G S B 1 E R c M d D R I g l k 6 i q C e n J N L 6 0 c P H k n x k G x v d p / 7 q H v 3 T r 1 R U w y u 2 q 0 6 e O i 4 E g 0 c s O z t x R i 5 I e P z 4 M f G a Q Q 0 z R 1 f A 1 o F L + c 6 d e / L b W G 8 X 0 + P v 9 h d S F 5 O o k 0 v 3 p J O O 1 A U l g S U m E J 7 b 5 q P 5 0 X b a X q e m c 8 A 7 6 c 3 O E s 8 f s s j C j d 3 x / i 1 V V d e I c w D S A f O q M G V D V M W S M D 1 9 0 0 v e H N O M Y j 6 P D s j N Q s S 8 e P Y S E x 2 z i R 8 8 e C S O k M 7 O T l a H A 5 L T D 6 o c 7 h 9 / F y o d 7 K a h o S E q K 1 N 2 F f J X o D 5 A f q i H y H v h y F 0 + i / l T w n b 9 5 f u 0 t u q Q u 4 V 7 x 6 A 8 N C o h G b G 2 M t F O 1 A c o z 0 g l B u B R / u p v 3 t O / / G O 1 8 o R G f 7 8 K d j W H / r x 7 9 4 7 b m Y M l T b F k W c V K 5 w i 1 Q S P S w P S F a 9 e u 0 + + b A k i X W L x 4 m B x w I C D P O B o c v I M r A X k n f E s + + v p n l + j Z g J v G j R z r 6 N U v I D R K j m D z 2 F m d d T H x F l i 9 Y u K y G t d Q H K G G o p B M i X e 6 P e T 1 e L l h D 5 K b t 0 U s b d + 1 d 1 A x 3 / f 0 1 D S r q A X U 0 F g v R J k M V 1 C P k R 1 J I 8 s V k d U a A a i P T 1 k l b W 5 p l t / R M Y E g P 9 T C I 0 c O S b t B H K L a g r x z 0 p n A 4 w c 1 F 5 I c v 4 M C i e + p S a z 3 T 4 2 0 S 6 i I o 5 g f X m U k / d w k F L C 9 N M Q E M A 4 Y 3 B H T V 7 s T G z d e 9 r 2 7 D 8 S 1 3 d T U K C E 1 U K O g t s F Y r 6 m u F G / W 5 M Q U X 3 d P e m b 0 9 B g H 6 u n t Z e L Y x P O n p Z L L o W b E o n F d v X Z T I j F w v R l B J K P U L j v G 2 O g o 7 W A b D P F x v Q t F C d d D U g E F 3 m h s 5 U S s Z w t g S j 6 8 d Z B k Q 1 3 P q Z n J g q y t G K g G + Z H f A R 5 M S A r Y a l g 0 G 8 8 B 5 0 N p H o n L H a n Q N B B Q j N + C d / S n K 1 f p 7 B d n p B 5 w P 1 r C 5 u X l S j 2 h v a D d I O I d W / F W c h 2 o c x F 5 f q Q 8 g x o K l R f E c + a n 1 8 v H E q o 9 r a 0 6 7 N n G E i p x H O p z k V B o r x e 2 r 2 0 w E c 9 4 l 8 n i 9 w W o s a m e b a F O V t O O S J 1 A M m m g n h 6 y 6 r d r V y v 9 / H 9 r o 3 9 x Y o Z O n z 4 l 4 y 9 o u J B e i F t D A 8 a g J + w i N E g r k G N C T 4 s H E D 0 + P T 0 j z p A 7 / U W s c s Y / 2 w i s U 1 S Q R h o x d o h 6 N 0 t L r J G M E C 0 r L m 5 f E g 8 m 1 t z V U M 0 g S j 4 m D k g C K W W W U C 9 e v q T W 7 V i X G c l Z g i I F b f w S + r n T w R p V m G S Z X b 9 T f i t d k D 4 r r Q X / s 8 D a m 2 Y S E A V 9 q d U n R U c 9 p 8 L h 2 r V N r w D k m b n B n D l 7 W l Y Y P H b s i A S y m s k E + C M s C W Z s 9 P L F a / r / / n I b N d T X U 0 F B v t h I q u O J i p S B B E A o D q I r M B 5 j h Z l M g I f V M 7 j t H 4 4 s T 3 y 5 E b Q N h G R K x f P n L 1 h F u y v P h 6 V G I U E A d B S w G Y + Z F i Q w 4 4 f b 7 + V + N P S z Y Y s l c X R 0 u b l g u r / e n x i f l C g S r A 6 v 8 / x J O m n + l X S W t I 9 D Q R 1 C Z e u S 6 W g u j r u F v 2 h W x N p T h c F U 4 6 Q J 1 q T / K w E N B E 4 F H R x b y L a G t T 4 6 x 9 l + 6 P J Q / f a D l N 9 0 R l Q 8 t 8 c l q c b + 0 3 / 8 D V 2 5 c k 0 c E C A i v I V w p X 9 x 7 g t x b I B U y b y G U B + h G q G x o 9 F 9 L D h C E + J l 3 L G j V S Q I O o b 9 + / d J H k C M f S F 5 z I 3 r t + h e 9 / I B b E H x r m X u c 0 0 W 4 C o / p z 7 W B c k z s Y X N C I m r z 4 O 8 8 / N z M v 0 k W R v 8 l M X x j / 8 y v T a U 3 V 1 I f n 7 P q d S 9 T A K W c a n I m l 0 2 R o S c 5 T o q A t M 3 B q Y j F P T N U G t l i s a S B L A P X r 1 6 L b Z B K r w c c o t 6 5 I u 4 a S H g I I f L S 5 G F E f p n l + o l p g 4 z V 3 f s 3 C E B o w B U P c w H w j E i G a A C w Y 2 u A R J d v X J d 4 u P e v X s v A 8 b B 7 L o P l l A Y b z r U l C W e S p A C k / u g v u E Z k d w f s 4 0 b m x q o t r a G 5 k f a K O i t W 9 Z 5 f L 1 z + X i W B t o I 3 g H G n P A 9 t B 2 U l 6 z y Q a o h M g L j c A 6 7 g + 3 T A K v R P s m L 4 e T v Z B U l z w f 4 q c C E + m + Z U B a a f c L i c O c z o e x b g l C O 8 D x l R 8 f p z Z s 2 M Y D R 6 1 o b A q Z v t 5 R x r z j d I Q 1 q P V O v 0 f j e s v 3 T 7 m s m z K U C i r L j 9 b E E O 8 e n X M / A r M 9 O + 5 r z 6 d p P V 6 l l e 4 s 4 J w C o P i B H c 3 O T X I v G h / t F p D Y i r x F V I d P H + w f o q 6 / O i 0 S D r T L s 2 M c N 7 8 P I d K Q + S D v K E 8 O t U A c Y W 0 N 9 w F u J A V d 0 A D h X V l J E Y 0 t e S U C z w O 0 A N s d X b H d a q j U G 3 U Y g z W E j Y h + / C / s I s 3 0 V w c L i + n / N 7 6 m i v J w W F h d k N u 9 0 w E s F f E 2 y d v i p i u 3 m q 4 6 0 t + i 5 S K N 4 u s y k Q t E w 7 2 8 m s p g s Z x q V n o 6 g S z R S s 5 5 v B Z w H Z W U l M i 6 D l 4 4 Y P e B B r 5 t m l m z K a W F a 8 f 3 H N 2 x n s L h G w K k G o r L z P E p 1 R P B r 2 F N B r 0 f i E h I L U t d n j V I n q 3 W H D h 6 Q B o V x m 0 c P n 9 D 5 L 7 8 w r k I m W J / M K c J A L h w X Z t e 7 R q p 8 e B o V e W H a X Y l F 5 N Q x A o D R b D D e V s T q r T 6 f C p C I U F M h q d Y L 1 L m W R G F s w 2 E J M + r r H 6 R d u 3 b Q 7 V t 3 6 O j R w + I u 1 5 l j J e q D b 3 C G 1 V + X 2 0 v O 0 n r K Y i K m E 5 u S U w K N A C X T c c D I O o S 5 O J i s Z 8 7 o k w x 4 w e i F E f E N M k A N g f 0 w N K 4 m 0 S H q Q E 8 6 R I n a 3 Q l k A v T a U M C / f e a j 6 k K i n c Z C A A A G W h + O V t I Q 7 R A H A O w H R G H X 1 l Z L g 4 O q h Z 4 c 0 g / 9 k p l M s L 0 0 8 F n U y H l n B V 4 N v H b I t a 5 J M z j r k 7 l e O C 5 l 6 b I S m f D b A A a q 5 w O u d S + a o D v Y W I G b n L f Q E L K z P B J U C 6 e M S p b K n b J s o y K R s Q 8 J B V v R D W + n 0 e b S V V a o l k 8 H j F s A q U i V K W T L d S t J A W n a 0 F C 3 J n U O p I N K t W 1 b s 0 x n k A F s L q t B z 0 V C 8 K j G P / 9 a B Z 6 a Z 7 l q e L I L q W O x l t r f d 8 i A Z 2 5 e r u R y k O n h h Q X i p M j N y 0 m Q T M i Z D s C l / Z / + 4 3 + m 0 s A z U Z f M w K v 5 s m W 5 J 6 4 6 f + 2 q b N g g 1 P 7 9 e 8 k W n F 7 3 s j 5 m M k l U B J O j f c w h + x 0 d 3 T I / D P W q P w d 5 w v w c l Z V s T / E + s i p B D U b H l m 6 w D f X f p d W G Q g n Z i s Q T p C s t E 7 G j P E h / 8 X 8 8 o 1 / s L x B P F d J V r Z f o G G S c 9 O f S b G j l P B D b y k J 0 o C Y k A 5 x A 1 6 S T K l n d c h m a E v 4 s B k B n 2 I Y y w 5 O V R 8 O L W R S k H J o a b K M d O 7 a z z d Q p 0 e S Q l L A 7 E A r k Z L U L k h L k w h a D x 5 c u f k W 1 N V V U W c A N k t 8 J c g D C F m o q C a u x l D U C y 6 C O L t h j + T M A 8 / f b 2 K 4 5 s j 2 P w u T m D s Y 4 u Q K 0 G W D d z i 4 R 5 b n D / F z 5 9 P b t e 3 G 8 w A E D h 0 T H m I 1 8 g S h 5 X U o 1 R E G z y i 6 t 5 l 9 U b S 5 d R Z 4 9 3 Q W d p r V x Z p I K i P C a u s I w / Z u / 3 C + r k B 8 8 p G w V M 4 7 + i z v G 3 n K 8 H Y 3 Q t X a l 1 r 0 Z S X Q F J w P U O N 2 r A 2 g M 9 3 o S e / V W b u w n G w N 0 o D Y o 9 o t G V n Y e z Y d z q N + P a R U F o m q C / I h S g I d v g N W g O 7 f v i N r 6 2 J g G A t t u I W K X Q V b k v 8 C a v h u t f S z U j W V Q z c D f w n 3 A j j x y 9 I i o p O H A P N u h y d N C a 6 g O N i 6 h 4 q S K 8 t 9 B B t 2 I S P + 9 + / b Q w 0 e P R L 0 L M a G G Z u z U O W 6 n t m E H d U 2 g c T k 2 Z Q w K Z X N s K G y 4 g W Y S i c z A 6 u o a S F M F l c + K h / / q l L G X i D H u r f u m s y n I E o U f M F b s S C + W 4 n k R L 4 e V 3 c 2 A u x x T J 7 B K v M 7 1 l + u J U h n b L 3 5 L 7 j 9 w s b p h m z Q + T L F H w C 0 W h 4 b L e u f O H X T y z B l a 9 D T Q f P E 5 e j p Z S 5 G K s / R u N E f + x r l t f r q 4 3 Z c w C 3 c 9 s C 5 V i r + N l Q a n b L V C K L x j 5 F B H K j K Q J R V w 7 8 a e 7 O u i V T 4 V D K u O 8 Z u I g Q T h 7 n S 7 Y s S b Z 0 1 1 j M 1 V f y g i D h F r u 0 t H A Z 2 T f / I J C 0 S / J l M m E o v f m y x s B t y 7 d 3 / V Q F M N N C 4 E m i Z D h C W C A M 9 q K V h 1 U P J 6 W 8 5 D F b v O 9 s c 1 S 1 6 / 0 0 0 B c R p g G V B 9 r T + k n A + / + t U v p Q F i H V t M 3 I O H z c V 6 i F 4 d H s h y 2 + l E A / 9 G q 0 + y 3 e I n U u G u R V J a 8 a g / / r w g E + y Y m p p q 2 s k q s w Z s z 7 L y M n W v S a D J Z C Y S i p D J I I s q I B b O R Q l p m b H s j 3 J I M N m 4 w B u I 6 5 d Y / S s q Q w p o / L 3 0 l k S l P E 1 w B H u 5 b l c m 0 m a T L J t 7 b E R 2 8 1 2 K m r Q W I I W Y G Z j x a m 5 Y q Y D M Q a s B s 4 L v d M U b L 1 z X Z V h X 1 8 h f o W s L z g j M f 9 L A 9 5 C x 1 Q z 8 v b e j q 6 u i w M l V V r I / U j l t e E F 7 J G A X N l q y y Z I Y b L U 6 Z z R R z P u 6 i A f P I J M K h l U E E + L w 7 4 C k w 7 M 2 / t w g n E E m f D 4 8 E 6 X C e j X 5 M t 3 Y F E J x f 8 1 F i e 5 M k 0 6 A 3 R a V B o t R 9 3 P n z y b M N V o J T U X K l t C p x O B I m P d / v O d b C N q F I M C j P r f k A 9 T H G C N 6 O x Q W Q m m E 2 D A b m R q j n q l E 8 m C d 3 u G 5 t R E q F R D W 9 O D + A 3 J 6 s m U + F y b / A b D j k n V A k J Q S A c 6 N 3 g o h h L G F + q Z U O I N M + E z 2 Q R g Q B 8 d R u s 2 d S / y 8 U Y z 9 B Q j 7 D Y x 9 f Q z I Y P u m F P 7 j V j J l C r k i U Z s 0 2 E d j l X R n I L 7 U y 0 p o H 3 d S p 6 F W m d N n 9 c 9 8 W M N N B k y h 0 J L J j L 6 5 H H I W x e f / O B 0 2 + v m + 5 W N n z 1 k t h f R M l Y d v j j u B 1 8 O p w 6 i Q x B M z f o 8 d P y b 5 J q z Q h O J 2 H w N y X e D 9 9 v b 0 y M R B q 1 0 q 0 k V I o Q i j p J I i S E x C G d c 8 6 F X R I / o 7 c P 1 D M q n r V V p m a W O b U D b F h k L B H w d Q M b p k G m w 2 Z P J Z f W o 7 k p p g l u t G g f R j W t K s B X d 7 0 D s b B x a 8 G 3 O J Z N S A O x s D s W e a 4 q o b q j r I p D e v I m 8 G Y h W x v I 4 V u E e U H a V L L I l U i u c j d U k C c L l h D 8 9 h L h P R U 4 N w i L M r K y 2 V A F q Q C V P 4 N X n M R Z N H S R + 1 / 3 I I s 3 S Z M F x u d L r I x 7 c W I y A K r j X I h G v U 8 B P q I P 1 l k 1 Q + 1 u P t o / z / F K 3 C w M c i W b J s r u v B E 8 x o n b f T A 5 Z a z w b d M k G O 3 7 U A D c y 6 G M B 6 g c a 9 H o A c s c W w L W C h R F f b P S I x o b Z i M b i q / L C Q R 9 c m X P T w Z K b q B E B w h E u Z Y S Y 8 J j S m e j c I v 4 J 9 g 3 E 0 Q E e b a M C V j y n r y H c B G x W k W f D H p Y 8 i E s i j z g V C U a l 7 j D M h z 5 8 i j v p c X a e + J 1 L K + O z I k f g y O u m G 7 X Z b 9 8 q t + h N i y l f F F a J 6 N F W Z 6 l b 0 F j D v b x b 2 V Q V p Y t E u 4 z X p B M h x Z p t f F h v g 5 k M n 6 w P U x h I o y x k V w q Q C F i x A 0 C 5 6 a q T s W m T b 6 9 l g a h W u q T j E U p i f s 1 r Z g K t J S 3 g G M Z X F S i p M 4 W 9 t X d 0 Z g H e K H H t 3 7 9 0 n d + P X L O F V s P T 5 5 s V Y W w B B Y G 9 d e + 8 i 9 0 I b L b i b 1 a A t z o d D s h 8 O I Z V C S G 2 N E g k H 6 J t v j h l / K f 3 Y P B s K B R I q A w i z E j D y j S D R 1 r J Q r I d f C Y h u g I c Q 3 0 N E N a Q j l v I 0 R w + s F Z A k 3 A G L p + 1 U Q 0 D q b I A l z U p k A u 7 1 e m T Q F s A S O 5 p M q S J x M N A + M q 8 W k k t G J t h r Z p s t w L z D 9 A 8 z s P r g W s m E 4 s H y P G U t t O h T N g / K L V b n I J E G Z 2 w 0 N G u j G + 1 q j K m 8 w J B M h j S K S S l z k c 8 2 1 3 6 S c u d t z 6 a 1 6 M V g I f e M b p F S u q J 1 M c N 6 n E 5 8 2 a K C Q j V w K 0 N s H 7 z o R + 2 p K R i A 6 r V X d j F j n a Q i U 4 g O x q 2 w S F l 1 R Z G M I e E Y B r 9 1 s B T Y x 6 o T 1 u 9 d T X p Y g V 9 a q f b w b G Y n i h X H W d r 9 + b 9 + T H / x i / h A N i J J S p Y e 0 5 4 9 e + Q Y D R o J U p q a m u R 4 J Q g h u B K v X r 1 G h S 1 f S p S I t p m E E D G S q P 1 s V 5 A m 2 3 4 g V / 0 F O l q z K A 6 P m x 0 O l k S G Z E q Q U A G q K M + j I 0 d 3 G X 8 t / U j R Z 6 U H 2 a 5 p q U i 8 8 k x x S u A 2 S r j R H 2 N j G x E E V v s L n 1 e z T f L l t g X K n 7 0 r 1 6 C s R i b A T C Y A 4 0 H v 3 7 w Q M u n j 1 h T j V i 9 Y y q y X T M B q X d F K Z A L u s 7 Q z k w k 4 3 e i X E C A N J J l p Z D J 1 d 3 e L 2 x 5 T X X S K Z T N 0 Z 4 l p M I U F h e T r v 0 c z v Q + k D S g J p O w m 8 / 6 O 0 g D l 5 O T y + 1 g y i I b P e K s L E y 9 G Q D 4 + f C S 9 O S S s 2 F R C C V D p + A 9 b A 5 t F L o T 2 X G C J h I W k C 7 K U 6 p A K G J t a m l c L K n 8 I q m v i g 7 B A q k i L I O K E P g C Q t D s r g j K Z D + r b K S b F R n H v 9 u 3 Y O 8 K 8 J C R i w e A u w o E w x Q J j U T o y H 5 H t W L I G c 7 Z Q V z h G r j 1 M k N y 2 r Y n + 4 M s 9 L H l V n B 6 I h P Y Q J 1 i E X P Y I 1 d W r M C M Q a M 5 w Y O B z T T A t z e D l 2 + y O e X N t K C 4 I Q 0 L F g V W o j G Q V k q 5 K Q g K R 9 f w p J H z 8 U J g H Y o F k 4 0 u C D + O t r F j f N u K i n 9 4 r O w l B s R v F U i A g 0 R j I T X H 6 z C l 6 / O i J J K K 0 5 o T A e 0 M 2 J i x Z g 8 F f r N c L a Q x b C 6 s g Q s q B C C 2 l Q Z b w K s d F d U G Q i a N I V Z K N z F h h y Z Y r B O J O 5 X k / w o 0 0 i e J E w n F 2 l l v e 3 2 Y W l l D 8 / 0 0 s x T m T 3 F h 0 z / S B r S Y J 1 u o M a C q J T 6 Z b C 9 B Y s E z n h 5 J 9 p R n A Z r g + 1 P f / E X H y x D F 5 b r j A n z 1 7 R g c O 7 j c + S Q 6 8 V 0 g S 5 N f D d 5 R U w T l V b P z + E Q G R 6 w 5 R m W t K 7 K F T 9 U u 0 v d R P 9 + 8 / o B c v X 4 n H z y y R r P v R a J g u X I J 3 L 7 F 9 p b t k x l v i C k W l g F T 8 P z n 1 s a Q S v 6 c 1 Y T 0 Z i z T x o b b A V t g o H j 1 8 l J C k B c 6 I j d h J 6 Q T c 0 k g V r Z / 7 w I E D o u 7 B L k o G T S a 9 V Q 4 I Q 6 0 z F a h z + y p 9 N D a 9 R I G + G 5 K 1 C L k 8 j h w 5 L B I K 3 x 2 d s 8 l 1 Z q m k S k i O P 1 a b + R B k B K G 8 b L u g h 1 G V y z 2 W c d 6 M D 6 k s P b G t N D d 1 k O v i G m L u 0 G h g c G O U H 8 v B I O L 5 / v 2 H x q f r A 6 Y X Y K 6 Q G d b g 2 k x E 9 v g N W S l e d y o A l g m 1 B s Q q 0 l j J Z J D H 2 L c W / p B q K w v p 2 K G d F A y F J I k l z i N S H e p e j h v j T A a J s D V K l E t t T e J a W J s F 2 9 3 3 v W v s w z 8 t B s Y x q 9 V B N j u 3 f m n b q o G b X 5 x 5 / 2 M B K u G h G n 9 C t q F U e P b s u U x P Q J J I h N 7 A h s j K U u m z N g J 4 x 2 R 5 S x P G 5 x 3 0 d I V B 2 H Q C W X B H 5 x z i n Y S r H G 8 E 0 s j O 7 0 i n 9 L p 7 5 y 7 b S I l L j 2 o y 6 a I J Y 9 5 X 6 h 7 I E S e U T s Y i m W E N 0 m B + l 4 7 7 u 9 1 p 5 3 N Y + h O u c m Q f D o h 6 i F X 1 / / D X X 8 o 1 m w 1 u T 5 n x D w 0 b U g q V r L S + 5 Q 3 8 Y 4 l 0 e L p 2 l Q d p f 1 V Q G o 0 m E 1 4 4 J A d S F G O L Y 7 x M T E n o 7 e 3 j 0 i + G t E 5 K i f 2 N k g m A h L M m o 4 Q U r Y 0 8 l 4 l / w E a f W A / G 6 r I e Y M o J v o N 3 U p m P h Q j i W g O c C 1 i s A M + P x n 7 8 x H H j k 0 S Y y W T e j 9 l O I q m M f S l x Y u k C g m E F R / y t 8 T n + j d h n q p 2 I d G J 1 T 8 0 c y 5 B / 9 9 7 3 f f x u f 4 P o H W X 7 w Y a J c k 6 w h 8 / w D f I W L 0 P D v L 8 e w O H g s k f p T L N a W a L X y P H W U B 9 f g x V L q C C T K 5 Z 7 Q U o q k A g D i f B K o U f G e M j H T v y B A V E 4 J r S b G f e E e D i k Z r b i R q d n 1 Z X a g d U I 9 N u b b f S L s / H x G s w y R p g T o t g R 1 b H S 4 t X A y L S P v D a / u M f N w L 2 b i z R + 7 M e I g P N 6 3 5 B I K C y R Q J A E C c V b P b c K 1 y R K J 2 N A N x j g c w H 6 9 R 9 f M O 5 g 8 5 E 5 r i M G Q p G 0 S 5 R r n s + o F 2 P G R q X U q Q a / L C 6 t v 1 3 P d o A m 0 4 9 X r q m 5 O l w w y x V j K U g E e Y p V G a Q T x k o Y k E a f I o t O Q 0 O D p N s C Y O h j t c F k Z A I w e I y x s p X Q b K w 4 v x J O 7 8 V s 1 j g w r R 5 R 6 Z g n l Y p M z 0 1 q 6 M u x w h X J p A k j B D K 2 V j I t L + p 7 m m R Y J C E I d Y 5 / 7 / W Q n q p h S C b s 8 7 u C M 4 L 1 P e M O M g O b k l M i V a k p D 3 D F q U p D 4 x Y y o V i w X l J B d T H n T M B 8 H P P 4 z 8 U L 5 2 W B 4 / r 6 + F p N G u a I g E + F v X t V C M / A w K B k f 1 0 J i O v D 8 6 S C n p P 1 s Z H j p t g 6 w g i z Q v I Z 1 G g C k V C k 4 R t b C 4 F i E k k X S C a R T v g M K p w 6 x r t v 7 + i k n O w c 2 Z 9 e h P R U A b G q Y F + V 3 / 8 D t p 2 M 9 p M J J W N s K P y D 2 m G z o V e D b q y I x U e K W B s E 1 m u y L j G D F 4 j f / O 6 7 H y Q 5 J F 4 a z o 2 P T 4 r R n W 5 g f A b Q I U i r A c 9 j t o 8 O V s f t s B Z + 3 t W Q b L m b 1 b C t N M j 3 F 6 U r 7 7 2 i d g 7 M O O l 6 u 4 r q 0 E T S q p 2 W R D F V D 8 d c Y s f m 8 9 Z z X L D o W m 6 O c p X f 7 X b y 1 i C S 3 o J M I p 1 Y P f W 6 T S 1 o 8 / 9 l l M o H N F a B T K h Y 3 h q V y G / I I F W c W G u R U t D Q G p K o Q C A Q v H P f f P O 1 D D R C M n R 2 d l F d X Q 0 9 f f p c Z c x J I 0 C k 0 d H R F R c O W A l I 1 q L J 1 W g 8 7 0 p d E D L O b g S I o q 8 2 J d 0 M 8 C 4 m / O F 9 i Y T C e 7 N u D b V v G Z l Q D O m k i K K 2 D x 8 + o j 1 7 d 9 P o y C h N z P r V Z 2 g L c g 3 2 V f Q E 9 n / 1 h 5 l j O 2 l k H K E A e G 1 S k g p l D U B S x K 9 a k h v n S J G s v X N w B t S z L Y V k 9 t k 5 O X T m z C k Z W 0 q 2 F M y n A u 4 F L v S P i Z W 6 G 7 3 I w E a w o 0 z Z N Y o k U V r y R + n y W 7 2 K o D o f 3 3 J J K o U 0 2 V T R q i A S c G K R b e z X N d T R 2 z G v I h E X d I J Q C 0 W b Y A l F 0 R B 5 P J k x v G B G R t l Q u j T X g T c g k q 5 0 3 o f K g B d p U g F X k l J 9 b X c l E w + + r 4 E A z a t X r 4 t E s s a d A R 4 j G c s X X 5 y h W 7 d u i 2 G c L q C H T h e w f O d G I P X P 7 + F o L S L J + b 3 o d 2 K Q J u Z 0 0 F s z s V I W 9 Z 7 v P 3 g k D i C Q C + X Z c K 7 x m a l o 2 4 n 3 / 9 b f / f m y d p M J J a N s K P M / u 0 g p o w K N X k n 3 i u o l I p g W B U + y H D m 1 R 6 i y p p 7 e v n 0 r K + v h e q h W e 3 b v o k u X L h p X J Q c S k M D b d / n y T 7 F B x U + N w i K 1 w n o 6 s N Y s T h q 6 v n X J 8 4 S N 9 x M n x o / v 3 F x c F M T 6 y S Z V D i 5 w 7 G u i q K L O 6 + 1 A f z 8 d O r h f S S E U 7 s i 0 Z M J 7 h 4 s 8 I u d Q g m x r Y 8 K m u b V k z r + M V P m A l g a W I N L T G b 2 T L n y O 3 6 q 8 U O k B e T 8 Z s J z J 0 J y L d u 3 a R Z W V l R I e g 3 E N 2 5 o M f z X A 6 3 Y 5 6 d / / + 7 9 J G a f 2 M Z E u 4 g K I 9 F 4 v 4 j a R K o g O L 8 / h T o 7 f h + r o V G d 3 r c O V I K E 0 m W I k w 9 a 0 D w J 5 v d m K S H i / v L 3 X o x w R 8 O w p F U / t q 0 4 V 0 i m + A n 6 m I W M J B X h c G H 8 w G a S 6 8 H H I J K l S o d 7 I k w c b 5 c C B f Z I c x L m G j P W 4 H j 9 7 4 e J X 9 H f + z p / Q t W s 3 P i g I d i 2 A U y R d W E t 0 h 6 5 b R Q y D M H I c P 9 d Q H F D 7 O G + Q S K S W J o y 1 m M 6 D P F C p h 4 e H K S e X C Y V z / P m 9 b s z G T X z X I q G M U l y c Z 9 x h Z g L p a 1 j 3 y 8 z S W I c X j x e g K t Z a h E z y 4 m F / L C f W X U u w K Z I t Y l W K 1 W G T O D 0 A 3 7 l 0 6 Q L d u / f g k 3 r / 1 t L I P x Z W + 1 t W M u l y u w t r T m F f f R b y z V J N f l C R D c W Q V v 6 g 5 b s W g o F M g w N D M t k w L z 9 f f c 7 k E T L J u 2 X J h K 2 Q K k 4 m m A A / + 8 X 5 Z e 0 k k 0 p G S y h g V 0 s W V 6 S u X K O C T c f y E t E A D I n 1 M Q A p B g e G B m y v c + f O 0 p M n z x L O f y x g 4 h 1 + P 1 1 I 5 p A B N J G s B R I I J F G d G x e u 8 5 e v X p P X 4 6 H A 6 H M 6 W T u t C G V 8 B u J d a 3 f R 0 3 4 Q x P g O v z O x m b j 0 9 f Z R S W m x r B C i 1 9 D S k k m r e H j P Z s m E 8 q f / 4 F f q R j M Y M u i e 6 a U o H 7 M 0 Q S Q T m b A 1 i u o d 4 w 1 A A 9 m K N g I 4 O m R 5 S R N w 7 t S p E z Q 4 p H r W j w l E r t 9 n C Z g u J F u i M 0 a e G A H U 7 F h s U b 8 v B h 1 0 p M Y n x 6 9 e v q a q S j U x E n G O I K i S X A a p j D K 9 G K W u C a Y h v y O o d K 9 e v u J 3 F 6 H K q k p R K D S B 3 g y r / P G 4 r s C N O D 3 j H Z t I V V d b Z j g i E t t G p p W M d J t b S 0 0 V q 2 5 w o x u V q 4 q u c P U i h F i G y q E J N t x 2 n b q 6 u m R / P Q B 5 g s H l Z M R 5 z N H B G N U Q E + t j Y u e u 9 C V n x H O g 3 q w E s p b d l R h Y R e p j B 1 U 7 + 6 m n q 5 v V X h / t 2 N E q A + L K g 6 f I U p k H e 8 p 4 D 8 Y W 3 + 2 d t N P N D p f 8 v a o q t f I g C m I n U Y Z n i K Y W + D 7 4 X Z Z k + W l 8 n r 8 X N r I Y G d t I J E j n L 5 6 K t Y d M L q z y J T m b g W X f r g L 1 o u S F K F L F y G T a S k / J 5 V T D E p 0 + f Z I a G x v F b b 4 e V Q 0 N z u 9 P 7 Y S A 1 x A D w h u N O E g G B J t i t f a b N 2 8 Z Z z 4 t N K F S k Q p e x 0 e P H l N H 7 y g d q P L J i u u 1 d V j z C R 4 4 y / V M r F r D l t L n 1 L 5 6 L 3 Y K 0 e W n 0 z J w r g i F 7 4 S p f d R G n e N K U t U V B q g y F 9 H j i n D a V R 7 l 7 d / / R 3 / E d 5 y 8 X W R a y X g b y o z S Q i Q 8 5 I o 2 X p Q m k X W L l 3 m j P a 6 / I x s P H A r r I R X y c K 8 0 s I u I d K y j + + O P V 4 w z H w 5 E u J 8 9 e 0 b G w X D f H x u a Q C h 4 N l 0 / K G j E k L o 9 P b 3 c m S C p p k 2 i F h q q i x N I J y 7 w J M V u C 9 P p x k W y T W L d X t N n T B 4 s g F Z T U a D I Y r y j u 2 w z j c 1 B M o V p b + U S 5 b s D N D a L + + C O E l K J p R N U / J a W O r m X r Y I t Y U P p U l u T z T 0 A 9 3 6 G h N I l J q m 4 y A v j 4 v c t 0 G P u Y U E i v F h k 3 8 H q 6 G g c a w F S V 6 0 W K Y H J d u f O f b H h a f D J g P t 7 / f q N B O k i m 1 B P d 4 8 8 n 8 b U 9 L S s + X v n z t 1 V x 8 c 0 e T Q h z F t E 3 G P e 1 c j w i E g j n C s r K x d S Y 5 o K r o O 6 J q Q w l Q C T I 3 5 s S B v U O W / b s T r 7 f q y k q N 6 B V v 2 i / N n Y r J K K u L 6 X T V D p A P n d 7 a 9 c l E 4 S d d 3 N 9 p Y i k 7 K d 8 K 5 P f 3 E 0 a V v I 2 P K o a 2 h 9 B k Y G 4 P H z c b Z p 2 U C 1 O w j T s d W W z U H Z t 3 M v Y R c n + p 6 C P i a W X + L k 4 F B A T / f i x U u Z I o E F n Z M Z 5 x q I 9 4 N a h + v W A q h / C J 3 Z K N C g H j 9 + I h E a 1 k g G j I E h 9 b G + b z O w l i 1 m G M u q 8 4 b 3 D u S w b t V u n G D z T N j s r K z Y Z / q 8 K o p 0 c 8 z X H C w E L R 7 U C N s 8 q H W 1 r 8 + J C 5 2 3 b 9 v e s T T Z x s c R G m b y d I z Z Y 9 J M q 3 9 H a p b o Q Q / W i e J j k U w g k x q P e t L H 1 8 N u M m w n d J p / 9 k / + R O 5 / K 8 H 2 q H t Y 1 f o W w 8 O n I / x / T a I 4 o U A m I R W O e X 9 7 V h d l Z 3 t p m H t i P e / o 9 u 0 7 Y r O g E W K L a 6 1 A M h b 0 q J B s a w V s D m T p W Q / g M o c b G R H W a 1 F t I F l S j a W N j o 5 J / O K u X T v 5 m b P k X C J R 5 I z s Q 3 J j G k f i 5 / E C V z k W E P A 6 Q C 5 N J k U 0 Z B 9 S O f O U x A O h I O V Q 9 1 p 6 Q X p i N n J 5 R Y V 0 E K + 7 Z 2 g m U i h E A o n 2 V y 0 J k f A 9 S L e n / b Y Y o a K R I P 3 Z P / 3 b c v 9 b D V v K h j L j 4 N 5 y U R U S 1 D 7 s G 2 q G V g P f L T a S N 6 e A s r K y a W J i U s i D q Q G w D 1 w u N 6 s p 7 U I w R C q Y V S t I J 1 x v h r n B J Q P I B F s N U m M l 4 P s v X r 6 k S f 5 9 u M y x q v l a y I T v Q V K Z 7 0 M 3 Y J S S k m K + h 0 P 8 r F 6 5 D 6 w P P D E 5 y c 8 V v w Z l i S W e q p / E 8 7 q I Z O H v e O y q D m e W I M K M z / h 8 c R a k C K 5 T n y / M L 0 B f E B L 5 A 3 6 Z d Y x 6 x m x k t 9 t F Q 4 O D 5 P D k y f v B O 4 O a B z J h U W 3 c x 5 M + g 0 z y L o P 0 9 / 7 h H x p P v P W w Z S U U M D q 6 Q N 1 9 M / w U F i k l U k t J K I x d L E 4 P U J 1 3 l B u Z G l s 6 f v y Y j D N B + q A h 6 4 L x p f f v O + j Q o Q N C q J + u X J X w o 9 W Q j A z 9 / f 3 i D L E C 4 0 3 7 9 u + V + V j r B Q i E m c a w 3 X S 0 A 8 7 p b a p 9 E G F i Y k L U M n 8 g I K u y 6 2 u s B Z I p H o D M J I o d g 1 B R m v E R 5 b r g I V T H + O 0 h l v 6 l p c W y L 7 9 h I r A m 7 j R L f D w z j u H N x D 7 y R Y z O R q l / U j k j Q K Y T J / b T 7 n 2 b t 7 7 T h 8 L 2 u G f r E g r o 6 J y k 0 Y k l b t S G / S R k M s h l q H / Y V h d G a V e F S o a I b D 3 / 9 3 / 4 G / r 7 / + D v y b E Q A l v + P e y D b I i K Q I 9 7 k Q m l V E I b L Q R s l M U 2 h X U K u v o 8 E Q h d a k M D Z m k A d 3 F x c S G V l Z d L 0 s Z k Q E N M B u t 5 H N + 9 + 4 A b 3 t H Y s V y B r X G t n L O c V 4 X o h x 9 + R 5 d + 7 6 K c F 7 J Y i 0 E e 7 F v J B N V O k 0 0 T B u f u 3 L 7 H n d R R R S B I L Y N Q k H S L b K s 5 m f x d r A F A v c P c M x m D Y g k V 4 v f w b I A V S X j 0 W E I d P L S L D h / b u B 2 a C W B C j S S + s S 2 I p 8 8 G a N G P 5 P 6 J E s p u k E w T C w u K l e V i y g c b w P x S 4 S k 7 e H A / e V g a o a H H y A U F h j f c b v i 3 b D Q w 6 6 T a A r 1 4 g P 4 s K r n C k Y D f T C h 8 H 5 9 p w B a z J j R J B f P 3 1 K 4 6 T j y v P H T 6 N 3 G s r 9 X X q X O J 5 3 X 5 4 X s Q 6 l L C u c Q C k v D W I E 7 8 G O 5 v I q c N E k e R S 0 j D 5 O G L F L m E R I p Q S m 2 E 1 1 V t J Q l O C N u Q S E s 4 V 5 7 1 w f O n J F N + X h b 9 r T / N / N C i 1 f B Z E A p 4 + K i P / F h b k 8 m S 6 P l T h J J z 3 N i b s 7 o J s 4 C R K s z h c P L n a o 2 m A P e e V d W 1 F I 4 q a e R 2 8 M u O 2 g i T Q r E C Y K 5 b V Z M i n A L 2 X w 2 7 a E 9 l M O G 8 G Z g y s l q i F 2 6 P + L / s A 2 j I G n p f X a I a O T o D e C i l w c f O y 4 4 6 l 7 C v j t W 1 U f r d D 5 c l 2 B f H y y T U M h K p Y y W Z Q B i 9 H y c Q U q 1 V 1 1 T R / R 4 X H a 5 e W k Y k b H G / k E j Y D g 0 N y x j e C 5 Z M W M 8 J d h W S / P / p P / w 1 b n q L g + j / B z b V I k / v k 6 z D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 G u i d = " d 0 5 f 1 0 f 6 - 4 d f a - 4 1 9 4 - b b c b - e c 3 7 4 f f 4 6 2 a e "   R e v = " 2 "   R e v G u i d = " d e e d d 5 3 2 - f 6 3 f - 4 9 3 9 - b 8 1 e - 4 1 9 3 f 0 e 9 e b d d " 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 N a m e = " B e l g i u m "   V i s i b l e = " t r u e "   D a t a T y p e = " S t r i n g "   M o d e l Q u e r y N a m e = " ' R a n g e ' [ B e l g i u m ] " & g t ; & l t ; T a b l e   M o d e l N a m e = " R a n g e "   N a m e I n S o u r c e = " R a n g e "   V i s i b l e = " t r u e "   L a s t R e f r e s h = " 0 0 0 1 - 0 1 - 0 1 T 0 0 : 0 0 : 0 0 "   / & g t ; & l t ; / G e o C o l u m n & g t ; & l t ; / G e o C o l u m n s & g t ; & l t ; C o u n t r y   N a m e = " B e l g i u m "   V i s i b l e = " t r u e "   D a t a T y p e = " S t r i n g "   M o d e l Q u e r y N a m e = " ' R a n g e ' [ B e l g i u m ] " & g t ; & l t ; T a b l e   M o d e l N a m e = " R a n g e "   N a m e I n S o u r c e = " R a n g e "   V i s i b l e = " t r u e "   L a s t R e f r e s h = " 0 0 0 1 - 0 1 - 0 1 T 0 0 : 0 0 : 0 0 "   / & g t ; & l t ; / C o u n t r y & g t ; & l t ; / G e o E n t i t y & g t ; & l t ; M e a s u r e s 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8171208B5434FA9CB2D6A9AD80BEC" ma:contentTypeVersion="13" ma:contentTypeDescription="Een nieuw document maken." ma:contentTypeScope="" ma:versionID="c2826dbc49196cf4ed1b424599c2bfca">
  <xsd:schema xmlns:xsd="http://www.w3.org/2001/XMLSchema" xmlns:xs="http://www.w3.org/2001/XMLSchema" xmlns:p="http://schemas.microsoft.com/office/2006/metadata/properties" xmlns:ns2="0cc991da-6f20-4540-aa62-aa8dc0e49f82" xmlns:ns3="c50a1f29-7a22-4754-ad01-78a5261ad836" targetNamespace="http://schemas.microsoft.com/office/2006/metadata/properties" ma:root="true" ma:fieldsID="17c930444f567815e03cf84ea8b5c621" ns2:_="" ns3:_="">
    <xsd:import namespace="0cc991da-6f20-4540-aa62-aa8dc0e49f82"/>
    <xsd:import namespace="c50a1f29-7a22-4754-ad01-78a5261ad8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991da-6f20-4540-aa62-aa8dc0e49f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a1f29-7a22-4754-ad01-78a5261ad8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N W a 2 2 7 b R h C G X 0 U Q 0 E u v 9 n w w Z A e J W 6 d G n S K I 0 a K 3 r M T I R C g y 4 M F O 8 m q 5 6 C P 1 F f o v T 3 a c A t 2 w Z Y H 1 h W 2 J o v R r P 8 z u z D / z 5 + c / t s 8 + H P P V X V r V W V m c r R m h 6 1 V a 7 M p 9 V h z O 1 m 3 z 9 s S u n 5 1 v X + D h d d J c l 8 V F s r t N V 7 i p q E 8 / 1 N n Z + r Z p 3 p 9 u N v f 3 9 + R e k L I 6 b D i l b P P b q + s b v P K Y n G R F 3 S T F L l 1 P d + 3 / + a 7 1 + f a q 7 m + Y X n z M d l V Z l 2 8 b s k + a h N x l d Z v k 2 a e k g X R y S E u x 3 3 j 9 u H P 1 7 m z 9 b F e 2 R V N 9 f J M e / F d 7 X e Z J s c f F X 5 O 8 T V e 3 u 7 N 1 U 7 U p n n i Z l m / S u s x b / z 7 1 k 8 e r v D l b K 0 4 Y l 1 Y o p y 1 l R h m 7 X u V + t R w R z j n q n B F M S i U Y F g + v v 3 j 8 y f i E y 7 I 6 J k 2 T 7 p / v 9 1 V a 1 + e 9 m O 3 m q w v b 4 R W X W Z r v o a V u K q z 8 C g t 9 W m T 5 I H m 1 + T 8 v T G J 7 L e f b z R O N m y 8 W E N e / e I w v s e m W H H + v / h 7 N R V W C Y T K P j V S E S c q 5 5 Y Z J K 4 V R A x t N J L d M S M c s Z 9 y 6 U D a D m k j g T G o X o 3 P d f k i P v 5 d t d Z g J y B F j N B g w o a W R m r o e k C b U c e E Y B T 7 n G K 4 H B s + D o E g Y P R a 8 G K a X V Z p i j 5 2 1 v w l H Q I Y p x y U 1 n G u l e 0 S c E 2 W 5 Y E w L y q W j X A Q i 6 s V E g m c U u x i a y 6 o 7 / m a h k Z p o L o z V j m u u X X f E + K O H E 6 n w Y 6 k G t u 7 4 C U T T i 4 k E z S h 2 M T R X V f p V W v A 2 y e v A v E A Q Z s C G c k 0 p d U Y P c X N i c S Z Z q x S n T i i q r M K e F 5 Q Y D H o i w T O p X Y z P x c f 3 V V v P 3 N U k c U g L n H W K M h 8 5 v N / V h C C U W 0 q N o k Z w y V k o n F 5 M J G x G s Y u h e Z X k z c y c T S h i r W X M G i m s 0 0 j b h p x N E o l c j l n H l T S a G j w f F D a d l k j A D F o X 4 / J j W x y S 6 u O 8 m J G G M K 2 4 N S h z L E c q M O x o q H Q k U j S r t L b O F z q I p S A y g 5 p I 2 E x q F 6 P z u q y a 9 p D k 8 / A g U U M m j U x A c q q V R D r m c 4 E T Q 1 C Y C u q s c U j U n L G o g Y L o j G o i w f M g d z E + L 1 O U 6 s X M 6 F G w H 5 z A 2 W I c 5 0 L j v 2 F f o 0 R Y g E E V y q X S V I X y G d R E g m d S u x i d m / d J V s w L H Q k G j m I P k 8 i X U Y S K g c 2 J I A q R B B t H G + a E p i I U T i c m E j S D 1 s X A v C k R N f / C w r E C 2 b P p Y k N q O 6 D h S O A s n l N G S O u j K d Q h G N R E w m Z S u x i d 7 9 P i m F T v 5 g W O g l G D 9 W f A w 5 w U M E H 7 T Q 3 e J 3 P U M K M d n D e B Y j T w 0 B n U R E J n U r s Y n a s m y W c e O B K b F 8 f K U y v h g C o 2 G j c M h j V K U k Y F r A P u w s t P L y U S M N 2 y b T e L Y X n R 5 s i j Z + 9 p n B i F o B F S 4 c i B L z 3 u a Y p w b w k Y 5 G u W U Z Q 5 g V E z y o m E z o P c x Q D d 5 O V d 8 m 4 2 I E s M C k x j F F w 1 7 w a M u R o q H S u t T 6 Y V P J z w Q 2 e U E w m g B 7 m L A b r O m t t 2 f l q g F B F C G 1 + O o q z R W u L 4 7 6 x P Q R y V O I q k 1 s z i c q g r P e m J B N E j v Y s x + q X I 0 J f 8 j t O f 0 G f c l 8 e Z O Q K Q o P P m n R x n l V B s N E L R Q I C b 4 w w S B S 1 g i A Z u d r 2 q 1 a A p E l x P R S / G 7 O e 0 u U 0 r 7 1 v P d E b R z 0 Y v g W p f 8 q C 1 0 9 n T P r I U 0 c w 3 U 5 H v G e V w c I X y e q Q o E l h f K F 6 M 1 M W n d H c 7 + 4 R C 4 1 S g R W r x m 6 J 5 a g b / m v l 9 k W E Q Q W L m w D q 0 V A O j a l A T C a F J 7 W J 0 b u 7 T f T r T T t C c W G G l n z f Q S L O n H Y 9 p A l P b 7 3 Z c S v 0 N Y w e 9 m E j Y j G I X Q / N D 3 Z S z / Q R l 4 Z I K D Z c U Z g + a P N 4 3 6 B I H t B 2 E M S h X N a Z C t H O h J v a g J h I 4 k 9 r F 6 D x v / V v P b P 6 g x a D Q X z B U a t S t p h v M 8 X S Y 9 I M 8 S L u F A z n M G o Q 2 f w Y 1 k d C Z 1 C 5 G x 2 f 2 6 e z g w c A B g 8 + D D Y z 5 g b e H e S p J 0 H m g V G H O y m E i h I e a c a O c S P g 8 y F 0 M E A Y p 7 + Z G D 9 w 4 q y T K V Y P Z A m m m B p 3 3 S j m 6 d g J G K o d X 5 0 J 9 h V 5 M J H B G s Y u h u c y K r + Z B g s d E t U S 1 4 3 D y S A 5 / h 3 F k z 9 2 x o w n G E K y j 8 E v t t 8 w b D G I i Y T O p / U / g b K 7 8 4 O i T s e P z v w B b p I A R s S w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Props1.xml><?xml version="1.0" encoding="utf-8"?>
<ds:datastoreItem xmlns:ds="http://schemas.openxmlformats.org/officeDocument/2006/customXml" ds:itemID="{3AF66C5F-13B4-4984-9DC2-0DBB5CCFC0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1AC32F-9E51-4B39-A93D-1FE4055732BF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4A8541AB-C1C5-423E-B5AE-A7307E5B5003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0cc991da-6f20-4540-aa62-aa8dc0e49f82"/>
    <ds:schemaRef ds:uri="c50a1f29-7a22-4754-ad01-78a5261ad83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1AB4D3A-8574-43E3-B866-2FC6D488CFBA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5C7C57F0-C1A6-4DCF-8E82-DD750BF5EB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991da-6f20-4540-aa62-aa8dc0e49f82"/>
    <ds:schemaRef ds:uri="c50a1f29-7a22-4754-ad01-78a5261ad8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A772B1C0-A878-4036-9187-1FDBF06D3F1F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cost</vt:lpstr>
      <vt:lpstr>UTM cost</vt:lpstr>
      <vt:lpstr>Emission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Joep Matser; Joachim Schellekens</dc:creator>
  <cp:lastModifiedBy>Joachim Schellekens</cp:lastModifiedBy>
  <dcterms:created xsi:type="dcterms:W3CDTF">2020-08-03T14:02:45Z</dcterms:created>
  <dcterms:modified xsi:type="dcterms:W3CDTF">2023-11-28T07:00:01Z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0x010100F9C8171208B5434FA9CB2D6A9AD80BEC</vt:lpwstr>
  </property>
</Properties>
</file>