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erenschot.sharepoint.com/sites/EXTPRI63354MKBAZonoplandofdak/Gedeelde documenten/General/"/>
    </mc:Choice>
  </mc:AlternateContent>
  <xr:revisionPtr revIDLastSave="12" documentId="8_{003C2ECD-8744-4603-8CDD-D59ABF60B6B9}" xr6:coauthVersionLast="45" xr6:coauthVersionMax="45" xr10:uidLastSave="{39EAD7FC-DD29-432D-8180-0C7B8B9CB9A4}"/>
  <bookViews>
    <workbookView xWindow="-110" yWindow="-110" windowWidth="19420" windowHeight="10420" activeTab="1" xr2:uid="{22D2C1D9-8DEC-0B46-B792-643C33C0FB43}"/>
  </bookViews>
  <sheets>
    <sheet name="Aanleiding" sheetId="5" r:id="rId1"/>
    <sheet name="User_interface" sheetId="6" r:id="rId2"/>
    <sheet name="Data_sheet" sheetId="7" r:id="rId3"/>
    <sheet name="Berekeningen" sheetId="1" r:id="rId4"/>
    <sheet name="Kosten uitsplitsing" sheetId="10" r:id="rId5"/>
    <sheet name="Bronnen" sheetId="3" r:id="rId6"/>
  </sheets>
  <definedNames>
    <definedName name="_ftnref1" localSheetId="0">Aanleiding!$C$31</definedName>
    <definedName name="_ftnref2" localSheetId="0">Aanleiding!$C$42</definedName>
    <definedName name="_ftnref3" localSheetId="0">Aanleiding!$C$44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" i="6" l="1"/>
  <c r="G20" i="7" s="1"/>
  <c r="D61" i="6"/>
  <c r="G61" i="6" s="1"/>
  <c r="E61" i="6"/>
  <c r="H61" i="6" s="1"/>
  <c r="F61" i="6"/>
  <c r="I61" i="6" s="1"/>
  <c r="E67" i="6" l="1"/>
  <c r="F67" i="6" s="1"/>
  <c r="G67" i="6" s="1"/>
  <c r="H67" i="6" s="1"/>
  <c r="I67" i="6" s="1"/>
  <c r="J67" i="6" s="1"/>
  <c r="K67" i="6" s="1"/>
  <c r="L67" i="6" s="1"/>
  <c r="X109" i="7"/>
  <c r="W109" i="7"/>
  <c r="V109" i="7"/>
  <c r="U109" i="7"/>
  <c r="T109" i="7"/>
  <c r="S109" i="7"/>
  <c r="Q109" i="7"/>
  <c r="X66" i="7"/>
  <c r="W66" i="7"/>
  <c r="V66" i="7"/>
  <c r="U66" i="7"/>
  <c r="T66" i="7"/>
  <c r="S66" i="7"/>
  <c r="Q66" i="7"/>
  <c r="G63" i="7"/>
  <c r="D59" i="6"/>
  <c r="D76" i="6"/>
  <c r="I56" i="6" l="1"/>
  <c r="L56" i="6" s="1"/>
  <c r="H56" i="6"/>
  <c r="K56" i="6" s="1"/>
  <c r="G56" i="6"/>
  <c r="J56" i="6" s="1"/>
  <c r="G106" i="7" l="1"/>
  <c r="H108" i="7" l="1"/>
  <c r="R108" i="7" s="1"/>
  <c r="G108" i="7"/>
  <c r="Q108" i="7" s="1"/>
  <c r="F108" i="7"/>
  <c r="P108" i="7" s="1"/>
  <c r="H107" i="7"/>
  <c r="R107" i="7" s="1"/>
  <c r="G107" i="7"/>
  <c r="Q107" i="7" s="1"/>
  <c r="F107" i="7"/>
  <c r="P107" i="7" s="1"/>
  <c r="F65" i="7"/>
  <c r="P65" i="7" s="1"/>
  <c r="F64" i="7"/>
  <c r="P64" i="7" s="1"/>
  <c r="H65" i="7"/>
  <c r="R65" i="7" s="1"/>
  <c r="G65" i="7"/>
  <c r="Q65" i="7" s="1"/>
  <c r="H64" i="7"/>
  <c r="R64" i="7" s="1"/>
  <c r="G64" i="7"/>
  <c r="Q64" i="7" s="1"/>
  <c r="F22" i="7"/>
  <c r="P22" i="7" s="1"/>
  <c r="G22" i="7"/>
  <c r="Q22" i="7" s="1"/>
  <c r="H22" i="7"/>
  <c r="R22" i="7" s="1"/>
  <c r="G21" i="7"/>
  <c r="Q21" i="7" s="1"/>
  <c r="H21" i="7"/>
  <c r="R21" i="7" s="1"/>
  <c r="F21" i="7"/>
  <c r="P21" i="7" s="1"/>
  <c r="Q106" i="7" l="1"/>
  <c r="R106" i="7"/>
  <c r="P106" i="7"/>
  <c r="M106" i="7"/>
  <c r="J106" i="7"/>
  <c r="Q20" i="7"/>
  <c r="R20" i="7"/>
  <c r="P20" i="7"/>
  <c r="R63" i="7"/>
  <c r="Q63" i="7"/>
  <c r="P63" i="7"/>
  <c r="M63" i="7"/>
  <c r="J63" i="7"/>
  <c r="K63" i="7" l="1"/>
  <c r="I63" i="7"/>
  <c r="K106" i="7"/>
  <c r="U106" i="7" s="1"/>
  <c r="I106" i="7"/>
  <c r="L63" i="7"/>
  <c r="N63" i="7"/>
  <c r="L106" i="7"/>
  <c r="V106" i="7" s="1"/>
  <c r="N106" i="7"/>
  <c r="X106" i="7" s="1"/>
  <c r="T106" i="7"/>
  <c r="J108" i="7"/>
  <c r="T108" i="7" s="1"/>
  <c r="J107" i="7"/>
  <c r="T107" i="7" s="1"/>
  <c r="W106" i="7"/>
  <c r="M108" i="7"/>
  <c r="W108" i="7" s="1"/>
  <c r="M107" i="7"/>
  <c r="W107" i="7" s="1"/>
  <c r="T63" i="7"/>
  <c r="J65" i="7"/>
  <c r="T65" i="7" s="1"/>
  <c r="J64" i="7"/>
  <c r="T64" i="7" s="1"/>
  <c r="W63" i="7"/>
  <c r="M65" i="7"/>
  <c r="W65" i="7" s="1"/>
  <c r="M64" i="7"/>
  <c r="W64" i="7" s="1"/>
  <c r="K58" i="6"/>
  <c r="L58" i="6" s="1"/>
  <c r="E58" i="6"/>
  <c r="F58" i="6" s="1"/>
  <c r="G58" i="6" s="1"/>
  <c r="H58" i="6" s="1"/>
  <c r="I58" i="6" s="1"/>
  <c r="E59" i="6"/>
  <c r="F59" i="6" s="1"/>
  <c r="G59" i="6" s="1"/>
  <c r="H59" i="6" s="1"/>
  <c r="I59" i="6" s="1"/>
  <c r="F60" i="6" l="1"/>
  <c r="M20" i="7" s="1"/>
  <c r="J20" i="7"/>
  <c r="N108" i="7"/>
  <c r="X108" i="7" s="1"/>
  <c r="N107" i="7"/>
  <c r="X107" i="7" s="1"/>
  <c r="L107" i="7"/>
  <c r="V107" i="7" s="1"/>
  <c r="L108" i="7"/>
  <c r="V108" i="7" s="1"/>
  <c r="K108" i="7"/>
  <c r="U108" i="7" s="1"/>
  <c r="K107" i="7"/>
  <c r="U107" i="7" s="1"/>
  <c r="I108" i="7"/>
  <c r="S108" i="7" s="1"/>
  <c r="S106" i="7"/>
  <c r="I107" i="7"/>
  <c r="S107" i="7" s="1"/>
  <c r="I65" i="7"/>
  <c r="S65" i="7" s="1"/>
  <c r="S63" i="7"/>
  <c r="I64" i="7"/>
  <c r="S64" i="7" s="1"/>
  <c r="N64" i="7"/>
  <c r="X64" i="7" s="1"/>
  <c r="X63" i="7"/>
  <c r="N65" i="7"/>
  <c r="X65" i="7" s="1"/>
  <c r="L64" i="7"/>
  <c r="V64" i="7" s="1"/>
  <c r="V63" i="7"/>
  <c r="L65" i="7"/>
  <c r="V65" i="7" s="1"/>
  <c r="K65" i="7"/>
  <c r="U65" i="7" s="1"/>
  <c r="U63" i="7"/>
  <c r="K64" i="7"/>
  <c r="U64" i="7" s="1"/>
  <c r="Q42" i="7"/>
  <c r="W20" i="7" l="1"/>
  <c r="L20" i="7"/>
  <c r="N20" i="7"/>
  <c r="M22" i="7"/>
  <c r="W22" i="7" s="1"/>
  <c r="M21" i="7"/>
  <c r="W21" i="7" s="1"/>
  <c r="K20" i="7"/>
  <c r="I20" i="7"/>
  <c r="T20" i="7"/>
  <c r="J22" i="7"/>
  <c r="T22" i="7" s="1"/>
  <c r="J21" i="7"/>
  <c r="T21" i="7" s="1"/>
  <c r="W128" i="7"/>
  <c r="U92" i="7"/>
  <c r="S92" i="7"/>
  <c r="T92" i="7"/>
  <c r="E74" i="6"/>
  <c r="T35" i="7"/>
  <c r="N21" i="7" l="1"/>
  <c r="X21" i="7" s="1"/>
  <c r="X20" i="7"/>
  <c r="N22" i="7"/>
  <c r="X22" i="7" s="1"/>
  <c r="U20" i="7"/>
  <c r="K22" i="7"/>
  <c r="U22" i="7" s="1"/>
  <c r="K21" i="7"/>
  <c r="U21" i="7" s="1"/>
  <c r="L22" i="7"/>
  <c r="V22" i="7" s="1"/>
  <c r="V20" i="7"/>
  <c r="L21" i="7"/>
  <c r="V21" i="7" s="1"/>
  <c r="I22" i="7"/>
  <c r="S22" i="7" s="1"/>
  <c r="I21" i="7"/>
  <c r="S21" i="7" s="1"/>
  <c r="S20" i="7"/>
  <c r="E22" i="1"/>
  <c r="E24" i="1"/>
  <c r="E76" i="1"/>
  <c r="E78" i="1"/>
  <c r="D116" i="6"/>
  <c r="E116" i="6"/>
  <c r="D117" i="6"/>
  <c r="E117" i="6"/>
  <c r="D118" i="6"/>
  <c r="E118" i="6"/>
  <c r="D119" i="6"/>
  <c r="E119" i="6"/>
  <c r="D120" i="6"/>
  <c r="E120" i="6"/>
  <c r="D121" i="6"/>
  <c r="E121" i="6"/>
  <c r="D122" i="6"/>
  <c r="E122" i="6"/>
  <c r="D123" i="6"/>
  <c r="E123" i="6"/>
  <c r="D124" i="6"/>
  <c r="E124" i="6"/>
  <c r="D125" i="6"/>
  <c r="E125" i="6"/>
  <c r="D126" i="6"/>
  <c r="E126" i="6"/>
  <c r="D127" i="6"/>
  <c r="E127" i="6"/>
  <c r="D128" i="6"/>
  <c r="E128" i="6"/>
  <c r="D129" i="6"/>
  <c r="E129" i="6"/>
  <c r="D130" i="6"/>
  <c r="E130" i="6"/>
  <c r="D131" i="6"/>
  <c r="E131" i="6"/>
  <c r="D132" i="6"/>
  <c r="E132" i="6"/>
  <c r="D133" i="6"/>
  <c r="E133" i="6"/>
  <c r="D134" i="6"/>
  <c r="E134" i="6"/>
  <c r="D135" i="6"/>
  <c r="E135" i="6"/>
  <c r="D136" i="6"/>
  <c r="E136" i="6"/>
  <c r="D137" i="6"/>
  <c r="E137" i="6"/>
  <c r="D138" i="6"/>
  <c r="E138" i="6"/>
  <c r="D139" i="6"/>
  <c r="E139" i="6"/>
  <c r="D140" i="6"/>
  <c r="E140" i="6"/>
  <c r="D141" i="6"/>
  <c r="E141" i="6"/>
  <c r="D142" i="6"/>
  <c r="E142" i="6"/>
  <c r="D143" i="6"/>
  <c r="E143" i="6"/>
  <c r="D144" i="6"/>
  <c r="E144" i="6"/>
  <c r="D145" i="6"/>
  <c r="E145" i="6"/>
  <c r="D146" i="6"/>
  <c r="E146" i="6"/>
  <c r="D147" i="6"/>
  <c r="E147" i="6"/>
  <c r="D148" i="6"/>
  <c r="E148" i="6"/>
  <c r="D149" i="6"/>
  <c r="E149" i="6"/>
  <c r="D150" i="6"/>
  <c r="E150" i="6"/>
  <c r="D151" i="6"/>
  <c r="E151" i="6"/>
  <c r="D152" i="6"/>
  <c r="E152" i="6"/>
  <c r="D153" i="6"/>
  <c r="E153" i="6"/>
  <c r="D154" i="6"/>
  <c r="E154" i="6"/>
  <c r="D155" i="6"/>
  <c r="E155" i="6"/>
  <c r="D156" i="6"/>
  <c r="E156" i="6"/>
  <c r="D157" i="6"/>
  <c r="E157" i="6"/>
  <c r="D158" i="6"/>
  <c r="E158" i="6"/>
  <c r="D159" i="6"/>
  <c r="E159" i="6"/>
  <c r="D160" i="6"/>
  <c r="E160" i="6"/>
  <c r="D161" i="6"/>
  <c r="E161" i="6"/>
  <c r="D162" i="6"/>
  <c r="E162" i="6"/>
  <c r="D163" i="6"/>
  <c r="E163" i="6"/>
  <c r="D164" i="6"/>
  <c r="E164" i="6"/>
  <c r="D165" i="6"/>
  <c r="E165" i="6"/>
  <c r="D166" i="6"/>
  <c r="E166" i="6"/>
  <c r="D167" i="6"/>
  <c r="E167" i="6"/>
  <c r="D168" i="6"/>
  <c r="E168" i="6"/>
  <c r="D169" i="6"/>
  <c r="E169" i="6"/>
  <c r="D170" i="6"/>
  <c r="E170" i="6"/>
  <c r="D171" i="6"/>
  <c r="E171" i="6"/>
  <c r="D172" i="6"/>
  <c r="E172" i="6"/>
  <c r="D173" i="6"/>
  <c r="E173" i="6"/>
  <c r="D174" i="6"/>
  <c r="E174" i="6"/>
  <c r="E115" i="6"/>
  <c r="D115" i="6"/>
  <c r="H86" i="6"/>
  <c r="E95" i="6"/>
  <c r="D95" i="6"/>
  <c r="E85" i="6"/>
  <c r="D85" i="6"/>
  <c r="Q14" i="7"/>
  <c r="T125" i="7"/>
  <c r="N54" i="7"/>
  <c r="M54" i="7"/>
  <c r="L54" i="7"/>
  <c r="K54" i="7"/>
  <c r="J54" i="7"/>
  <c r="I54" i="7"/>
  <c r="N53" i="7"/>
  <c r="L53" i="7"/>
  <c r="K53" i="7"/>
  <c r="I53" i="7"/>
  <c r="N25" i="7"/>
  <c r="M25" i="7"/>
  <c r="L25" i="7"/>
  <c r="K25" i="7"/>
  <c r="J25" i="7"/>
  <c r="I25" i="7"/>
  <c r="N11" i="7"/>
  <c r="M11" i="7"/>
  <c r="L11" i="7"/>
  <c r="K11" i="7"/>
  <c r="J11" i="7"/>
  <c r="I11" i="7"/>
  <c r="N10" i="7"/>
  <c r="L10" i="7"/>
  <c r="K10" i="7"/>
  <c r="I10" i="7"/>
  <c r="I95" i="7"/>
  <c r="H184" i="6"/>
  <c r="R113" i="7" s="1"/>
  <c r="G184" i="6"/>
  <c r="P113" i="7" s="1"/>
  <c r="H183" i="6"/>
  <c r="G183" i="6"/>
  <c r="F184" i="6"/>
  <c r="E184" i="6"/>
  <c r="F183" i="6"/>
  <c r="E183" i="6"/>
  <c r="D96" i="6" l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86" i="6"/>
  <c r="E96" i="6"/>
  <c r="E86" i="6"/>
  <c r="N36" i="7"/>
  <c r="M36" i="7"/>
  <c r="L36" i="7"/>
  <c r="K36" i="7"/>
  <c r="J36" i="7"/>
  <c r="I36" i="7"/>
  <c r="H36" i="7"/>
  <c r="G36" i="7"/>
  <c r="F36" i="7"/>
  <c r="W101" i="7"/>
  <c r="T101" i="7"/>
  <c r="X128" i="7"/>
  <c r="V128" i="7"/>
  <c r="X127" i="7"/>
  <c r="W127" i="7"/>
  <c r="V127" i="7"/>
  <c r="X125" i="7"/>
  <c r="W125" i="7"/>
  <c r="V125" i="7"/>
  <c r="U125" i="7"/>
  <c r="S125" i="7"/>
  <c r="U128" i="7"/>
  <c r="T128" i="7"/>
  <c r="U127" i="7"/>
  <c r="T127" i="7"/>
  <c r="S127" i="7"/>
  <c r="S128" i="7"/>
  <c r="H96" i="7"/>
  <c r="G96" i="7"/>
  <c r="F96" i="7"/>
  <c r="X85" i="7"/>
  <c r="W85" i="7"/>
  <c r="V85" i="7"/>
  <c r="X84" i="7"/>
  <c r="W84" i="7"/>
  <c r="V84" i="7"/>
  <c r="X82" i="7"/>
  <c r="W82" i="7"/>
  <c r="V82" i="7"/>
  <c r="U85" i="7"/>
  <c r="T85" i="7"/>
  <c r="S85" i="7"/>
  <c r="U84" i="7"/>
  <c r="T84" i="7"/>
  <c r="S84" i="7"/>
  <c r="U82" i="7"/>
  <c r="T82" i="7"/>
  <c r="S82" i="7"/>
  <c r="W58" i="7"/>
  <c r="T58" i="7"/>
  <c r="V53" i="7"/>
  <c r="X55" i="7"/>
  <c r="W55" i="7"/>
  <c r="V55" i="7"/>
  <c r="U55" i="7"/>
  <c r="T55" i="7"/>
  <c r="S55" i="7"/>
  <c r="X54" i="7"/>
  <c r="W54" i="7"/>
  <c r="V54" i="7"/>
  <c r="U54" i="7"/>
  <c r="T54" i="7"/>
  <c r="S54" i="7"/>
  <c r="X53" i="7"/>
  <c r="U53" i="7"/>
  <c r="S53" i="7"/>
  <c r="G53" i="7"/>
  <c r="H52" i="7"/>
  <c r="G52" i="7"/>
  <c r="F52" i="7"/>
  <c r="M53" i="7" l="1"/>
  <c r="W53" i="7" s="1"/>
  <c r="J53" i="7"/>
  <c r="T53" i="7" s="1"/>
  <c r="I96" i="7"/>
  <c r="S96" i="7" s="1"/>
  <c r="L96" i="7"/>
  <c r="V96" i="7" s="1"/>
  <c r="M96" i="7"/>
  <c r="W96" i="7" s="1"/>
  <c r="J96" i="7"/>
  <c r="T96" i="7" s="1"/>
  <c r="K96" i="7"/>
  <c r="U96" i="7" s="1"/>
  <c r="N96" i="7"/>
  <c r="X96" i="7" s="1"/>
  <c r="D87" i="6"/>
  <c r="E97" i="6"/>
  <c r="E87" i="6"/>
  <c r="D184" i="6"/>
  <c r="S113" i="7" s="1"/>
  <c r="T113" i="7" s="1"/>
  <c r="U113" i="7" s="1"/>
  <c r="V113" i="7" s="1"/>
  <c r="W113" i="7" s="1"/>
  <c r="X113" i="7" s="1"/>
  <c r="C184" i="6"/>
  <c r="D183" i="6"/>
  <c r="C183" i="6"/>
  <c r="D88" i="6" l="1"/>
  <c r="E98" i="6"/>
  <c r="E88" i="6"/>
  <c r="R23" i="7"/>
  <c r="P23" i="7"/>
  <c r="E484" i="1"/>
  <c r="E485" i="1"/>
  <c r="E486" i="1"/>
  <c r="E487" i="1"/>
  <c r="E488" i="1"/>
  <c r="E489" i="1"/>
  <c r="E490" i="1"/>
  <c r="E483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64" i="1"/>
  <c r="E448" i="1"/>
  <c r="E449" i="1"/>
  <c r="E450" i="1"/>
  <c r="E451" i="1"/>
  <c r="E452" i="1"/>
  <c r="E453" i="1"/>
  <c r="E454" i="1"/>
  <c r="E455" i="1"/>
  <c r="E456" i="1"/>
  <c r="E457" i="1"/>
  <c r="E458" i="1"/>
  <c r="E447" i="1"/>
  <c r="E430" i="1"/>
  <c r="E431" i="1"/>
  <c r="E432" i="1"/>
  <c r="E433" i="1"/>
  <c r="E434" i="1"/>
  <c r="E435" i="1"/>
  <c r="E436" i="1"/>
  <c r="E429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10" i="1"/>
  <c r="E394" i="1"/>
  <c r="E395" i="1"/>
  <c r="E396" i="1"/>
  <c r="E397" i="1"/>
  <c r="E398" i="1"/>
  <c r="E399" i="1"/>
  <c r="E400" i="1"/>
  <c r="E401" i="1"/>
  <c r="E402" i="1"/>
  <c r="E403" i="1"/>
  <c r="E404" i="1"/>
  <c r="E393" i="1"/>
  <c r="E376" i="1"/>
  <c r="E377" i="1"/>
  <c r="E378" i="1"/>
  <c r="E379" i="1"/>
  <c r="E380" i="1"/>
  <c r="E381" i="1"/>
  <c r="E382" i="1"/>
  <c r="E375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56" i="1"/>
  <c r="E340" i="1"/>
  <c r="E341" i="1"/>
  <c r="E342" i="1"/>
  <c r="E343" i="1"/>
  <c r="E344" i="1"/>
  <c r="E345" i="1"/>
  <c r="E346" i="1"/>
  <c r="E347" i="1"/>
  <c r="E348" i="1"/>
  <c r="E349" i="1"/>
  <c r="E350" i="1"/>
  <c r="E339" i="1"/>
  <c r="E322" i="1"/>
  <c r="E323" i="1"/>
  <c r="E324" i="1"/>
  <c r="E325" i="1"/>
  <c r="E326" i="1"/>
  <c r="E327" i="1"/>
  <c r="E328" i="1"/>
  <c r="E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02" i="1"/>
  <c r="E286" i="1"/>
  <c r="E287" i="1"/>
  <c r="E288" i="1"/>
  <c r="E289" i="1"/>
  <c r="E290" i="1"/>
  <c r="E291" i="1"/>
  <c r="E292" i="1"/>
  <c r="E293" i="1"/>
  <c r="E294" i="1"/>
  <c r="E295" i="1"/>
  <c r="E296" i="1"/>
  <c r="E285" i="1"/>
  <c r="E268" i="1"/>
  <c r="E269" i="1"/>
  <c r="E270" i="1"/>
  <c r="E271" i="1"/>
  <c r="E272" i="1"/>
  <c r="E273" i="1"/>
  <c r="E274" i="1"/>
  <c r="E267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48" i="1"/>
  <c r="E232" i="1"/>
  <c r="E233" i="1"/>
  <c r="E234" i="1"/>
  <c r="E235" i="1"/>
  <c r="E236" i="1"/>
  <c r="E237" i="1"/>
  <c r="E238" i="1"/>
  <c r="E239" i="1"/>
  <c r="E240" i="1"/>
  <c r="E241" i="1"/>
  <c r="E242" i="1"/>
  <c r="E231" i="1"/>
  <c r="E214" i="1"/>
  <c r="E215" i="1"/>
  <c r="E216" i="1"/>
  <c r="E217" i="1"/>
  <c r="E218" i="1"/>
  <c r="E219" i="1"/>
  <c r="E220" i="1"/>
  <c r="E213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194" i="1"/>
  <c r="E178" i="1"/>
  <c r="E179" i="1"/>
  <c r="E180" i="1"/>
  <c r="E181" i="1"/>
  <c r="E182" i="1"/>
  <c r="E183" i="1"/>
  <c r="E184" i="1"/>
  <c r="E185" i="1"/>
  <c r="E186" i="1"/>
  <c r="E187" i="1"/>
  <c r="E188" i="1"/>
  <c r="E177" i="1"/>
  <c r="E160" i="1"/>
  <c r="E161" i="1"/>
  <c r="E162" i="1"/>
  <c r="E163" i="1"/>
  <c r="E164" i="1"/>
  <c r="E165" i="1"/>
  <c r="E166" i="1"/>
  <c r="E159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40" i="1"/>
  <c r="E124" i="1"/>
  <c r="E125" i="1"/>
  <c r="E126" i="1"/>
  <c r="E127" i="1"/>
  <c r="E128" i="1"/>
  <c r="E129" i="1"/>
  <c r="E130" i="1"/>
  <c r="E131" i="1"/>
  <c r="E132" i="1"/>
  <c r="E133" i="1"/>
  <c r="E134" i="1"/>
  <c r="E123" i="1"/>
  <c r="E106" i="1"/>
  <c r="E107" i="1"/>
  <c r="E108" i="1"/>
  <c r="E109" i="1"/>
  <c r="E110" i="1"/>
  <c r="E111" i="1"/>
  <c r="E112" i="1"/>
  <c r="E105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86" i="1"/>
  <c r="E70" i="1"/>
  <c r="E71" i="1"/>
  <c r="E72" i="1"/>
  <c r="E73" i="1"/>
  <c r="E74" i="1"/>
  <c r="E75" i="1"/>
  <c r="E77" i="1"/>
  <c r="E79" i="1"/>
  <c r="E80" i="1"/>
  <c r="E69" i="1"/>
  <c r="E51" i="1"/>
  <c r="E52" i="1"/>
  <c r="E53" i="1"/>
  <c r="E54" i="1"/>
  <c r="E55" i="1"/>
  <c r="E56" i="1"/>
  <c r="E57" i="1"/>
  <c r="E5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32" i="1"/>
  <c r="E16" i="1"/>
  <c r="E17" i="1"/>
  <c r="E18" i="1"/>
  <c r="E19" i="1"/>
  <c r="E20" i="1"/>
  <c r="E21" i="1"/>
  <c r="E23" i="1"/>
  <c r="E25" i="1"/>
  <c r="E26" i="1"/>
  <c r="E15" i="1"/>
  <c r="R66" i="7" l="1"/>
  <c r="R109" i="7"/>
  <c r="P109" i="7"/>
  <c r="P66" i="7"/>
  <c r="D89" i="6"/>
  <c r="E99" i="6"/>
  <c r="E89" i="6"/>
  <c r="X42" i="7"/>
  <c r="W42" i="7"/>
  <c r="V42" i="7"/>
  <c r="U42" i="7"/>
  <c r="T42" i="7"/>
  <c r="S42" i="7"/>
  <c r="X41" i="7"/>
  <c r="W41" i="7"/>
  <c r="V41" i="7"/>
  <c r="U41" i="7"/>
  <c r="T41" i="7"/>
  <c r="S41" i="7"/>
  <c r="X39" i="7"/>
  <c r="W39" i="7"/>
  <c r="V39" i="7"/>
  <c r="U39" i="7"/>
  <c r="T39" i="7"/>
  <c r="S39" i="7"/>
  <c r="X35" i="7"/>
  <c r="W35" i="7"/>
  <c r="V35" i="7"/>
  <c r="U35" i="7"/>
  <c r="S35" i="7"/>
  <c r="W27" i="7"/>
  <c r="X27" i="7" s="1"/>
  <c r="T27" i="7"/>
  <c r="U27" i="7" s="1"/>
  <c r="W15" i="7"/>
  <c r="T15" i="7"/>
  <c r="S9" i="7"/>
  <c r="Q95" i="7"/>
  <c r="R95" i="7"/>
  <c r="P95" i="7"/>
  <c r="Q128" i="7"/>
  <c r="R128" i="7"/>
  <c r="P128" i="7"/>
  <c r="P85" i="7"/>
  <c r="D90" i="6" l="1"/>
  <c r="E100" i="6"/>
  <c r="E90" i="6"/>
  <c r="V27" i="7"/>
  <c r="S27" i="7"/>
  <c r="R127" i="7"/>
  <c r="Q127" i="7"/>
  <c r="P127" i="7"/>
  <c r="R125" i="7"/>
  <c r="Q125" i="7"/>
  <c r="P125" i="7"/>
  <c r="Q101" i="7"/>
  <c r="R100" i="7"/>
  <c r="Q100" i="7"/>
  <c r="P100" i="7"/>
  <c r="R96" i="7"/>
  <c r="Q96" i="7"/>
  <c r="P96" i="7"/>
  <c r="R85" i="7"/>
  <c r="Q85" i="7"/>
  <c r="R84" i="7"/>
  <c r="Q84" i="7"/>
  <c r="P84" i="7"/>
  <c r="R82" i="7"/>
  <c r="Q82" i="7"/>
  <c r="P82" i="7"/>
  <c r="W70" i="7"/>
  <c r="T70" i="7"/>
  <c r="Q70" i="7"/>
  <c r="Q58" i="7"/>
  <c r="R57" i="7"/>
  <c r="Q57" i="7"/>
  <c r="P57" i="7"/>
  <c r="R55" i="7"/>
  <c r="Q55" i="7"/>
  <c r="P55" i="7"/>
  <c r="R54" i="7"/>
  <c r="Q54" i="7"/>
  <c r="P54" i="7"/>
  <c r="R53" i="7"/>
  <c r="Q53" i="7"/>
  <c r="P53" i="7"/>
  <c r="R52" i="7"/>
  <c r="Q52" i="7"/>
  <c r="P52" i="7"/>
  <c r="R42" i="7"/>
  <c r="P42" i="7"/>
  <c r="R41" i="7"/>
  <c r="Q41" i="7"/>
  <c r="P41" i="7"/>
  <c r="R39" i="7"/>
  <c r="Q39" i="7"/>
  <c r="P39" i="7"/>
  <c r="R35" i="7"/>
  <c r="Q35" i="7"/>
  <c r="P35" i="7"/>
  <c r="Q27" i="7"/>
  <c r="Q15" i="7"/>
  <c r="R14" i="7"/>
  <c r="P14" i="7"/>
  <c r="X10" i="7"/>
  <c r="V10" i="7"/>
  <c r="U10" i="7"/>
  <c r="S10" i="7"/>
  <c r="R10" i="7"/>
  <c r="P10" i="7"/>
  <c r="X9" i="7"/>
  <c r="V9" i="7"/>
  <c r="U9" i="7"/>
  <c r="R9" i="7"/>
  <c r="Q9" i="7"/>
  <c r="P9" i="7"/>
  <c r="X6" i="7"/>
  <c r="X14" i="7" s="1"/>
  <c r="W6" i="7"/>
  <c r="W49" i="7" s="1"/>
  <c r="V6" i="7"/>
  <c r="V49" i="7" s="1"/>
  <c r="U6" i="7"/>
  <c r="U49" i="7" s="1"/>
  <c r="T6" i="7"/>
  <c r="S6" i="7"/>
  <c r="S49" i="7" s="1"/>
  <c r="G10" i="7"/>
  <c r="M9" i="7"/>
  <c r="W9" i="7" s="1"/>
  <c r="J9" i="7"/>
  <c r="T9" i="7" s="1"/>
  <c r="V14" i="7" l="1"/>
  <c r="W14" i="7"/>
  <c r="J10" i="7"/>
  <c r="T10" i="7" s="1"/>
  <c r="M10" i="7"/>
  <c r="W10" i="7" s="1"/>
  <c r="V92" i="7"/>
  <c r="L95" i="7" s="1"/>
  <c r="V95" i="7" s="1"/>
  <c r="T14" i="7"/>
  <c r="W92" i="7"/>
  <c r="W100" i="7" s="1"/>
  <c r="U14" i="7"/>
  <c r="X92" i="7"/>
  <c r="X100" i="7" s="1"/>
  <c r="D91" i="6"/>
  <c r="E101" i="6"/>
  <c r="E91" i="6"/>
  <c r="R70" i="7"/>
  <c r="P70" i="7"/>
  <c r="V100" i="7"/>
  <c r="N95" i="7"/>
  <c r="X95" i="7" s="1"/>
  <c r="K52" i="7"/>
  <c r="U52" i="7" s="1"/>
  <c r="U57" i="7"/>
  <c r="S57" i="7"/>
  <c r="I52" i="7"/>
  <c r="S52" i="7" s="1"/>
  <c r="V70" i="7"/>
  <c r="X70" i="7"/>
  <c r="V57" i="7"/>
  <c r="L52" i="7"/>
  <c r="V52" i="7" s="1"/>
  <c r="S70" i="7"/>
  <c r="U70" i="7"/>
  <c r="Q10" i="7"/>
  <c r="M52" i="7"/>
  <c r="W52" i="7" s="1"/>
  <c r="W57" i="7"/>
  <c r="S14" i="7"/>
  <c r="T49" i="7"/>
  <c r="X49" i="7"/>
  <c r="U100" i="7"/>
  <c r="K95" i="7"/>
  <c r="U95" i="7" s="1"/>
  <c r="S100" i="7"/>
  <c r="S95" i="7"/>
  <c r="T100" i="7"/>
  <c r="J95" i="7"/>
  <c r="T95" i="7" s="1"/>
  <c r="P27" i="7"/>
  <c r="R27" i="7"/>
  <c r="P14" i="1"/>
  <c r="P31" i="1"/>
  <c r="P32" i="1" s="1"/>
  <c r="P50" i="1"/>
  <c r="P68" i="1"/>
  <c r="P69" i="1" s="1"/>
  <c r="P85" i="1"/>
  <c r="P86" i="1" s="1"/>
  <c r="P104" i="1"/>
  <c r="P122" i="1"/>
  <c r="P139" i="1"/>
  <c r="P140" i="1" s="1"/>
  <c r="P158" i="1"/>
  <c r="P176" i="1"/>
  <c r="P193" i="1"/>
  <c r="P194" i="1" s="1"/>
  <c r="P212" i="1"/>
  <c r="P230" i="1"/>
  <c r="P247" i="1"/>
  <c r="P248" i="1" s="1"/>
  <c r="P266" i="1"/>
  <c r="P284" i="1"/>
  <c r="P301" i="1"/>
  <c r="P302" i="1" s="1"/>
  <c r="P320" i="1"/>
  <c r="P338" i="1"/>
  <c r="P355" i="1"/>
  <c r="P356" i="1" s="1"/>
  <c r="P374" i="1"/>
  <c r="P392" i="1"/>
  <c r="P409" i="1"/>
  <c r="P410" i="1" s="1"/>
  <c r="P428" i="1"/>
  <c r="P446" i="1"/>
  <c r="P463" i="1"/>
  <c r="P464" i="1" s="1"/>
  <c r="P482" i="1"/>
  <c r="P38" i="1" l="1"/>
  <c r="M95" i="7"/>
  <c r="W95" i="7" s="1"/>
  <c r="P24" i="1"/>
  <c r="P22" i="1"/>
  <c r="P78" i="1"/>
  <c r="P76" i="1"/>
  <c r="P112" i="1"/>
  <c r="P382" i="1"/>
  <c r="P312" i="1"/>
  <c r="P311" i="1"/>
  <c r="P310" i="1"/>
  <c r="P309" i="1"/>
  <c r="P166" i="1"/>
  <c r="P15" i="1"/>
  <c r="P366" i="1"/>
  <c r="P365" i="1"/>
  <c r="P364" i="1"/>
  <c r="P363" i="1"/>
  <c r="P490" i="1"/>
  <c r="P56" i="1"/>
  <c r="P51" i="1"/>
  <c r="P53" i="1"/>
  <c r="P58" i="1"/>
  <c r="P55" i="1"/>
  <c r="P54" i="1"/>
  <c r="P474" i="1"/>
  <c r="P473" i="1"/>
  <c r="P472" i="1"/>
  <c r="P471" i="1"/>
  <c r="P42" i="1"/>
  <c r="P41" i="1"/>
  <c r="P40" i="1"/>
  <c r="P39" i="1"/>
  <c r="P34" i="1"/>
  <c r="P147" i="1"/>
  <c r="P148" i="1"/>
  <c r="P150" i="1"/>
  <c r="P149" i="1"/>
  <c r="P258" i="1"/>
  <c r="P257" i="1"/>
  <c r="P256" i="1"/>
  <c r="P255" i="1"/>
  <c r="P93" i="1"/>
  <c r="P96" i="1"/>
  <c r="P95" i="1"/>
  <c r="P94" i="1"/>
  <c r="P220" i="1"/>
  <c r="P201" i="1"/>
  <c r="P202" i="1"/>
  <c r="P204" i="1"/>
  <c r="P203" i="1"/>
  <c r="P328" i="1"/>
  <c r="P436" i="1"/>
  <c r="P420" i="1"/>
  <c r="P419" i="1"/>
  <c r="P418" i="1"/>
  <c r="P417" i="1"/>
  <c r="P274" i="1"/>
  <c r="D92" i="6"/>
  <c r="E102" i="6"/>
  <c r="E92" i="6"/>
  <c r="P144" i="1"/>
  <c r="X57" i="7"/>
  <c r="N52" i="7"/>
  <c r="X52" i="7" s="1"/>
  <c r="J52" i="7"/>
  <c r="T52" i="7" s="1"/>
  <c r="T57" i="7"/>
  <c r="P86" i="6"/>
  <c r="L86" i="6"/>
  <c r="C86" i="6"/>
  <c r="C87" i="6" s="1"/>
  <c r="E55" i="6"/>
  <c r="F55" i="6"/>
  <c r="P154" i="1" s="1"/>
  <c r="G55" i="6"/>
  <c r="P208" i="1" s="1"/>
  <c r="H55" i="6"/>
  <c r="I55" i="6"/>
  <c r="P327" i="1" s="1"/>
  <c r="J55" i="6"/>
  <c r="K55" i="6"/>
  <c r="L55" i="6"/>
  <c r="P489" i="1" s="1"/>
  <c r="D55" i="6"/>
  <c r="P23" i="1" s="1"/>
  <c r="P26" i="1" l="1"/>
  <c r="P37" i="1"/>
  <c r="P165" i="1"/>
  <c r="P219" i="1"/>
  <c r="P46" i="1"/>
  <c r="P478" i="1"/>
  <c r="P57" i="1"/>
  <c r="P316" i="1"/>
  <c r="P25" i="1"/>
  <c r="P33" i="1"/>
  <c r="D93" i="6"/>
  <c r="E103" i="6"/>
  <c r="E93" i="6"/>
  <c r="P295" i="1"/>
  <c r="P241" i="1"/>
  <c r="P187" i="1"/>
  <c r="P133" i="1"/>
  <c r="P79" i="1"/>
  <c r="P457" i="1"/>
  <c r="P403" i="1"/>
  <c r="P349" i="1"/>
  <c r="D94" i="6" l="1"/>
  <c r="E104" i="6"/>
  <c r="E94" i="6"/>
  <c r="P87" i="6"/>
  <c r="P88" i="6" s="1"/>
  <c r="P89" i="6" s="1"/>
  <c r="P90" i="6" s="1"/>
  <c r="P91" i="6" s="1"/>
  <c r="P92" i="6" s="1"/>
  <c r="P93" i="6" s="1"/>
  <c r="P94" i="6" s="1"/>
  <c r="P95" i="6" s="1"/>
  <c r="L87" i="6"/>
  <c r="L88" i="6" s="1"/>
  <c r="L89" i="6" s="1"/>
  <c r="L90" i="6" s="1"/>
  <c r="L91" i="6" s="1"/>
  <c r="L92" i="6" s="1"/>
  <c r="L93" i="6" s="1"/>
  <c r="L94" i="6" s="1"/>
  <c r="L95" i="6" s="1"/>
  <c r="C88" i="6"/>
  <c r="C89" i="6" s="1"/>
  <c r="C90" i="6" s="1"/>
  <c r="C91" i="6" l="1"/>
  <c r="C92" i="6" s="1"/>
  <c r="C93" i="6" s="1"/>
  <c r="C94" i="6" s="1"/>
  <c r="C95" i="6" s="1"/>
  <c r="P111" i="1" s="1"/>
  <c r="P381" i="1"/>
  <c r="P370" i="1"/>
  <c r="P424" i="1"/>
  <c r="P273" i="1"/>
  <c r="E105" i="6"/>
  <c r="P96" i="6"/>
  <c r="P97" i="6" s="1"/>
  <c r="P98" i="6" s="1"/>
  <c r="P99" i="6" s="1"/>
  <c r="P100" i="6" s="1"/>
  <c r="P101" i="6" s="1"/>
  <c r="P102" i="6" s="1"/>
  <c r="P103" i="6" s="1"/>
  <c r="P104" i="6" s="1"/>
  <c r="P105" i="6" s="1"/>
  <c r="P106" i="6" s="1"/>
  <c r="P107" i="6" s="1"/>
  <c r="P108" i="6" s="1"/>
  <c r="P109" i="6" s="1"/>
  <c r="P110" i="6" s="1"/>
  <c r="P111" i="6" s="1"/>
  <c r="P112" i="6" s="1"/>
  <c r="P113" i="6" s="1"/>
  <c r="P114" i="6" s="1"/>
  <c r="P115" i="6" s="1"/>
  <c r="L96" i="6"/>
  <c r="L97" i="6" s="1"/>
  <c r="L98" i="6" s="1"/>
  <c r="L99" i="6" s="1"/>
  <c r="L100" i="6" s="1"/>
  <c r="L101" i="6" s="1"/>
  <c r="L102" i="6" s="1"/>
  <c r="L103" i="6" s="1"/>
  <c r="L104" i="6" s="1"/>
  <c r="L105" i="6" s="1"/>
  <c r="L106" i="6" s="1"/>
  <c r="L107" i="6" s="1"/>
  <c r="L108" i="6" s="1"/>
  <c r="L109" i="6" s="1"/>
  <c r="L110" i="6" s="1"/>
  <c r="L111" i="6" s="1"/>
  <c r="L112" i="6" s="1"/>
  <c r="L113" i="6" s="1"/>
  <c r="L114" i="6" s="1"/>
  <c r="L115" i="6" s="1"/>
  <c r="P100" i="1" l="1"/>
  <c r="P435" i="1"/>
  <c r="P262" i="1"/>
  <c r="C96" i="6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L116" i="6"/>
  <c r="L117" i="6" s="1"/>
  <c r="L118" i="6" s="1"/>
  <c r="L119" i="6" s="1"/>
  <c r="L120" i="6" s="1"/>
  <c r="L121" i="6" s="1"/>
  <c r="L122" i="6" s="1"/>
  <c r="L123" i="6" s="1"/>
  <c r="L124" i="6" s="1"/>
  <c r="L125" i="6" s="1"/>
  <c r="L126" i="6" s="1"/>
  <c r="L127" i="6" s="1"/>
  <c r="L128" i="6" s="1"/>
  <c r="L129" i="6" s="1"/>
  <c r="L130" i="6" s="1"/>
  <c r="L131" i="6" s="1"/>
  <c r="L132" i="6" s="1"/>
  <c r="L133" i="6" s="1"/>
  <c r="L134" i="6" s="1"/>
  <c r="L135" i="6" s="1"/>
  <c r="L136" i="6" s="1"/>
  <c r="L137" i="6" s="1"/>
  <c r="L138" i="6" s="1"/>
  <c r="L139" i="6" s="1"/>
  <c r="L140" i="6" s="1"/>
  <c r="L141" i="6" s="1"/>
  <c r="L142" i="6" s="1"/>
  <c r="L143" i="6" s="1"/>
  <c r="L144" i="6" s="1"/>
  <c r="L145" i="6" s="1"/>
  <c r="L146" i="6" s="1"/>
  <c r="L147" i="6" s="1"/>
  <c r="L148" i="6" s="1"/>
  <c r="L149" i="6" s="1"/>
  <c r="L150" i="6" s="1"/>
  <c r="L151" i="6" s="1"/>
  <c r="L152" i="6" s="1"/>
  <c r="L153" i="6" s="1"/>
  <c r="L154" i="6" s="1"/>
  <c r="L155" i="6" s="1"/>
  <c r="L156" i="6" s="1"/>
  <c r="L157" i="6" s="1"/>
  <c r="L158" i="6" s="1"/>
  <c r="L159" i="6" s="1"/>
  <c r="L160" i="6" s="1"/>
  <c r="L161" i="6" s="1"/>
  <c r="L162" i="6" s="1"/>
  <c r="L163" i="6" s="1"/>
  <c r="L164" i="6" s="1"/>
  <c r="L165" i="6" s="1"/>
  <c r="L166" i="6" s="1"/>
  <c r="L167" i="6" s="1"/>
  <c r="L168" i="6" s="1"/>
  <c r="L169" i="6" s="1"/>
  <c r="L170" i="6" s="1"/>
  <c r="L171" i="6" s="1"/>
  <c r="L172" i="6" s="1"/>
  <c r="L173" i="6" s="1"/>
  <c r="L174" i="6" s="1"/>
  <c r="E106" i="6"/>
  <c r="C116" i="6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P116" i="6"/>
  <c r="P117" i="6" s="1"/>
  <c r="P118" i="6" s="1"/>
  <c r="P119" i="6" s="1"/>
  <c r="P120" i="6" s="1"/>
  <c r="P121" i="6" s="1"/>
  <c r="P122" i="6" s="1"/>
  <c r="P123" i="6" s="1"/>
  <c r="P124" i="6" s="1"/>
  <c r="P125" i="6" s="1"/>
  <c r="P126" i="6" s="1"/>
  <c r="P127" i="6" s="1"/>
  <c r="P128" i="6" s="1"/>
  <c r="P129" i="6" s="1"/>
  <c r="P130" i="6" s="1"/>
  <c r="P131" i="6" s="1"/>
  <c r="P132" i="6" s="1"/>
  <c r="P133" i="6" s="1"/>
  <c r="P134" i="6" s="1"/>
  <c r="P135" i="6" s="1"/>
  <c r="P136" i="6" s="1"/>
  <c r="P137" i="6" s="1"/>
  <c r="P138" i="6" s="1"/>
  <c r="P139" i="6" s="1"/>
  <c r="P140" i="6" s="1"/>
  <c r="P141" i="6" s="1"/>
  <c r="P142" i="6" s="1"/>
  <c r="P143" i="6" s="1"/>
  <c r="P144" i="6" s="1"/>
  <c r="P145" i="6" s="1"/>
  <c r="P146" i="6" s="1"/>
  <c r="P147" i="6" s="1"/>
  <c r="P148" i="6" s="1"/>
  <c r="P149" i="6" s="1"/>
  <c r="P150" i="6" s="1"/>
  <c r="P151" i="6" s="1"/>
  <c r="P152" i="6" s="1"/>
  <c r="P153" i="6" s="1"/>
  <c r="P154" i="6" s="1"/>
  <c r="P155" i="6" s="1"/>
  <c r="P156" i="6" s="1"/>
  <c r="P157" i="6" s="1"/>
  <c r="P158" i="6" s="1"/>
  <c r="P159" i="6" s="1"/>
  <c r="P160" i="6" s="1"/>
  <c r="P161" i="6" s="1"/>
  <c r="P162" i="6" s="1"/>
  <c r="P163" i="6" s="1"/>
  <c r="P164" i="6" s="1"/>
  <c r="P165" i="6" s="1"/>
  <c r="P166" i="6" s="1"/>
  <c r="P167" i="6" s="1"/>
  <c r="P168" i="6" s="1"/>
  <c r="P169" i="6" s="1"/>
  <c r="P170" i="6" s="1"/>
  <c r="P171" i="6" s="1"/>
  <c r="P172" i="6" s="1"/>
  <c r="P173" i="6" s="1"/>
  <c r="P174" i="6" s="1"/>
  <c r="E107" i="6" l="1"/>
  <c r="F74" i="6"/>
  <c r="Q115" i="6" s="1"/>
  <c r="Q95" i="6"/>
  <c r="D74" i="6"/>
  <c r="Q85" i="6" s="1"/>
  <c r="F73" i="6"/>
  <c r="M115" i="6" s="1"/>
  <c r="E73" i="6"/>
  <c r="M95" i="6" s="1"/>
  <c r="D73" i="6"/>
  <c r="M85" i="6" s="1"/>
  <c r="F72" i="6"/>
  <c r="E72" i="6"/>
  <c r="I95" i="6" s="1"/>
  <c r="D72" i="6"/>
  <c r="I85" i="6" s="1"/>
  <c r="I86" i="6" l="1"/>
  <c r="I87" i="6" s="1"/>
  <c r="I88" i="6" s="1"/>
  <c r="I89" i="6" s="1"/>
  <c r="I90" i="6" s="1"/>
  <c r="I91" i="6" s="1"/>
  <c r="I92" i="6" s="1"/>
  <c r="I93" i="6" s="1"/>
  <c r="I94" i="6" s="1"/>
  <c r="P205" i="1"/>
  <c r="P43" i="1"/>
  <c r="M96" i="6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P260" i="1"/>
  <c r="P422" i="1"/>
  <c r="P98" i="1"/>
  <c r="P315" i="1"/>
  <c r="P477" i="1"/>
  <c r="P153" i="1"/>
  <c r="M86" i="6"/>
  <c r="M87" i="6" s="1"/>
  <c r="M88" i="6" s="1"/>
  <c r="M89" i="6" s="1"/>
  <c r="M90" i="6" s="1"/>
  <c r="M91" i="6" s="1"/>
  <c r="M92" i="6" s="1"/>
  <c r="P206" i="1"/>
  <c r="P368" i="1"/>
  <c r="P44" i="1"/>
  <c r="Q172" i="6"/>
  <c r="Q164" i="6"/>
  <c r="Q156" i="6"/>
  <c r="Q148" i="6"/>
  <c r="Q140" i="6"/>
  <c r="Q132" i="6"/>
  <c r="Q124" i="6"/>
  <c r="Q116" i="6"/>
  <c r="M173" i="6"/>
  <c r="M165" i="6"/>
  <c r="M157" i="6"/>
  <c r="M149" i="6"/>
  <c r="M141" i="6"/>
  <c r="M133" i="6"/>
  <c r="M125" i="6"/>
  <c r="M117" i="6"/>
  <c r="I122" i="6"/>
  <c r="I130" i="6"/>
  <c r="I138" i="6"/>
  <c r="I146" i="6"/>
  <c r="I154" i="6"/>
  <c r="I162" i="6"/>
  <c r="I170" i="6"/>
  <c r="Q149" i="6"/>
  <c r="M134" i="6"/>
  <c r="I169" i="6"/>
  <c r="Q171" i="6"/>
  <c r="Q163" i="6"/>
  <c r="Q155" i="6"/>
  <c r="Q147" i="6"/>
  <c r="Q139" i="6"/>
  <c r="Q131" i="6"/>
  <c r="Q123" i="6"/>
  <c r="M172" i="6"/>
  <c r="M164" i="6"/>
  <c r="M156" i="6"/>
  <c r="M148" i="6"/>
  <c r="M140" i="6"/>
  <c r="M132" i="6"/>
  <c r="M124" i="6"/>
  <c r="M116" i="6"/>
  <c r="I123" i="6"/>
  <c r="I131" i="6"/>
  <c r="I139" i="6"/>
  <c r="I147" i="6"/>
  <c r="I155" i="6"/>
  <c r="I163" i="6"/>
  <c r="I171" i="6"/>
  <c r="Q165" i="6"/>
  <c r="M166" i="6"/>
  <c r="M126" i="6"/>
  <c r="I153" i="6"/>
  <c r="Q170" i="6"/>
  <c r="Q162" i="6"/>
  <c r="Q154" i="6"/>
  <c r="Q146" i="6"/>
  <c r="Q138" i="6"/>
  <c r="Q130" i="6"/>
  <c r="Q122" i="6"/>
  <c r="M171" i="6"/>
  <c r="M163" i="6"/>
  <c r="M155" i="6"/>
  <c r="M147" i="6"/>
  <c r="M139" i="6"/>
  <c r="M131" i="6"/>
  <c r="M123" i="6"/>
  <c r="I116" i="6"/>
  <c r="I124" i="6"/>
  <c r="I132" i="6"/>
  <c r="I140" i="6"/>
  <c r="I148" i="6"/>
  <c r="I156" i="6"/>
  <c r="I164" i="6"/>
  <c r="I172" i="6"/>
  <c r="Q173" i="6"/>
  <c r="Q117" i="6"/>
  <c r="M158" i="6"/>
  <c r="I137" i="6"/>
  <c r="Q169" i="6"/>
  <c r="Q161" i="6"/>
  <c r="Q153" i="6"/>
  <c r="Q145" i="6"/>
  <c r="Q137" i="6"/>
  <c r="Q129" i="6"/>
  <c r="Q121" i="6"/>
  <c r="M170" i="6"/>
  <c r="M162" i="6"/>
  <c r="M154" i="6"/>
  <c r="M146" i="6"/>
  <c r="M138" i="6"/>
  <c r="M130" i="6"/>
  <c r="M122" i="6"/>
  <c r="I117" i="6"/>
  <c r="I125" i="6"/>
  <c r="I133" i="6"/>
  <c r="I141" i="6"/>
  <c r="I149" i="6"/>
  <c r="I157" i="6"/>
  <c r="I165" i="6"/>
  <c r="I173" i="6"/>
  <c r="Q133" i="6"/>
  <c r="M142" i="6"/>
  <c r="I161" i="6"/>
  <c r="Q168" i="6"/>
  <c r="Q160" i="6"/>
  <c r="Q152" i="6"/>
  <c r="Q144" i="6"/>
  <c r="Q136" i="6"/>
  <c r="Q128" i="6"/>
  <c r="Q120" i="6"/>
  <c r="M169" i="6"/>
  <c r="M161" i="6"/>
  <c r="M153" i="6"/>
  <c r="M145" i="6"/>
  <c r="M137" i="6"/>
  <c r="M129" i="6"/>
  <c r="M121" i="6"/>
  <c r="I118" i="6"/>
  <c r="I126" i="6"/>
  <c r="I134" i="6"/>
  <c r="I142" i="6"/>
  <c r="I150" i="6"/>
  <c r="I158" i="6"/>
  <c r="I166" i="6"/>
  <c r="I174" i="6"/>
  <c r="Q125" i="6"/>
  <c r="M150" i="6"/>
  <c r="I129" i="6"/>
  <c r="Q167" i="6"/>
  <c r="Q159" i="6"/>
  <c r="Q151" i="6"/>
  <c r="Q143" i="6"/>
  <c r="Q135" i="6"/>
  <c r="Q127" i="6"/>
  <c r="Q119" i="6"/>
  <c r="M168" i="6"/>
  <c r="M160" i="6"/>
  <c r="M152" i="6"/>
  <c r="M144" i="6"/>
  <c r="M136" i="6"/>
  <c r="M128" i="6"/>
  <c r="M120" i="6"/>
  <c r="I119" i="6"/>
  <c r="I127" i="6"/>
  <c r="I135" i="6"/>
  <c r="I143" i="6"/>
  <c r="I151" i="6"/>
  <c r="I159" i="6"/>
  <c r="I167" i="6"/>
  <c r="I115" i="6"/>
  <c r="I96" i="6" s="1"/>
  <c r="I97" i="6" s="1"/>
  <c r="I98" i="6" s="1"/>
  <c r="I99" i="6" s="1"/>
  <c r="I100" i="6" s="1"/>
  <c r="I101" i="6" s="1"/>
  <c r="I102" i="6" s="1"/>
  <c r="I103" i="6" s="1"/>
  <c r="I104" i="6" s="1"/>
  <c r="I105" i="6" s="1"/>
  <c r="I106" i="6" s="1"/>
  <c r="I107" i="6" s="1"/>
  <c r="I108" i="6" s="1"/>
  <c r="I109" i="6" s="1"/>
  <c r="I110" i="6" s="1"/>
  <c r="I111" i="6" s="1"/>
  <c r="I112" i="6" s="1"/>
  <c r="I113" i="6" s="1"/>
  <c r="I114" i="6" s="1"/>
  <c r="Q141" i="6"/>
  <c r="I121" i="6"/>
  <c r="Q174" i="6"/>
  <c r="Q166" i="6"/>
  <c r="Q158" i="6"/>
  <c r="Q150" i="6"/>
  <c r="Q142" i="6"/>
  <c r="Q134" i="6"/>
  <c r="Q126" i="6"/>
  <c r="Q118" i="6"/>
  <c r="M167" i="6"/>
  <c r="M159" i="6"/>
  <c r="M151" i="6"/>
  <c r="M143" i="6"/>
  <c r="M135" i="6"/>
  <c r="M127" i="6"/>
  <c r="M119" i="6"/>
  <c r="I120" i="6"/>
  <c r="I128" i="6"/>
  <c r="I136" i="6"/>
  <c r="I144" i="6"/>
  <c r="I152" i="6"/>
  <c r="I160" i="6"/>
  <c r="I168" i="6"/>
  <c r="Q157" i="6"/>
  <c r="M174" i="6"/>
  <c r="M118" i="6"/>
  <c r="I145" i="6"/>
  <c r="P476" i="1"/>
  <c r="P152" i="1"/>
  <c r="P314" i="1"/>
  <c r="Q86" i="6"/>
  <c r="Q87" i="6" s="1"/>
  <c r="Q88" i="6" s="1"/>
  <c r="Q89" i="6" s="1"/>
  <c r="Q90" i="6" s="1"/>
  <c r="Q91" i="6" s="1"/>
  <c r="Q92" i="6" s="1"/>
  <c r="Q93" i="6" s="1"/>
  <c r="Q94" i="6" s="1"/>
  <c r="P207" i="1"/>
  <c r="P45" i="1"/>
  <c r="Q96" i="6"/>
  <c r="Q97" i="6" s="1"/>
  <c r="Q98" i="6" s="1"/>
  <c r="Q99" i="6" s="1"/>
  <c r="Q100" i="6" s="1"/>
  <c r="Q101" i="6" s="1"/>
  <c r="Q102" i="6" s="1"/>
  <c r="Q103" i="6" s="1"/>
  <c r="Q104" i="6" s="1"/>
  <c r="Q105" i="6" s="1"/>
  <c r="Q106" i="6" s="1"/>
  <c r="Q107" i="6" s="1"/>
  <c r="Q108" i="6" s="1"/>
  <c r="Q109" i="6" s="1"/>
  <c r="Q110" i="6" s="1"/>
  <c r="Q111" i="6" s="1"/>
  <c r="Q112" i="6" s="1"/>
  <c r="Q113" i="6" s="1"/>
  <c r="Q114" i="6" s="1"/>
  <c r="P261" i="1"/>
  <c r="P423" i="1"/>
  <c r="P99" i="1"/>
  <c r="E108" i="6"/>
  <c r="P17" i="1"/>
  <c r="P369" i="1" l="1"/>
  <c r="M93" i="6"/>
  <c r="M94" i="6" s="1"/>
  <c r="E109" i="6"/>
  <c r="P458" i="1"/>
  <c r="P404" i="1"/>
  <c r="P350" i="1"/>
  <c r="P296" i="1"/>
  <c r="P242" i="1"/>
  <c r="P188" i="1"/>
  <c r="P134" i="1"/>
  <c r="P29" i="1"/>
  <c r="P80" i="1"/>
  <c r="P361" i="1"/>
  <c r="P485" i="1"/>
  <c r="P431" i="1"/>
  <c r="P377" i="1"/>
  <c r="P323" i="1"/>
  <c r="P269" i="1"/>
  <c r="P215" i="1"/>
  <c r="P161" i="1"/>
  <c r="P107" i="1"/>
  <c r="E110" i="6" l="1"/>
  <c r="P83" i="1"/>
  <c r="P461" i="1"/>
  <c r="P407" i="1"/>
  <c r="P191" i="1"/>
  <c r="P137" i="1"/>
  <c r="P245" i="1"/>
  <c r="P299" i="1"/>
  <c r="P353" i="1"/>
  <c r="O482" i="1"/>
  <c r="O463" i="1"/>
  <c r="Q463" i="1"/>
  <c r="Q464" i="1" s="1"/>
  <c r="O446" i="1"/>
  <c r="O460" i="1" s="1"/>
  <c r="O428" i="1"/>
  <c r="O409" i="1"/>
  <c r="O392" i="1"/>
  <c r="O406" i="1" s="1"/>
  <c r="O374" i="1"/>
  <c r="O355" i="1"/>
  <c r="O338" i="1"/>
  <c r="O352" i="1" s="1"/>
  <c r="O320" i="1"/>
  <c r="O301" i="1"/>
  <c r="O284" i="1"/>
  <c r="O266" i="1"/>
  <c r="O247" i="1"/>
  <c r="O230" i="1"/>
  <c r="O212" i="1"/>
  <c r="O193" i="1"/>
  <c r="O176" i="1"/>
  <c r="O158" i="1"/>
  <c r="O139" i="1"/>
  <c r="O122" i="1"/>
  <c r="O136" i="1" s="1"/>
  <c r="O104" i="1"/>
  <c r="O85" i="1"/>
  <c r="O68" i="1"/>
  <c r="O82" i="1" s="1"/>
  <c r="O50" i="1"/>
  <c r="O31" i="1"/>
  <c r="O14" i="1"/>
  <c r="O28" i="1" s="1"/>
  <c r="Q14" i="1"/>
  <c r="Q24" i="1" l="1"/>
  <c r="Q22" i="1"/>
  <c r="O366" i="1"/>
  <c r="O364" i="1"/>
  <c r="O365" i="1"/>
  <c r="O420" i="1"/>
  <c r="O417" i="1"/>
  <c r="O418" i="1"/>
  <c r="O419" i="1"/>
  <c r="O95" i="1"/>
  <c r="O96" i="1"/>
  <c r="O93" i="1"/>
  <c r="O94" i="1"/>
  <c r="Q26" i="1"/>
  <c r="Q25" i="1"/>
  <c r="Q23" i="1"/>
  <c r="Q15" i="1"/>
  <c r="O258" i="1"/>
  <c r="O255" i="1"/>
  <c r="O256" i="1"/>
  <c r="O257" i="1"/>
  <c r="O148" i="1"/>
  <c r="O149" i="1"/>
  <c r="O150" i="1"/>
  <c r="O147" i="1"/>
  <c r="O309" i="1"/>
  <c r="O310" i="1"/>
  <c r="O311" i="1"/>
  <c r="O312" i="1"/>
  <c r="O42" i="1"/>
  <c r="O39" i="1"/>
  <c r="O40" i="1"/>
  <c r="O41" i="1"/>
  <c r="Q471" i="1"/>
  <c r="Q477" i="1"/>
  <c r="Q478" i="1"/>
  <c r="Q473" i="1"/>
  <c r="Q472" i="1"/>
  <c r="Q474" i="1"/>
  <c r="Q476" i="1"/>
  <c r="O201" i="1"/>
  <c r="O202" i="1"/>
  <c r="O203" i="1"/>
  <c r="O204" i="1"/>
  <c r="O473" i="1"/>
  <c r="O474" i="1"/>
  <c r="O471" i="1"/>
  <c r="O472" i="1"/>
  <c r="E111" i="6"/>
  <c r="O383" i="1"/>
  <c r="O276" i="1"/>
  <c r="O437" i="1"/>
  <c r="O114" i="1"/>
  <c r="O168" i="1"/>
  <c r="O297" i="1"/>
  <c r="O298" i="1"/>
  <c r="O189" i="1"/>
  <c r="O190" i="1"/>
  <c r="O243" i="1"/>
  <c r="O244" i="1"/>
  <c r="O330" i="1"/>
  <c r="O329" i="1"/>
  <c r="O59" i="1"/>
  <c r="O60" i="1"/>
  <c r="O492" i="1"/>
  <c r="O491" i="1"/>
  <c r="O461" i="1"/>
  <c r="O459" i="1"/>
  <c r="O407" i="1"/>
  <c r="O405" i="1"/>
  <c r="O353" i="1"/>
  <c r="O351" i="1"/>
  <c r="O299" i="1"/>
  <c r="O245" i="1"/>
  <c r="O221" i="1"/>
  <c r="O222" i="1"/>
  <c r="O191" i="1"/>
  <c r="O137" i="1"/>
  <c r="O83" i="1"/>
  <c r="O27" i="1"/>
  <c r="O29" i="1"/>
  <c r="Q468" i="1"/>
  <c r="R463" i="1"/>
  <c r="R464" i="1" s="1"/>
  <c r="R14" i="1"/>
  <c r="Q17" i="1"/>
  <c r="Q19" i="1"/>
  <c r="N139" i="1"/>
  <c r="N392" i="1"/>
  <c r="N406" i="1" s="1"/>
  <c r="N247" i="1"/>
  <c r="N266" i="1"/>
  <c r="N409" i="1"/>
  <c r="N428" i="1"/>
  <c r="N14" i="1"/>
  <c r="N28" i="1" s="1"/>
  <c r="N31" i="1"/>
  <c r="N50" i="1"/>
  <c r="N68" i="1"/>
  <c r="N82" i="1" s="1"/>
  <c r="O81" i="1"/>
  <c r="N193" i="1"/>
  <c r="N320" i="1"/>
  <c r="N446" i="1"/>
  <c r="N460" i="1" s="1"/>
  <c r="N158" i="1"/>
  <c r="N301" i="1"/>
  <c r="N212" i="1"/>
  <c r="N338" i="1"/>
  <c r="N352" i="1" s="1"/>
  <c r="N104" i="1"/>
  <c r="O113" i="1"/>
  <c r="N230" i="1"/>
  <c r="N355" i="1"/>
  <c r="N463" i="1"/>
  <c r="N284" i="1"/>
  <c r="N176" i="1"/>
  <c r="N85" i="1"/>
  <c r="N122" i="1"/>
  <c r="N136" i="1" s="1"/>
  <c r="O135" i="1"/>
  <c r="N374" i="1"/>
  <c r="N482" i="1"/>
  <c r="R24" i="1" l="1"/>
  <c r="R22" i="1"/>
  <c r="N366" i="1"/>
  <c r="N364" i="1"/>
  <c r="N365" i="1"/>
  <c r="N420" i="1"/>
  <c r="N417" i="1"/>
  <c r="N418" i="1"/>
  <c r="N419" i="1"/>
  <c r="R471" i="1"/>
  <c r="R476" i="1"/>
  <c r="R477" i="1"/>
  <c r="R473" i="1"/>
  <c r="R472" i="1"/>
  <c r="R474" i="1"/>
  <c r="R478" i="1"/>
  <c r="N202" i="1"/>
  <c r="N203" i="1"/>
  <c r="N204" i="1"/>
  <c r="N201" i="1"/>
  <c r="R26" i="1"/>
  <c r="R29" i="1" s="1"/>
  <c r="R25" i="1"/>
  <c r="R23" i="1"/>
  <c r="R15" i="1"/>
  <c r="N255" i="1"/>
  <c r="N256" i="1"/>
  <c r="N257" i="1"/>
  <c r="N258" i="1"/>
  <c r="N148" i="1"/>
  <c r="N149" i="1"/>
  <c r="N150" i="1"/>
  <c r="N147" i="1"/>
  <c r="N309" i="1"/>
  <c r="N310" i="1"/>
  <c r="N311" i="1"/>
  <c r="N312" i="1"/>
  <c r="N42" i="1"/>
  <c r="N39" i="1"/>
  <c r="N40" i="1"/>
  <c r="N41" i="1"/>
  <c r="N96" i="1"/>
  <c r="N93" i="1"/>
  <c r="N94" i="1"/>
  <c r="N95" i="1"/>
  <c r="N474" i="1"/>
  <c r="N471" i="1"/>
  <c r="N472" i="1"/>
  <c r="N473" i="1"/>
  <c r="E112" i="6"/>
  <c r="Q29" i="1"/>
  <c r="O438" i="1"/>
  <c r="O210" i="1"/>
  <c r="O275" i="1"/>
  <c r="O264" i="1"/>
  <c r="O384" i="1"/>
  <c r="O167" i="1"/>
  <c r="O480" i="1"/>
  <c r="N221" i="1"/>
  <c r="O156" i="1"/>
  <c r="N492" i="1"/>
  <c r="O317" i="1"/>
  <c r="O426" i="1"/>
  <c r="O102" i="1"/>
  <c r="O479" i="1"/>
  <c r="O318" i="1"/>
  <c r="O425" i="1"/>
  <c r="N437" i="1"/>
  <c r="N383" i="1"/>
  <c r="N276" i="1"/>
  <c r="N168" i="1"/>
  <c r="N113" i="1"/>
  <c r="O101" i="1"/>
  <c r="O263" i="1"/>
  <c r="O209" i="1"/>
  <c r="O155" i="1"/>
  <c r="N243" i="1"/>
  <c r="N244" i="1"/>
  <c r="N189" i="1"/>
  <c r="N190" i="1"/>
  <c r="N297" i="1"/>
  <c r="N298" i="1"/>
  <c r="N330" i="1"/>
  <c r="N329" i="1"/>
  <c r="N59" i="1"/>
  <c r="N60" i="1"/>
  <c r="N461" i="1"/>
  <c r="N459" i="1"/>
  <c r="N407" i="1"/>
  <c r="N405" i="1"/>
  <c r="N353" i="1"/>
  <c r="N351" i="1"/>
  <c r="N299" i="1"/>
  <c r="N245" i="1"/>
  <c r="N191" i="1"/>
  <c r="N137" i="1"/>
  <c r="N83" i="1"/>
  <c r="N27" i="1"/>
  <c r="N29" i="1"/>
  <c r="R468" i="1"/>
  <c r="S463" i="1"/>
  <c r="S464" i="1" s="1"/>
  <c r="R19" i="1"/>
  <c r="R17" i="1"/>
  <c r="M139" i="1"/>
  <c r="M176" i="1"/>
  <c r="M463" i="1"/>
  <c r="M338" i="1"/>
  <c r="M352" i="1" s="1"/>
  <c r="M193" i="1"/>
  <c r="M247" i="1"/>
  <c r="M284" i="1"/>
  <c r="M122" i="1"/>
  <c r="M136" i="1" s="1"/>
  <c r="N135" i="1"/>
  <c r="M482" i="1"/>
  <c r="M428" i="1"/>
  <c r="M355" i="1"/>
  <c r="M212" i="1"/>
  <c r="M68" i="1"/>
  <c r="M82" i="1" s="1"/>
  <c r="N81" i="1"/>
  <c r="M14" i="1"/>
  <c r="M28" i="1" s="1"/>
  <c r="M266" i="1"/>
  <c r="M374" i="1"/>
  <c r="M85" i="1"/>
  <c r="M230" i="1"/>
  <c r="M301" i="1"/>
  <c r="M446" i="1"/>
  <c r="M460" i="1" s="1"/>
  <c r="M50" i="1"/>
  <c r="M392" i="1"/>
  <c r="M406" i="1" s="1"/>
  <c r="M104" i="1"/>
  <c r="M158" i="1"/>
  <c r="M320" i="1"/>
  <c r="M31" i="1"/>
  <c r="M409" i="1"/>
  <c r="P71" i="1"/>
  <c r="M149" i="1" l="1"/>
  <c r="M150" i="1"/>
  <c r="M147" i="1"/>
  <c r="M148" i="1"/>
  <c r="M474" i="1"/>
  <c r="M471" i="1"/>
  <c r="M472" i="1"/>
  <c r="M473" i="1"/>
  <c r="M255" i="1"/>
  <c r="M256" i="1"/>
  <c r="M257" i="1"/>
  <c r="M258" i="1"/>
  <c r="S471" i="1"/>
  <c r="S476" i="1"/>
  <c r="S477" i="1"/>
  <c r="S473" i="1"/>
  <c r="S474" i="1"/>
  <c r="S472" i="1"/>
  <c r="S478" i="1"/>
  <c r="M96" i="1"/>
  <c r="M93" i="1"/>
  <c r="M94" i="1"/>
  <c r="M95" i="1"/>
  <c r="M417" i="1"/>
  <c r="M418" i="1"/>
  <c r="M419" i="1"/>
  <c r="M420" i="1"/>
  <c r="M310" i="1"/>
  <c r="M311" i="1"/>
  <c r="M312" i="1"/>
  <c r="M309" i="1"/>
  <c r="M202" i="1"/>
  <c r="M203" i="1"/>
  <c r="M204" i="1"/>
  <c r="M209" i="1" s="1"/>
  <c r="M201" i="1"/>
  <c r="M39" i="1"/>
  <c r="M40" i="1"/>
  <c r="M41" i="1"/>
  <c r="M42" i="1"/>
  <c r="M364" i="1"/>
  <c r="M365" i="1"/>
  <c r="M366" i="1"/>
  <c r="E113" i="6"/>
  <c r="N167" i="1"/>
  <c r="N222" i="1"/>
  <c r="N438" i="1"/>
  <c r="N491" i="1"/>
  <c r="N384" i="1"/>
  <c r="N275" i="1"/>
  <c r="M491" i="1"/>
  <c r="N210" i="1"/>
  <c r="N426" i="1"/>
  <c r="N480" i="1"/>
  <c r="N264" i="1"/>
  <c r="N479" i="1"/>
  <c r="M438" i="1"/>
  <c r="N155" i="1"/>
  <c r="N317" i="1"/>
  <c r="N425" i="1"/>
  <c r="M329" i="1"/>
  <c r="N318" i="1"/>
  <c r="N156" i="1"/>
  <c r="N102" i="1"/>
  <c r="N101" i="1"/>
  <c r="N114" i="1"/>
  <c r="M114" i="1"/>
  <c r="M168" i="1"/>
  <c r="N263" i="1"/>
  <c r="N209" i="1"/>
  <c r="M297" i="1"/>
  <c r="M298" i="1"/>
  <c r="M189" i="1"/>
  <c r="M190" i="1"/>
  <c r="M243" i="1"/>
  <c r="M244" i="1"/>
  <c r="M59" i="1"/>
  <c r="M60" i="1"/>
  <c r="M276" i="1"/>
  <c r="M275" i="1"/>
  <c r="M459" i="1"/>
  <c r="M461" i="1"/>
  <c r="M437" i="1"/>
  <c r="M405" i="1"/>
  <c r="M407" i="1"/>
  <c r="M383" i="1"/>
  <c r="M384" i="1"/>
  <c r="M351" i="1"/>
  <c r="M353" i="1"/>
  <c r="M299" i="1"/>
  <c r="M245" i="1"/>
  <c r="M221" i="1"/>
  <c r="M222" i="1"/>
  <c r="M191" i="1"/>
  <c r="L139" i="1"/>
  <c r="M137" i="1"/>
  <c r="M83" i="1"/>
  <c r="M27" i="1"/>
  <c r="M29" i="1"/>
  <c r="S468" i="1"/>
  <c r="T463" i="1"/>
  <c r="T464" i="1" s="1"/>
  <c r="L320" i="1"/>
  <c r="L392" i="1"/>
  <c r="L406" i="1" s="1"/>
  <c r="L50" i="1"/>
  <c r="L230" i="1"/>
  <c r="L374" i="1"/>
  <c r="L193" i="1"/>
  <c r="L463" i="1"/>
  <c r="L446" i="1"/>
  <c r="L460" i="1" s="1"/>
  <c r="L266" i="1"/>
  <c r="L284" i="1"/>
  <c r="L355" i="1"/>
  <c r="L85" i="1"/>
  <c r="L68" i="1"/>
  <c r="L82" i="1" s="1"/>
  <c r="M81" i="1"/>
  <c r="L428" i="1"/>
  <c r="L409" i="1"/>
  <c r="L158" i="1"/>
  <c r="L247" i="1"/>
  <c r="L14" i="1"/>
  <c r="L28" i="1" s="1"/>
  <c r="L482" i="1"/>
  <c r="L31" i="1"/>
  <c r="L104" i="1"/>
  <c r="L301" i="1"/>
  <c r="L122" i="1"/>
  <c r="L136" i="1" s="1"/>
  <c r="M135" i="1"/>
  <c r="L338" i="1"/>
  <c r="L352" i="1" s="1"/>
  <c r="L212" i="1"/>
  <c r="L176" i="1"/>
  <c r="T472" i="1" l="1"/>
  <c r="T474" i="1"/>
  <c r="T476" i="1"/>
  <c r="T477" i="1"/>
  <c r="T471" i="1"/>
  <c r="T473" i="1"/>
  <c r="T478" i="1"/>
  <c r="L93" i="1"/>
  <c r="L94" i="1"/>
  <c r="L95" i="1"/>
  <c r="L96" i="1"/>
  <c r="L471" i="1"/>
  <c r="L472" i="1"/>
  <c r="L473" i="1"/>
  <c r="L474" i="1"/>
  <c r="L310" i="1"/>
  <c r="L311" i="1"/>
  <c r="L312" i="1"/>
  <c r="L309" i="1"/>
  <c r="L203" i="1"/>
  <c r="L204" i="1"/>
  <c r="L201" i="1"/>
  <c r="L202" i="1"/>
  <c r="L417" i="1"/>
  <c r="L418" i="1"/>
  <c r="L419" i="1"/>
  <c r="L420" i="1"/>
  <c r="L39" i="1"/>
  <c r="L40" i="1"/>
  <c r="L41" i="1"/>
  <c r="L42" i="1"/>
  <c r="L363" i="1"/>
  <c r="L371" i="1" s="1"/>
  <c r="L364" i="1"/>
  <c r="L365" i="1"/>
  <c r="L366" i="1"/>
  <c r="L256" i="1"/>
  <c r="L257" i="1"/>
  <c r="L258" i="1"/>
  <c r="L255" i="1"/>
  <c r="L149" i="1"/>
  <c r="L150" i="1"/>
  <c r="L147" i="1"/>
  <c r="L148" i="1"/>
  <c r="E114" i="6"/>
  <c r="M113" i="1"/>
  <c r="M330" i="1"/>
  <c r="M167" i="1"/>
  <c r="M492" i="1"/>
  <c r="M479" i="1"/>
  <c r="M425" i="1"/>
  <c r="M155" i="1"/>
  <c r="M426" i="1"/>
  <c r="M318" i="1"/>
  <c r="M480" i="1"/>
  <c r="L437" i="1"/>
  <c r="L276" i="1"/>
  <c r="M263" i="1"/>
  <c r="L330" i="1"/>
  <c r="M102" i="1"/>
  <c r="L114" i="1"/>
  <c r="L168" i="1"/>
  <c r="M317" i="1"/>
  <c r="M264" i="1"/>
  <c r="M210" i="1"/>
  <c r="M156" i="1"/>
  <c r="M101" i="1"/>
  <c r="L189" i="1"/>
  <c r="L190" i="1"/>
  <c r="L243" i="1"/>
  <c r="L244" i="1"/>
  <c r="L297" i="1"/>
  <c r="L298" i="1"/>
  <c r="L59" i="1"/>
  <c r="L60" i="1"/>
  <c r="L491" i="1"/>
  <c r="L492" i="1"/>
  <c r="L459" i="1"/>
  <c r="L461" i="1"/>
  <c r="L405" i="1"/>
  <c r="L407" i="1"/>
  <c r="L383" i="1"/>
  <c r="L384" i="1"/>
  <c r="L351" i="1"/>
  <c r="L353" i="1"/>
  <c r="L299" i="1"/>
  <c r="L245" i="1"/>
  <c r="K139" i="1"/>
  <c r="L221" i="1"/>
  <c r="L222" i="1"/>
  <c r="L191" i="1"/>
  <c r="L137" i="1"/>
  <c r="L83" i="1"/>
  <c r="L27" i="1"/>
  <c r="L29" i="1"/>
  <c r="T468" i="1"/>
  <c r="U463" i="1"/>
  <c r="U464" i="1" s="1"/>
  <c r="K68" i="1"/>
  <c r="K82" i="1" s="1"/>
  <c r="L81" i="1"/>
  <c r="K338" i="1"/>
  <c r="K352" i="1" s="1"/>
  <c r="K14" i="1"/>
  <c r="K28" i="1" s="1"/>
  <c r="K85" i="1"/>
  <c r="K301" i="1"/>
  <c r="K31" i="1"/>
  <c r="K446" i="1"/>
  <c r="K460" i="1" s="1"/>
  <c r="K193" i="1"/>
  <c r="K50" i="1"/>
  <c r="K463" i="1"/>
  <c r="K212" i="1"/>
  <c r="K176" i="1"/>
  <c r="K158" i="1"/>
  <c r="L167" i="1"/>
  <c r="K392" i="1"/>
  <c r="K406" i="1" s="1"/>
  <c r="K104" i="1"/>
  <c r="K247" i="1"/>
  <c r="K266" i="1"/>
  <c r="K230" i="1"/>
  <c r="K122" i="1"/>
  <c r="K136" i="1" s="1"/>
  <c r="L135" i="1"/>
  <c r="K428" i="1"/>
  <c r="K355" i="1"/>
  <c r="K482" i="1"/>
  <c r="K409" i="1"/>
  <c r="K284" i="1"/>
  <c r="K374" i="1"/>
  <c r="K320" i="1"/>
  <c r="P379" i="1"/>
  <c r="P218" i="1"/>
  <c r="P217" i="1"/>
  <c r="P488" i="1"/>
  <c r="P434" i="1"/>
  <c r="P487" i="1"/>
  <c r="P433" i="1"/>
  <c r="P486" i="1"/>
  <c r="P432" i="1"/>
  <c r="P378" i="1"/>
  <c r="P484" i="1"/>
  <c r="P430" i="1"/>
  <c r="P483" i="1"/>
  <c r="P429" i="1"/>
  <c r="P375" i="1"/>
  <c r="P415" i="1"/>
  <c r="T470" i="1"/>
  <c r="P455" i="1"/>
  <c r="P401" i="1"/>
  <c r="P449" i="1"/>
  <c r="P395" i="1"/>
  <c r="P326" i="1"/>
  <c r="P272" i="1"/>
  <c r="P325" i="1"/>
  <c r="P271" i="1"/>
  <c r="P324" i="1"/>
  <c r="P270" i="1"/>
  <c r="P216" i="1"/>
  <c r="P322" i="1"/>
  <c r="P268" i="1"/>
  <c r="P214" i="1"/>
  <c r="P321" i="1"/>
  <c r="P267" i="1"/>
  <c r="P213" i="1"/>
  <c r="P307" i="1"/>
  <c r="P253" i="1"/>
  <c r="P199" i="1"/>
  <c r="P293" i="1"/>
  <c r="P239" i="1"/>
  <c r="P287" i="1"/>
  <c r="P233" i="1"/>
  <c r="P164" i="1"/>
  <c r="P110" i="1"/>
  <c r="P163" i="1"/>
  <c r="P109" i="1"/>
  <c r="P162" i="1"/>
  <c r="P108" i="1"/>
  <c r="P159" i="1"/>
  <c r="P105" i="1"/>
  <c r="P145" i="1"/>
  <c r="P91" i="1"/>
  <c r="P77" i="1"/>
  <c r="P131" i="1"/>
  <c r="P125" i="1"/>
  <c r="L210" i="1" l="1"/>
  <c r="K203" i="1"/>
  <c r="K204" i="1"/>
  <c r="K201" i="1"/>
  <c r="K210" i="1" s="1"/>
  <c r="K202" i="1"/>
  <c r="K364" i="1"/>
  <c r="K365" i="1"/>
  <c r="K366" i="1"/>
  <c r="K363" i="1"/>
  <c r="U472" i="1"/>
  <c r="U471" i="1"/>
  <c r="U473" i="1"/>
  <c r="U474" i="1"/>
  <c r="U478" i="1"/>
  <c r="U476" i="1"/>
  <c r="U477" i="1"/>
  <c r="K40" i="1"/>
  <c r="K41" i="1"/>
  <c r="K42" i="1"/>
  <c r="K39" i="1"/>
  <c r="K150" i="1"/>
  <c r="K147" i="1"/>
  <c r="K148" i="1"/>
  <c r="K149" i="1"/>
  <c r="K93" i="1"/>
  <c r="K94" i="1"/>
  <c r="K95" i="1"/>
  <c r="K96" i="1"/>
  <c r="K471" i="1"/>
  <c r="K472" i="1"/>
  <c r="K473" i="1"/>
  <c r="K474" i="1"/>
  <c r="K311" i="1"/>
  <c r="K312" i="1"/>
  <c r="K309" i="1"/>
  <c r="K310" i="1"/>
  <c r="K418" i="1"/>
  <c r="K419" i="1"/>
  <c r="K425" i="1" s="1"/>
  <c r="K420" i="1"/>
  <c r="K417" i="1"/>
  <c r="K426" i="1" s="1"/>
  <c r="K256" i="1"/>
  <c r="K257" i="1"/>
  <c r="K258" i="1"/>
  <c r="K255" i="1"/>
  <c r="P303" i="1"/>
  <c r="P411" i="1"/>
  <c r="P249" i="1"/>
  <c r="P357" i="1"/>
  <c r="P141" i="1"/>
  <c r="P195" i="1"/>
  <c r="P87" i="1"/>
  <c r="T465" i="1"/>
  <c r="Q465" i="1"/>
  <c r="U465" i="1"/>
  <c r="R465" i="1"/>
  <c r="P465" i="1"/>
  <c r="S465" i="1"/>
  <c r="P222" i="1"/>
  <c r="K264" i="1"/>
  <c r="L275" i="1"/>
  <c r="L438" i="1"/>
  <c r="L113" i="1"/>
  <c r="L101" i="1"/>
  <c r="L425" i="1"/>
  <c r="L318" i="1"/>
  <c r="L155" i="1"/>
  <c r="L479" i="1"/>
  <c r="L480" i="1"/>
  <c r="L329" i="1"/>
  <c r="L102" i="1"/>
  <c r="L426" i="1"/>
  <c r="L263" i="1"/>
  <c r="K329" i="1"/>
  <c r="L156" i="1"/>
  <c r="K114" i="1"/>
  <c r="K168" i="1"/>
  <c r="L47" i="1"/>
  <c r="L209" i="1"/>
  <c r="L372" i="1"/>
  <c r="L317" i="1"/>
  <c r="L264" i="1"/>
  <c r="L48" i="1"/>
  <c r="K102" i="1"/>
  <c r="Q466" i="1"/>
  <c r="R466" i="1"/>
  <c r="S466" i="1"/>
  <c r="P469" i="1"/>
  <c r="Q469" i="1"/>
  <c r="R469" i="1"/>
  <c r="S469" i="1"/>
  <c r="T466" i="1"/>
  <c r="Q467" i="1"/>
  <c r="R467" i="1"/>
  <c r="S467" i="1"/>
  <c r="T469" i="1"/>
  <c r="T467" i="1"/>
  <c r="Q470" i="1"/>
  <c r="R470" i="1"/>
  <c r="S470" i="1"/>
  <c r="K189" i="1"/>
  <c r="K190" i="1"/>
  <c r="K243" i="1"/>
  <c r="K244" i="1"/>
  <c r="P275" i="1"/>
  <c r="K297" i="1"/>
  <c r="K298" i="1"/>
  <c r="K276" i="1"/>
  <c r="K275" i="1"/>
  <c r="K59" i="1"/>
  <c r="K60" i="1"/>
  <c r="K491" i="1"/>
  <c r="K492" i="1"/>
  <c r="K459" i="1"/>
  <c r="K461" i="1"/>
  <c r="P437" i="1"/>
  <c r="K438" i="1"/>
  <c r="K437" i="1"/>
  <c r="P438" i="1"/>
  <c r="K405" i="1"/>
  <c r="K407" i="1"/>
  <c r="K384" i="1"/>
  <c r="K383" i="1"/>
  <c r="K351" i="1"/>
  <c r="K353" i="1"/>
  <c r="J139" i="1"/>
  <c r="K299" i="1"/>
  <c r="P276" i="1"/>
  <c r="K245" i="1"/>
  <c r="K221" i="1"/>
  <c r="K222" i="1"/>
  <c r="K191" i="1"/>
  <c r="K137" i="1"/>
  <c r="K83" i="1"/>
  <c r="K27" i="1"/>
  <c r="K29" i="1"/>
  <c r="U468" i="1"/>
  <c r="U469" i="1"/>
  <c r="U470" i="1"/>
  <c r="U466" i="1"/>
  <c r="U467" i="1"/>
  <c r="P234" i="1"/>
  <c r="P240" i="1"/>
  <c r="P254" i="1"/>
  <c r="P251" i="1"/>
  <c r="P448" i="1"/>
  <c r="P414" i="1"/>
  <c r="P450" i="1"/>
  <c r="P142" i="1"/>
  <c r="P286" i="1"/>
  <c r="P304" i="1"/>
  <c r="P451" i="1"/>
  <c r="P400" i="1"/>
  <c r="P456" i="1"/>
  <c r="P470" i="1"/>
  <c r="P413" i="1"/>
  <c r="P235" i="1"/>
  <c r="P288" i="1"/>
  <c r="P294" i="1"/>
  <c r="P308" i="1"/>
  <c r="P305" i="1"/>
  <c r="P127" i="1"/>
  <c r="P36" i="1"/>
  <c r="P92" i="1"/>
  <c r="P73" i="1"/>
  <c r="P289" i="1"/>
  <c r="P196" i="1"/>
  <c r="P306" i="1"/>
  <c r="P343" i="1"/>
  <c r="P362" i="1"/>
  <c r="P19" i="1"/>
  <c r="P88" i="1"/>
  <c r="P232" i="1"/>
  <c r="P250" i="1"/>
  <c r="P397" i="1"/>
  <c r="P402" i="1"/>
  <c r="P416" i="1"/>
  <c r="P200" i="1"/>
  <c r="P197" i="1"/>
  <c r="P394" i="1"/>
  <c r="P360" i="1"/>
  <c r="P132" i="1"/>
  <c r="P146" i="1"/>
  <c r="P252" i="1"/>
  <c r="P90" i="1"/>
  <c r="P198" i="1"/>
  <c r="P396" i="1"/>
  <c r="P412" i="1"/>
  <c r="V463" i="1"/>
  <c r="V464" i="1" s="1"/>
  <c r="P181" i="1"/>
  <c r="P339" i="1"/>
  <c r="P340" i="1"/>
  <c r="P376" i="1"/>
  <c r="P341" i="1"/>
  <c r="P21" i="1"/>
  <c r="Q21" i="1"/>
  <c r="R21" i="1"/>
  <c r="P177" i="1"/>
  <c r="P185" i="1"/>
  <c r="P347" i="1"/>
  <c r="P342" i="1"/>
  <c r="P358" i="1"/>
  <c r="P180" i="1"/>
  <c r="P186" i="1"/>
  <c r="P348" i="1"/>
  <c r="P359" i="1"/>
  <c r="P178" i="1"/>
  <c r="P380" i="1"/>
  <c r="P292" i="1"/>
  <c r="P130" i="1"/>
  <c r="P238" i="1"/>
  <c r="P399" i="1"/>
  <c r="P453" i="1"/>
  <c r="P454" i="1"/>
  <c r="P184" i="1"/>
  <c r="P345" i="1"/>
  <c r="P346" i="1"/>
  <c r="J230" i="1"/>
  <c r="J85" i="1"/>
  <c r="K101" i="1"/>
  <c r="J320" i="1"/>
  <c r="J482" i="1"/>
  <c r="J266" i="1"/>
  <c r="J392" i="1"/>
  <c r="J406" i="1" s="1"/>
  <c r="J212" i="1"/>
  <c r="J193" i="1"/>
  <c r="J104" i="1"/>
  <c r="K113" i="1"/>
  <c r="J31" i="1"/>
  <c r="J284" i="1"/>
  <c r="J301" i="1"/>
  <c r="J14" i="1"/>
  <c r="J28" i="1" s="1"/>
  <c r="J428" i="1"/>
  <c r="J374" i="1"/>
  <c r="J247" i="1"/>
  <c r="J463" i="1"/>
  <c r="J446" i="1"/>
  <c r="J460" i="1" s="1"/>
  <c r="J409" i="1"/>
  <c r="J158" i="1"/>
  <c r="K167" i="1"/>
  <c r="J338" i="1"/>
  <c r="J352" i="1" s="1"/>
  <c r="J50" i="1"/>
  <c r="J355" i="1"/>
  <c r="J122" i="1"/>
  <c r="J136" i="1" s="1"/>
  <c r="K135" i="1"/>
  <c r="J176" i="1"/>
  <c r="J68" i="1"/>
  <c r="J82" i="1" s="1"/>
  <c r="K81" i="1"/>
  <c r="P183" i="1"/>
  <c r="F62" i="6"/>
  <c r="F63" i="6" s="1"/>
  <c r="E62" i="6"/>
  <c r="E63" i="6" s="1"/>
  <c r="D62" i="6"/>
  <c r="D63" i="6" s="1"/>
  <c r="K371" i="1" l="1"/>
  <c r="K47" i="1"/>
  <c r="J418" i="1"/>
  <c r="J419" i="1"/>
  <c r="J420" i="1"/>
  <c r="J417" i="1"/>
  <c r="V471" i="1"/>
  <c r="V472" i="1"/>
  <c r="V473" i="1"/>
  <c r="V474" i="1"/>
  <c r="V476" i="1"/>
  <c r="V477" i="1"/>
  <c r="V478" i="1"/>
  <c r="J150" i="1"/>
  <c r="J147" i="1"/>
  <c r="J148" i="1"/>
  <c r="J149" i="1"/>
  <c r="J311" i="1"/>
  <c r="J312" i="1"/>
  <c r="J309" i="1"/>
  <c r="J310" i="1"/>
  <c r="J40" i="1"/>
  <c r="J41" i="1"/>
  <c r="J42" i="1"/>
  <c r="J39" i="1"/>
  <c r="J471" i="1"/>
  <c r="J472" i="1"/>
  <c r="J473" i="1"/>
  <c r="J474" i="1"/>
  <c r="J257" i="1"/>
  <c r="J258" i="1"/>
  <c r="J255" i="1"/>
  <c r="J256" i="1"/>
  <c r="J364" i="1"/>
  <c r="J365" i="1"/>
  <c r="J366" i="1"/>
  <c r="J363" i="1"/>
  <c r="J94" i="1"/>
  <c r="J95" i="1"/>
  <c r="J96" i="1"/>
  <c r="J93" i="1"/>
  <c r="J204" i="1"/>
  <c r="J201" i="1"/>
  <c r="J202" i="1"/>
  <c r="J203" i="1"/>
  <c r="P36" i="7"/>
  <c r="R36" i="7"/>
  <c r="Q36" i="7"/>
  <c r="P52" i="1" s="1"/>
  <c r="P59" i="1" s="1"/>
  <c r="V465" i="1"/>
  <c r="T36" i="7"/>
  <c r="P106" i="1" s="1"/>
  <c r="U36" i="7"/>
  <c r="S36" i="7"/>
  <c r="W36" i="7"/>
  <c r="P160" i="1" s="1"/>
  <c r="X36" i="7"/>
  <c r="V36" i="7"/>
  <c r="P25" i="7"/>
  <c r="P11" i="7"/>
  <c r="R25" i="7"/>
  <c r="Q25" i="7"/>
  <c r="R11" i="7"/>
  <c r="Q11" i="7"/>
  <c r="T25" i="7"/>
  <c r="P89" i="1" s="1"/>
  <c r="T11" i="7"/>
  <c r="P72" i="1" s="1"/>
  <c r="S25" i="7"/>
  <c r="U25" i="7"/>
  <c r="U11" i="7"/>
  <c r="S11" i="7"/>
  <c r="X25" i="7"/>
  <c r="V11" i="7"/>
  <c r="X11" i="7"/>
  <c r="V25" i="7"/>
  <c r="W25" i="7"/>
  <c r="P143" i="1" s="1"/>
  <c r="W11" i="7"/>
  <c r="P126" i="1" s="1"/>
  <c r="P221" i="1"/>
  <c r="K372" i="1"/>
  <c r="K263" i="1"/>
  <c r="J371" i="1"/>
  <c r="K330" i="1"/>
  <c r="K480" i="1"/>
  <c r="K156" i="1"/>
  <c r="K479" i="1"/>
  <c r="K317" i="1"/>
  <c r="K318" i="1"/>
  <c r="K155" i="1"/>
  <c r="J114" i="1"/>
  <c r="J168" i="1"/>
  <c r="M47" i="1"/>
  <c r="M48" i="1"/>
  <c r="N48" i="1"/>
  <c r="N47" i="1"/>
  <c r="O47" i="1"/>
  <c r="O48" i="1"/>
  <c r="K209" i="1"/>
  <c r="J209" i="1"/>
  <c r="K48" i="1"/>
  <c r="J102" i="1"/>
  <c r="P129" i="1"/>
  <c r="P75" i="1"/>
  <c r="J189" i="1"/>
  <c r="J190" i="1"/>
  <c r="J297" i="1"/>
  <c r="J298" i="1"/>
  <c r="J243" i="1"/>
  <c r="J244" i="1"/>
  <c r="P209" i="1"/>
  <c r="J59" i="1"/>
  <c r="J60" i="1"/>
  <c r="J263" i="1"/>
  <c r="J264" i="1"/>
  <c r="J276" i="1"/>
  <c r="J275" i="1"/>
  <c r="J330" i="1"/>
  <c r="J329" i="1"/>
  <c r="J491" i="1"/>
  <c r="J492" i="1"/>
  <c r="J459" i="1"/>
  <c r="J461" i="1"/>
  <c r="I139" i="1"/>
  <c r="J438" i="1"/>
  <c r="J437" i="1"/>
  <c r="J425" i="1"/>
  <c r="J426" i="1"/>
  <c r="P383" i="1"/>
  <c r="J405" i="1"/>
  <c r="J407" i="1"/>
  <c r="J384" i="1"/>
  <c r="J383" i="1"/>
  <c r="P384" i="1"/>
  <c r="J351" i="1"/>
  <c r="J353" i="1"/>
  <c r="P344" i="1"/>
  <c r="J299" i="1"/>
  <c r="J245" i="1"/>
  <c r="J221" i="1"/>
  <c r="J222" i="1"/>
  <c r="J210" i="1"/>
  <c r="P210" i="1"/>
  <c r="J191" i="1"/>
  <c r="P182" i="1"/>
  <c r="J137" i="1"/>
  <c r="J83" i="1"/>
  <c r="J47" i="1"/>
  <c r="J48" i="1"/>
  <c r="J27" i="1"/>
  <c r="J29" i="1"/>
  <c r="V467" i="1"/>
  <c r="V468" i="1"/>
  <c r="V469" i="1"/>
  <c r="V466" i="1"/>
  <c r="V470" i="1"/>
  <c r="P70" i="1"/>
  <c r="W463" i="1"/>
  <c r="W464" i="1" s="1"/>
  <c r="P16" i="1"/>
  <c r="Q16" i="1"/>
  <c r="R16" i="1"/>
  <c r="P20" i="1"/>
  <c r="P179" i="1"/>
  <c r="R20" i="1"/>
  <c r="Q20" i="1"/>
  <c r="I463" i="1"/>
  <c r="I284" i="1"/>
  <c r="I320" i="1"/>
  <c r="I428" i="1"/>
  <c r="I50" i="1"/>
  <c r="I409" i="1"/>
  <c r="I31" i="1"/>
  <c r="I193" i="1"/>
  <c r="I85" i="1"/>
  <c r="J101" i="1"/>
  <c r="I14" i="1"/>
  <c r="I28" i="1" s="1"/>
  <c r="I104" i="1"/>
  <c r="J113" i="1"/>
  <c r="I122" i="1"/>
  <c r="I136" i="1" s="1"/>
  <c r="J135" i="1"/>
  <c r="I338" i="1"/>
  <c r="I352" i="1" s="1"/>
  <c r="I247" i="1"/>
  <c r="I374" i="1"/>
  <c r="I212" i="1"/>
  <c r="I301" i="1"/>
  <c r="I176" i="1"/>
  <c r="I158" i="1"/>
  <c r="I266" i="1"/>
  <c r="I68" i="1"/>
  <c r="I82" i="1" s="1"/>
  <c r="J81" i="1"/>
  <c r="I355" i="1"/>
  <c r="I446" i="1"/>
  <c r="I460" i="1" s="1"/>
  <c r="I392" i="1"/>
  <c r="I406" i="1" s="1"/>
  <c r="I482" i="1"/>
  <c r="I230" i="1"/>
  <c r="P60" i="1" l="1"/>
  <c r="I147" i="1"/>
  <c r="I148" i="1"/>
  <c r="I149" i="1"/>
  <c r="I150" i="1"/>
  <c r="I312" i="1"/>
  <c r="I309" i="1"/>
  <c r="I310" i="1"/>
  <c r="I311" i="1"/>
  <c r="I419" i="1"/>
  <c r="I420" i="1"/>
  <c r="I417" i="1"/>
  <c r="I418" i="1"/>
  <c r="I365" i="1"/>
  <c r="I366" i="1"/>
  <c r="I363" i="1"/>
  <c r="I364" i="1"/>
  <c r="I257" i="1"/>
  <c r="I258" i="1"/>
  <c r="I255" i="1"/>
  <c r="I256" i="1"/>
  <c r="I94" i="1"/>
  <c r="I95" i="1"/>
  <c r="I96" i="1"/>
  <c r="I93" i="1"/>
  <c r="I472" i="1"/>
  <c r="I473" i="1"/>
  <c r="I474" i="1"/>
  <c r="I471" i="1"/>
  <c r="W471" i="1"/>
  <c r="W472" i="1"/>
  <c r="W473" i="1"/>
  <c r="W474" i="1"/>
  <c r="W476" i="1"/>
  <c r="W477" i="1"/>
  <c r="W478" i="1"/>
  <c r="I204" i="1"/>
  <c r="I201" i="1"/>
  <c r="I202" i="1"/>
  <c r="I203" i="1"/>
  <c r="I41" i="1"/>
  <c r="I42" i="1"/>
  <c r="I39" i="1"/>
  <c r="I40" i="1"/>
  <c r="P113" i="1"/>
  <c r="P114" i="1"/>
  <c r="W465" i="1"/>
  <c r="P351" i="1"/>
  <c r="J372" i="1"/>
  <c r="J167" i="1"/>
  <c r="I425" i="1"/>
  <c r="I372" i="1"/>
  <c r="J156" i="1"/>
  <c r="J318" i="1"/>
  <c r="J479" i="1"/>
  <c r="J155" i="1"/>
  <c r="J480" i="1"/>
  <c r="J317" i="1"/>
  <c r="I168" i="1"/>
  <c r="I114" i="1"/>
  <c r="I156" i="1"/>
  <c r="P189" i="1"/>
  <c r="I102" i="1"/>
  <c r="P285" i="1"/>
  <c r="I155" i="1"/>
  <c r="P190" i="1"/>
  <c r="I243" i="1"/>
  <c r="I244" i="1"/>
  <c r="I189" i="1"/>
  <c r="I190" i="1"/>
  <c r="I297" i="1"/>
  <c r="I298" i="1"/>
  <c r="P352" i="1"/>
  <c r="I210" i="1"/>
  <c r="I209" i="1"/>
  <c r="I318" i="1"/>
  <c r="I317" i="1"/>
  <c r="I276" i="1"/>
  <c r="I275" i="1"/>
  <c r="I263" i="1"/>
  <c r="I264" i="1"/>
  <c r="I330" i="1"/>
  <c r="I329" i="1"/>
  <c r="I59" i="1"/>
  <c r="I60" i="1"/>
  <c r="I480" i="1"/>
  <c r="I479" i="1"/>
  <c r="I492" i="1"/>
  <c r="I491" i="1"/>
  <c r="H139" i="1"/>
  <c r="I461" i="1"/>
  <c r="I459" i="1"/>
  <c r="I438" i="1"/>
  <c r="I437" i="1"/>
  <c r="I426" i="1"/>
  <c r="I407" i="1"/>
  <c r="I405" i="1"/>
  <c r="I384" i="1"/>
  <c r="I383" i="1"/>
  <c r="I351" i="1"/>
  <c r="I353" i="1"/>
  <c r="I299" i="1"/>
  <c r="I245" i="1"/>
  <c r="I221" i="1"/>
  <c r="I222" i="1"/>
  <c r="I191" i="1"/>
  <c r="I137" i="1"/>
  <c r="I83" i="1"/>
  <c r="I47" i="1"/>
  <c r="I48" i="1"/>
  <c r="I27" i="1"/>
  <c r="I29" i="1"/>
  <c r="W466" i="1"/>
  <c r="W467" i="1"/>
  <c r="W470" i="1"/>
  <c r="W468" i="1"/>
  <c r="W469" i="1"/>
  <c r="P124" i="1"/>
  <c r="P447" i="1"/>
  <c r="P393" i="1"/>
  <c r="P231" i="1"/>
  <c r="X463" i="1"/>
  <c r="X464" i="1" s="1"/>
  <c r="P35" i="1"/>
  <c r="P123" i="1"/>
  <c r="Q18" i="1"/>
  <c r="Q27" i="1" s="1"/>
  <c r="R18" i="1"/>
  <c r="R27" i="1" s="1"/>
  <c r="H230" i="1"/>
  <c r="H176" i="1"/>
  <c r="H338" i="1"/>
  <c r="H352" i="1" s="1"/>
  <c r="H482" i="1"/>
  <c r="H374" i="1"/>
  <c r="H122" i="1"/>
  <c r="H136" i="1" s="1"/>
  <c r="I135" i="1"/>
  <c r="H320" i="1"/>
  <c r="H355" i="1"/>
  <c r="H193" i="1"/>
  <c r="H446" i="1"/>
  <c r="H460" i="1" s="1"/>
  <c r="H31" i="1"/>
  <c r="H50" i="1"/>
  <c r="H68" i="1"/>
  <c r="H82" i="1" s="1"/>
  <c r="I81" i="1"/>
  <c r="H104" i="1"/>
  <c r="I113" i="1"/>
  <c r="H409" i="1"/>
  <c r="H392" i="1"/>
  <c r="H406" i="1" s="1"/>
  <c r="H266" i="1"/>
  <c r="H247" i="1"/>
  <c r="H284" i="1"/>
  <c r="H301" i="1"/>
  <c r="H14" i="1"/>
  <c r="H28" i="1" s="1"/>
  <c r="H85" i="1"/>
  <c r="I101" i="1"/>
  <c r="H428" i="1"/>
  <c r="H158" i="1"/>
  <c r="I167" i="1"/>
  <c r="H212" i="1"/>
  <c r="H463" i="1"/>
  <c r="P18" i="1"/>
  <c r="P28" i="1" s="1"/>
  <c r="H312" i="1" l="1"/>
  <c r="H309" i="1"/>
  <c r="H310" i="1"/>
  <c r="H311" i="1"/>
  <c r="H258" i="1"/>
  <c r="H255" i="1"/>
  <c r="H256" i="1"/>
  <c r="H257" i="1"/>
  <c r="X471" i="1"/>
  <c r="X472" i="1"/>
  <c r="X473" i="1"/>
  <c r="X474" i="1"/>
  <c r="X476" i="1"/>
  <c r="X477" i="1"/>
  <c r="X478" i="1"/>
  <c r="H147" i="1"/>
  <c r="H148" i="1"/>
  <c r="H149" i="1"/>
  <c r="H150" i="1"/>
  <c r="H419" i="1"/>
  <c r="H420" i="1"/>
  <c r="H417" i="1"/>
  <c r="H418" i="1"/>
  <c r="H201" i="1"/>
  <c r="H202" i="1"/>
  <c r="H203" i="1"/>
  <c r="H204" i="1"/>
  <c r="H473" i="1"/>
  <c r="H474" i="1"/>
  <c r="H471" i="1"/>
  <c r="H472" i="1"/>
  <c r="H41" i="1"/>
  <c r="H42" i="1"/>
  <c r="H39" i="1"/>
  <c r="H40" i="1"/>
  <c r="H95" i="1"/>
  <c r="H96" i="1"/>
  <c r="H93" i="1"/>
  <c r="H94" i="1"/>
  <c r="H365" i="1"/>
  <c r="H366" i="1"/>
  <c r="H363" i="1"/>
  <c r="H364" i="1"/>
  <c r="X465" i="1"/>
  <c r="P74" i="1"/>
  <c r="P81" i="1" s="1"/>
  <c r="P48" i="1"/>
  <c r="P27" i="1"/>
  <c r="I371" i="1"/>
  <c r="H425" i="1"/>
  <c r="H114" i="1"/>
  <c r="H168" i="1"/>
  <c r="H156" i="1"/>
  <c r="H102" i="1"/>
  <c r="P237" i="1"/>
  <c r="P291" i="1"/>
  <c r="H155" i="1"/>
  <c r="G139" i="1"/>
  <c r="H189" i="1"/>
  <c r="H190" i="1"/>
  <c r="H297" i="1"/>
  <c r="H298" i="1"/>
  <c r="H243" i="1"/>
  <c r="H244" i="1"/>
  <c r="Q28" i="1"/>
  <c r="R28" i="1"/>
  <c r="H330" i="1"/>
  <c r="H329" i="1"/>
  <c r="H59" i="1"/>
  <c r="H60" i="1"/>
  <c r="H263" i="1"/>
  <c r="H264" i="1"/>
  <c r="H318" i="1"/>
  <c r="H317" i="1"/>
  <c r="H276" i="1"/>
  <c r="H275" i="1"/>
  <c r="H210" i="1"/>
  <c r="H209" i="1"/>
  <c r="H480" i="1"/>
  <c r="H479" i="1"/>
  <c r="H492" i="1"/>
  <c r="H491" i="1"/>
  <c r="P452" i="1"/>
  <c r="H461" i="1"/>
  <c r="H459" i="1"/>
  <c r="H437" i="1"/>
  <c r="H438" i="1"/>
  <c r="H426" i="1"/>
  <c r="P398" i="1"/>
  <c r="H405" i="1"/>
  <c r="H407" i="1"/>
  <c r="H384" i="1"/>
  <c r="H383" i="1"/>
  <c r="H372" i="1"/>
  <c r="H371" i="1"/>
  <c r="H353" i="1"/>
  <c r="H351" i="1"/>
  <c r="H299" i="1"/>
  <c r="P290" i="1"/>
  <c r="H245" i="1"/>
  <c r="P236" i="1"/>
  <c r="H221" i="1"/>
  <c r="H222" i="1"/>
  <c r="H191" i="1"/>
  <c r="P128" i="1"/>
  <c r="H137" i="1"/>
  <c r="H83" i="1"/>
  <c r="H47" i="1"/>
  <c r="H48" i="1"/>
  <c r="P47" i="1"/>
  <c r="H27" i="1"/>
  <c r="H29" i="1"/>
  <c r="X466" i="1"/>
  <c r="X467" i="1"/>
  <c r="X469" i="1"/>
  <c r="X470" i="1"/>
  <c r="X468" i="1"/>
  <c r="G301" i="1"/>
  <c r="G374" i="1"/>
  <c r="G338" i="1"/>
  <c r="G352" i="1" s="1"/>
  <c r="G230" i="1"/>
  <c r="G392" i="1"/>
  <c r="G406" i="1" s="1"/>
  <c r="G284" i="1"/>
  <c r="G409" i="1"/>
  <c r="G212" i="1"/>
  <c r="G193" i="1"/>
  <c r="G122" i="1"/>
  <c r="G136" i="1" s="1"/>
  <c r="H135" i="1"/>
  <c r="G446" i="1"/>
  <c r="G460" i="1" s="1"/>
  <c r="G158" i="1"/>
  <c r="H167" i="1"/>
  <c r="G266" i="1"/>
  <c r="G355" i="1"/>
  <c r="G176" i="1"/>
  <c r="G85" i="1"/>
  <c r="H101" i="1"/>
  <c r="G463" i="1"/>
  <c r="G428" i="1"/>
  <c r="G14" i="1"/>
  <c r="G28" i="1" s="1"/>
  <c r="G247" i="1"/>
  <c r="G104" i="1"/>
  <c r="H113" i="1"/>
  <c r="G50" i="1"/>
  <c r="G320" i="1"/>
  <c r="G482" i="1"/>
  <c r="G68" i="1"/>
  <c r="G82" i="1" s="1"/>
  <c r="H81" i="1"/>
  <c r="G31" i="1"/>
  <c r="Q482" i="1"/>
  <c r="Q489" i="1" s="1"/>
  <c r="Q446" i="1"/>
  <c r="Q457" i="1" s="1"/>
  <c r="Q428" i="1"/>
  <c r="Q409" i="1"/>
  <c r="Q410" i="1" s="1"/>
  <c r="Q392" i="1"/>
  <c r="Q403" i="1" s="1"/>
  <c r="Q374" i="1"/>
  <c r="Q355" i="1"/>
  <c r="Q356" i="1" s="1"/>
  <c r="Q338" i="1"/>
  <c r="Q349" i="1" s="1"/>
  <c r="Q320" i="1"/>
  <c r="Q301" i="1"/>
  <c r="Q302" i="1" s="1"/>
  <c r="Q284" i="1"/>
  <c r="Q295" i="1" s="1"/>
  <c r="Q266" i="1"/>
  <c r="Q247" i="1"/>
  <c r="Q248" i="1" s="1"/>
  <c r="Q230" i="1"/>
  <c r="Q241" i="1" s="1"/>
  <c r="Q212" i="1"/>
  <c r="Q193" i="1"/>
  <c r="Q194" i="1" s="1"/>
  <c r="Q176" i="1"/>
  <c r="Q187" i="1" s="1"/>
  <c r="Q158" i="1"/>
  <c r="Q139" i="1"/>
  <c r="Q140" i="1" s="1"/>
  <c r="Q122" i="1"/>
  <c r="Q133" i="1" s="1"/>
  <c r="Q104" i="1"/>
  <c r="Q85" i="1"/>
  <c r="Q86" i="1" s="1"/>
  <c r="Q68" i="1"/>
  <c r="Q76" i="1" s="1"/>
  <c r="Q50" i="1"/>
  <c r="Q31" i="1"/>
  <c r="Q32" i="1" s="1"/>
  <c r="Q165" i="1" l="1"/>
  <c r="Q111" i="1"/>
  <c r="Q79" i="1"/>
  <c r="Q78" i="1"/>
  <c r="Q436" i="1"/>
  <c r="Q435" i="1"/>
  <c r="G95" i="1"/>
  <c r="G96" i="1"/>
  <c r="G93" i="1"/>
  <c r="G94" i="1"/>
  <c r="Q166" i="1"/>
  <c r="G309" i="1"/>
  <c r="G310" i="1"/>
  <c r="G311" i="1"/>
  <c r="G312" i="1"/>
  <c r="Q309" i="1"/>
  <c r="Q310" i="1"/>
  <c r="Q314" i="1"/>
  <c r="Q315" i="1"/>
  <c r="Q311" i="1"/>
  <c r="Q312" i="1"/>
  <c r="Q316" i="1"/>
  <c r="Q328" i="1"/>
  <c r="Q327" i="1"/>
  <c r="G366" i="1"/>
  <c r="G363" i="1"/>
  <c r="G364" i="1"/>
  <c r="G365" i="1"/>
  <c r="G201" i="1"/>
  <c r="G202" i="1"/>
  <c r="G203" i="1"/>
  <c r="G204" i="1"/>
  <c r="Q45" i="1"/>
  <c r="Q39" i="1"/>
  <c r="Q40" i="1"/>
  <c r="Q41" i="1"/>
  <c r="Q42" i="1"/>
  <c r="Q43" i="1"/>
  <c r="Q44" i="1"/>
  <c r="Q33" i="1"/>
  <c r="Q37" i="1"/>
  <c r="Q34" i="1"/>
  <c r="Q46" i="1"/>
  <c r="Q56" i="1"/>
  <c r="Q51" i="1"/>
  <c r="Q55" i="1"/>
  <c r="Q54" i="1"/>
  <c r="Q58" i="1"/>
  <c r="Q53" i="1"/>
  <c r="Q57" i="1"/>
  <c r="Q201" i="1"/>
  <c r="Q202" i="1"/>
  <c r="Q203" i="1"/>
  <c r="Q204" i="1"/>
  <c r="Q206" i="1"/>
  <c r="Q207" i="1"/>
  <c r="Q205" i="1"/>
  <c r="Q208" i="1"/>
  <c r="G42" i="1"/>
  <c r="G39" i="1"/>
  <c r="G40" i="1"/>
  <c r="G41" i="1"/>
  <c r="G258" i="1"/>
  <c r="G255" i="1"/>
  <c r="G256" i="1"/>
  <c r="G257" i="1"/>
  <c r="G420" i="1"/>
  <c r="G417" i="1"/>
  <c r="G418" i="1"/>
  <c r="G419" i="1"/>
  <c r="Q220" i="1"/>
  <c r="Q219" i="1"/>
  <c r="Q363" i="1"/>
  <c r="Q364" i="1"/>
  <c r="Q365" i="1"/>
  <c r="Q366" i="1"/>
  <c r="Q369" i="1"/>
  <c r="Q368" i="1"/>
  <c r="Q370" i="1"/>
  <c r="Q382" i="1"/>
  <c r="Q381" i="1"/>
  <c r="G148" i="1"/>
  <c r="G149" i="1"/>
  <c r="G150" i="1"/>
  <c r="G147" i="1"/>
  <c r="Q149" i="1"/>
  <c r="Q150" i="1"/>
  <c r="Q152" i="1"/>
  <c r="Q148" i="1"/>
  <c r="Q153" i="1"/>
  <c r="Q147" i="1"/>
  <c r="Q154" i="1"/>
  <c r="Q93" i="1"/>
  <c r="Q94" i="1"/>
  <c r="Q95" i="1"/>
  <c r="Q96" i="1"/>
  <c r="Q98" i="1"/>
  <c r="Q99" i="1"/>
  <c r="Q100" i="1"/>
  <c r="Q112" i="1"/>
  <c r="Q255" i="1"/>
  <c r="Q256" i="1"/>
  <c r="Q257" i="1"/>
  <c r="Q258" i="1"/>
  <c r="Q260" i="1"/>
  <c r="Q261" i="1"/>
  <c r="Q262" i="1"/>
  <c r="G473" i="1"/>
  <c r="G474" i="1"/>
  <c r="G471" i="1"/>
  <c r="G472" i="1"/>
  <c r="Q274" i="1"/>
  <c r="Q273" i="1"/>
  <c r="Q423" i="1"/>
  <c r="Q417" i="1"/>
  <c r="Q418" i="1"/>
  <c r="Q419" i="1"/>
  <c r="Q420" i="1"/>
  <c r="Q422" i="1"/>
  <c r="Q424" i="1"/>
  <c r="Q303" i="1"/>
  <c r="Q195" i="1"/>
  <c r="Q411" i="1"/>
  <c r="Q141" i="1"/>
  <c r="Q87" i="1"/>
  <c r="Q249" i="1"/>
  <c r="Q490" i="1"/>
  <c r="Q357" i="1"/>
  <c r="P459" i="1"/>
  <c r="P406" i="1"/>
  <c r="P136" i="1"/>
  <c r="P82" i="1"/>
  <c r="G479" i="1"/>
  <c r="G114" i="1"/>
  <c r="G168" i="1"/>
  <c r="G156" i="1"/>
  <c r="P244" i="1"/>
  <c r="G102" i="1"/>
  <c r="P298" i="1"/>
  <c r="G155" i="1"/>
  <c r="F139" i="1"/>
  <c r="P297" i="1"/>
  <c r="G243" i="1"/>
  <c r="G244" i="1"/>
  <c r="P460" i="1"/>
  <c r="G189" i="1"/>
  <c r="G190" i="1"/>
  <c r="G297" i="1"/>
  <c r="G298" i="1"/>
  <c r="P243" i="1"/>
  <c r="G330" i="1"/>
  <c r="G329" i="1"/>
  <c r="G59" i="1"/>
  <c r="G60" i="1"/>
  <c r="G210" i="1"/>
  <c r="G209" i="1"/>
  <c r="G318" i="1"/>
  <c r="G317" i="1"/>
  <c r="G276" i="1"/>
  <c r="G275" i="1"/>
  <c r="G263" i="1"/>
  <c r="G264" i="1"/>
  <c r="G491" i="1"/>
  <c r="G492" i="1"/>
  <c r="G461" i="1"/>
  <c r="G459" i="1"/>
  <c r="Q458" i="1"/>
  <c r="P405" i="1"/>
  <c r="G437" i="1"/>
  <c r="G438" i="1"/>
  <c r="G425" i="1"/>
  <c r="G426" i="1"/>
  <c r="Q404" i="1"/>
  <c r="G407" i="1"/>
  <c r="G405" i="1"/>
  <c r="G383" i="1"/>
  <c r="G384" i="1"/>
  <c r="G372" i="1"/>
  <c r="G371" i="1"/>
  <c r="G353" i="1"/>
  <c r="G351" i="1"/>
  <c r="Q350" i="1"/>
  <c r="Q296" i="1"/>
  <c r="G299" i="1"/>
  <c r="G245" i="1"/>
  <c r="Q242" i="1"/>
  <c r="G221" i="1"/>
  <c r="G222" i="1"/>
  <c r="P135" i="1"/>
  <c r="G191" i="1"/>
  <c r="Q188" i="1"/>
  <c r="G137" i="1"/>
  <c r="Q134" i="1"/>
  <c r="Q80" i="1"/>
  <c r="G83" i="1"/>
  <c r="G47" i="1"/>
  <c r="G48" i="1"/>
  <c r="G27" i="1"/>
  <c r="G29" i="1"/>
  <c r="Q483" i="1"/>
  <c r="Q484" i="1"/>
  <c r="Q485" i="1"/>
  <c r="Q486" i="1"/>
  <c r="Q487" i="1"/>
  <c r="Q488" i="1"/>
  <c r="Q414" i="1"/>
  <c r="Q412" i="1"/>
  <c r="Q415" i="1"/>
  <c r="Q413" i="1"/>
  <c r="Q416" i="1"/>
  <c r="Q429" i="1"/>
  <c r="Q430" i="1"/>
  <c r="Q432" i="1"/>
  <c r="Q433" i="1"/>
  <c r="Q434" i="1"/>
  <c r="Q431" i="1"/>
  <c r="Q375" i="1"/>
  <c r="Q376" i="1"/>
  <c r="Q377" i="1"/>
  <c r="Q378" i="1"/>
  <c r="Q379" i="1"/>
  <c r="Q380" i="1"/>
  <c r="Q360" i="1"/>
  <c r="Q359" i="1"/>
  <c r="Q361" i="1"/>
  <c r="Q358" i="1"/>
  <c r="Q362" i="1"/>
  <c r="Q304" i="1"/>
  <c r="Q305" i="1"/>
  <c r="Q306" i="1"/>
  <c r="Q308" i="1"/>
  <c r="Q307" i="1"/>
  <c r="Q326" i="1"/>
  <c r="Q322" i="1"/>
  <c r="Q323" i="1"/>
  <c r="Q321" i="1"/>
  <c r="Q324" i="1"/>
  <c r="Q325" i="1"/>
  <c r="Q250" i="1"/>
  <c r="Q251" i="1"/>
  <c r="Q254" i="1"/>
  <c r="Q253" i="1"/>
  <c r="Q252" i="1"/>
  <c r="Q267" i="1"/>
  <c r="Q268" i="1"/>
  <c r="Q269" i="1"/>
  <c r="Q271" i="1"/>
  <c r="Q272" i="1"/>
  <c r="Q270" i="1"/>
  <c r="Q213" i="1"/>
  <c r="Q214" i="1"/>
  <c r="Q215" i="1"/>
  <c r="Q216" i="1"/>
  <c r="Q217" i="1"/>
  <c r="Q218" i="1"/>
  <c r="Q199" i="1"/>
  <c r="Q198" i="1"/>
  <c r="Q196" i="1"/>
  <c r="Q200" i="1"/>
  <c r="Q197" i="1"/>
  <c r="Q142" i="1"/>
  <c r="Q143" i="1"/>
  <c r="Q145" i="1"/>
  <c r="Q144" i="1"/>
  <c r="Q146" i="1"/>
  <c r="Q164" i="1"/>
  <c r="Q160" i="1"/>
  <c r="Q161" i="1"/>
  <c r="Q162" i="1"/>
  <c r="Q159" i="1"/>
  <c r="Q163" i="1"/>
  <c r="Q109" i="1"/>
  <c r="Q110" i="1"/>
  <c r="Q105" i="1"/>
  <c r="Q106" i="1"/>
  <c r="Q108" i="1"/>
  <c r="Q107" i="1"/>
  <c r="Q88" i="1"/>
  <c r="Q89" i="1"/>
  <c r="Q90" i="1"/>
  <c r="Q91" i="1"/>
  <c r="Q92" i="1"/>
  <c r="Q52" i="1"/>
  <c r="Q450" i="1"/>
  <c r="Q454" i="1"/>
  <c r="Q447" i="1"/>
  <c r="Q449" i="1"/>
  <c r="Q453" i="1"/>
  <c r="Q451" i="1"/>
  <c r="Q455" i="1"/>
  <c r="Q448" i="1"/>
  <c r="Q456" i="1"/>
  <c r="Q233" i="1"/>
  <c r="Q231" i="1"/>
  <c r="Q239" i="1"/>
  <c r="Q240" i="1"/>
  <c r="Q232" i="1"/>
  <c r="Q235" i="1"/>
  <c r="Q237" i="1"/>
  <c r="Q238" i="1"/>
  <c r="Q234" i="1"/>
  <c r="Q393" i="1"/>
  <c r="Q399" i="1"/>
  <c r="Q394" i="1"/>
  <c r="Q400" i="1"/>
  <c r="Q395" i="1"/>
  <c r="Q401" i="1"/>
  <c r="Q396" i="1"/>
  <c r="Q402" i="1"/>
  <c r="Q397" i="1"/>
  <c r="Q71" i="1"/>
  <c r="Q77" i="1"/>
  <c r="Q72" i="1"/>
  <c r="Q73" i="1"/>
  <c r="Q70" i="1"/>
  <c r="Q69" i="1"/>
  <c r="Q75" i="1"/>
  <c r="Q123" i="1"/>
  <c r="Q124" i="1"/>
  <c r="Q129" i="1"/>
  <c r="Q125" i="1"/>
  <c r="Q130" i="1"/>
  <c r="Q126" i="1"/>
  <c r="Q131" i="1"/>
  <c r="Q127" i="1"/>
  <c r="Q132" i="1"/>
  <c r="Q288" i="1"/>
  <c r="Q292" i="1"/>
  <c r="Q289" i="1"/>
  <c r="Q293" i="1"/>
  <c r="Q294" i="1"/>
  <c r="Q285" i="1"/>
  <c r="Q291" i="1"/>
  <c r="Q286" i="1"/>
  <c r="Q287" i="1"/>
  <c r="Q35" i="1"/>
  <c r="Q36" i="1"/>
  <c r="Q38" i="1"/>
  <c r="Q179" i="1"/>
  <c r="Q181" i="1"/>
  <c r="Q185" i="1"/>
  <c r="Q186" i="1"/>
  <c r="Q177" i="1"/>
  <c r="Q183" i="1"/>
  <c r="Q178" i="1"/>
  <c r="Q184" i="1"/>
  <c r="Q180" i="1"/>
  <c r="Q341" i="1"/>
  <c r="Q343" i="1"/>
  <c r="Q342" i="1"/>
  <c r="Q345" i="1"/>
  <c r="Q346" i="1"/>
  <c r="Q339" i="1"/>
  <c r="Q348" i="1"/>
  <c r="Q340" i="1"/>
  <c r="Q347" i="1"/>
  <c r="R392" i="1"/>
  <c r="R403" i="1" s="1"/>
  <c r="F284" i="1"/>
  <c r="R409" i="1"/>
  <c r="R410" i="1" s="1"/>
  <c r="F482" i="1"/>
  <c r="F14" i="1"/>
  <c r="F28" i="1" s="1"/>
  <c r="F355" i="1"/>
  <c r="F158" i="1"/>
  <c r="G167" i="1"/>
  <c r="R428" i="1"/>
  <c r="F31" i="1"/>
  <c r="F50" i="1"/>
  <c r="F428" i="1"/>
  <c r="F446" i="1"/>
  <c r="F460" i="1" s="1"/>
  <c r="F212" i="1"/>
  <c r="F392" i="1"/>
  <c r="F406" i="1" s="1"/>
  <c r="F338" i="1"/>
  <c r="F352" i="1" s="1"/>
  <c r="F230" i="1"/>
  <c r="F301" i="1"/>
  <c r="R446" i="1"/>
  <c r="R457" i="1" s="1"/>
  <c r="F320" i="1"/>
  <c r="R482" i="1"/>
  <c r="R489" i="1" s="1"/>
  <c r="F266" i="1"/>
  <c r="F122" i="1"/>
  <c r="F136" i="1" s="1"/>
  <c r="G135" i="1"/>
  <c r="F68" i="1"/>
  <c r="F82" i="1" s="1"/>
  <c r="G81" i="1"/>
  <c r="F104" i="1"/>
  <c r="G113" i="1"/>
  <c r="F176" i="1"/>
  <c r="F463" i="1"/>
  <c r="F247" i="1"/>
  <c r="F85" i="1"/>
  <c r="G101" i="1"/>
  <c r="F193" i="1"/>
  <c r="F409" i="1"/>
  <c r="F374" i="1"/>
  <c r="R139" i="1"/>
  <c r="R140" i="1" s="1"/>
  <c r="R176" i="1"/>
  <c r="R187" i="1" s="1"/>
  <c r="R320" i="1"/>
  <c r="R50" i="1"/>
  <c r="R193" i="1"/>
  <c r="R194" i="1" s="1"/>
  <c r="R338" i="1"/>
  <c r="R349" i="1" s="1"/>
  <c r="R68" i="1"/>
  <c r="R76" i="1" s="1"/>
  <c r="R212" i="1"/>
  <c r="R355" i="1"/>
  <c r="R356" i="1" s="1"/>
  <c r="R85" i="1"/>
  <c r="R86" i="1" s="1"/>
  <c r="R230" i="1"/>
  <c r="R241" i="1" s="1"/>
  <c r="R374" i="1"/>
  <c r="R104" i="1"/>
  <c r="R247" i="1"/>
  <c r="R248" i="1" s="1"/>
  <c r="R266" i="1"/>
  <c r="R284" i="1"/>
  <c r="R295" i="1" s="1"/>
  <c r="R158" i="1"/>
  <c r="R165" i="1" s="1"/>
  <c r="R301" i="1"/>
  <c r="R302" i="1" s="1"/>
  <c r="R31" i="1"/>
  <c r="R32" i="1" s="1"/>
  <c r="S14" i="1"/>
  <c r="R122" i="1"/>
  <c r="R133" i="1" s="1"/>
  <c r="Q167" i="1" l="1"/>
  <c r="Q113" i="1"/>
  <c r="S24" i="1"/>
  <c r="S22" i="1"/>
  <c r="R79" i="1"/>
  <c r="R78" i="1"/>
  <c r="F474" i="1"/>
  <c r="F471" i="1"/>
  <c r="F472" i="1"/>
  <c r="F473" i="1"/>
  <c r="F366" i="1"/>
  <c r="F363" i="1"/>
  <c r="F364" i="1"/>
  <c r="F365" i="1"/>
  <c r="R93" i="1"/>
  <c r="R94" i="1"/>
  <c r="R96" i="1"/>
  <c r="R98" i="1"/>
  <c r="R95" i="1"/>
  <c r="R99" i="1"/>
  <c r="R100" i="1"/>
  <c r="R309" i="1"/>
  <c r="R310" i="1"/>
  <c r="R312" i="1"/>
  <c r="R314" i="1"/>
  <c r="R315" i="1"/>
  <c r="R311" i="1"/>
  <c r="R316" i="1"/>
  <c r="R148" i="1"/>
  <c r="R149" i="1"/>
  <c r="R150" i="1"/>
  <c r="R152" i="1"/>
  <c r="R153" i="1"/>
  <c r="R147" i="1"/>
  <c r="R154" i="1"/>
  <c r="R274" i="1"/>
  <c r="R273" i="1"/>
  <c r="R422" i="1"/>
  <c r="R423" i="1"/>
  <c r="R417" i="1"/>
  <c r="R418" i="1"/>
  <c r="R419" i="1"/>
  <c r="R420" i="1"/>
  <c r="R424" i="1"/>
  <c r="F309" i="1"/>
  <c r="F310" i="1"/>
  <c r="F311" i="1"/>
  <c r="F312" i="1"/>
  <c r="R220" i="1"/>
  <c r="R219" i="1"/>
  <c r="R261" i="1"/>
  <c r="R255" i="1"/>
  <c r="R256" i="1"/>
  <c r="R257" i="1"/>
  <c r="R258" i="1"/>
  <c r="R260" i="1"/>
  <c r="R262" i="1"/>
  <c r="F202" i="1"/>
  <c r="F203" i="1"/>
  <c r="F204" i="1"/>
  <c r="F201" i="1"/>
  <c r="F42" i="1"/>
  <c r="F39" i="1"/>
  <c r="F40" i="1"/>
  <c r="F41" i="1"/>
  <c r="R112" i="1"/>
  <c r="R111" i="1"/>
  <c r="R207" i="1"/>
  <c r="R201" i="1"/>
  <c r="R202" i="1"/>
  <c r="R203" i="1"/>
  <c r="R204" i="1"/>
  <c r="R206" i="1"/>
  <c r="R208" i="1"/>
  <c r="R436" i="1"/>
  <c r="R435" i="1"/>
  <c r="R368" i="1"/>
  <c r="R369" i="1"/>
  <c r="R363" i="1"/>
  <c r="R364" i="1"/>
  <c r="R365" i="1"/>
  <c r="R366" i="1"/>
  <c r="R370" i="1"/>
  <c r="S26" i="1"/>
  <c r="S25" i="1"/>
  <c r="S23" i="1"/>
  <c r="S15" i="1"/>
  <c r="R56" i="1"/>
  <c r="R55" i="1"/>
  <c r="R51" i="1"/>
  <c r="R54" i="1"/>
  <c r="R58" i="1"/>
  <c r="R53" i="1"/>
  <c r="R57" i="1"/>
  <c r="F420" i="1"/>
  <c r="F417" i="1"/>
  <c r="F418" i="1"/>
  <c r="F419" i="1"/>
  <c r="R382" i="1"/>
  <c r="R381" i="1"/>
  <c r="F96" i="1"/>
  <c r="F93" i="1"/>
  <c r="F94" i="1"/>
  <c r="F95" i="1"/>
  <c r="R44" i="1"/>
  <c r="R45" i="1"/>
  <c r="R39" i="1"/>
  <c r="R40" i="1"/>
  <c r="R41" i="1"/>
  <c r="R42" i="1"/>
  <c r="R37" i="1"/>
  <c r="R33" i="1"/>
  <c r="R34" i="1"/>
  <c r="R46" i="1"/>
  <c r="R328" i="1"/>
  <c r="R327" i="1"/>
  <c r="F255" i="1"/>
  <c r="F256" i="1"/>
  <c r="F257" i="1"/>
  <c r="F258" i="1"/>
  <c r="F148" i="1"/>
  <c r="F149" i="1"/>
  <c r="F150" i="1"/>
  <c r="F147" i="1"/>
  <c r="R303" i="1"/>
  <c r="R87" i="1"/>
  <c r="R166" i="1"/>
  <c r="R141" i="1"/>
  <c r="R490" i="1"/>
  <c r="R411" i="1"/>
  <c r="R249" i="1"/>
  <c r="R195" i="1"/>
  <c r="Q83" i="1"/>
  <c r="Q245" i="1"/>
  <c r="R357" i="1"/>
  <c r="Q137" i="1"/>
  <c r="Q191" i="1"/>
  <c r="Q299" i="1"/>
  <c r="Q461" i="1"/>
  <c r="Q353" i="1"/>
  <c r="Q407" i="1"/>
  <c r="Q452" i="1"/>
  <c r="Q460" i="1" s="1"/>
  <c r="Q398" i="1"/>
  <c r="Q406" i="1" s="1"/>
  <c r="Q344" i="1"/>
  <c r="Q351" i="1" s="1"/>
  <c r="Q290" i="1"/>
  <c r="Q297" i="1" s="1"/>
  <c r="Q236" i="1"/>
  <c r="Q244" i="1" s="1"/>
  <c r="Q182" i="1"/>
  <c r="Q190" i="1" s="1"/>
  <c r="Q128" i="1"/>
  <c r="Q136" i="1" s="1"/>
  <c r="Q74" i="1"/>
  <c r="Q82" i="1" s="1"/>
  <c r="G480" i="1"/>
  <c r="F329" i="1"/>
  <c r="F156" i="1"/>
  <c r="F275" i="1"/>
  <c r="F155" i="1"/>
  <c r="F317" i="1"/>
  <c r="Q383" i="1"/>
  <c r="F297" i="1"/>
  <c r="F298" i="1"/>
  <c r="F189" i="1"/>
  <c r="F190" i="1"/>
  <c r="F243" i="1"/>
  <c r="F244" i="1"/>
  <c r="Q60" i="1"/>
  <c r="Q275" i="1"/>
  <c r="F210" i="1"/>
  <c r="F209" i="1"/>
  <c r="F59" i="1"/>
  <c r="F60" i="1"/>
  <c r="F263" i="1"/>
  <c r="F264" i="1"/>
  <c r="F492" i="1"/>
  <c r="F491" i="1"/>
  <c r="F480" i="1"/>
  <c r="F479" i="1"/>
  <c r="F461" i="1"/>
  <c r="F459" i="1"/>
  <c r="Q437" i="1"/>
  <c r="R458" i="1"/>
  <c r="R461" i="1" s="1"/>
  <c r="Q438" i="1"/>
  <c r="F437" i="1"/>
  <c r="F438" i="1"/>
  <c r="F426" i="1"/>
  <c r="F425" i="1"/>
  <c r="F407" i="1"/>
  <c r="F405" i="1"/>
  <c r="R404" i="1"/>
  <c r="R407" i="1" s="1"/>
  <c r="Q384" i="1"/>
  <c r="F383" i="1"/>
  <c r="F384" i="1"/>
  <c r="F371" i="1"/>
  <c r="F372" i="1"/>
  <c r="R350" i="1"/>
  <c r="R353" i="1" s="1"/>
  <c r="F353" i="1"/>
  <c r="F351" i="1"/>
  <c r="F330" i="1"/>
  <c r="F318" i="1"/>
  <c r="F299" i="1"/>
  <c r="R296" i="1"/>
  <c r="R299" i="1" s="1"/>
  <c r="Q276" i="1"/>
  <c r="F276" i="1"/>
  <c r="R242" i="1"/>
  <c r="R245" i="1" s="1"/>
  <c r="F245" i="1"/>
  <c r="Q222" i="1"/>
  <c r="F221" i="1"/>
  <c r="F222" i="1"/>
  <c r="F191" i="1"/>
  <c r="R188" i="1"/>
  <c r="R191" i="1" s="1"/>
  <c r="F167" i="1"/>
  <c r="F168" i="1"/>
  <c r="Q114" i="1"/>
  <c r="F135" i="1"/>
  <c r="F137" i="1"/>
  <c r="R134" i="1"/>
  <c r="R137" i="1" s="1"/>
  <c r="F101" i="1"/>
  <c r="F102" i="1"/>
  <c r="F113" i="1"/>
  <c r="F114" i="1"/>
  <c r="R80" i="1"/>
  <c r="R83" i="1" s="1"/>
  <c r="F81" i="1"/>
  <c r="F83" i="1"/>
  <c r="F47" i="1"/>
  <c r="F48" i="1"/>
  <c r="F27" i="1"/>
  <c r="F29" i="1"/>
  <c r="R483" i="1"/>
  <c r="R484" i="1"/>
  <c r="R485" i="1"/>
  <c r="R486" i="1"/>
  <c r="R487" i="1"/>
  <c r="R488" i="1"/>
  <c r="R413" i="1"/>
  <c r="R415" i="1"/>
  <c r="R412" i="1"/>
  <c r="R416" i="1"/>
  <c r="R414" i="1"/>
  <c r="R429" i="1"/>
  <c r="R431" i="1"/>
  <c r="R432" i="1"/>
  <c r="R433" i="1"/>
  <c r="R430" i="1"/>
  <c r="R434" i="1"/>
  <c r="R375" i="1"/>
  <c r="R376" i="1"/>
  <c r="R377" i="1"/>
  <c r="R378" i="1"/>
  <c r="R379" i="1"/>
  <c r="R380" i="1"/>
  <c r="R362" i="1"/>
  <c r="R360" i="1"/>
  <c r="R361" i="1"/>
  <c r="R358" i="1"/>
  <c r="R359" i="1"/>
  <c r="R324" i="1"/>
  <c r="R323" i="1"/>
  <c r="R321" i="1"/>
  <c r="R325" i="1"/>
  <c r="R322" i="1"/>
  <c r="R326" i="1"/>
  <c r="R304" i="1"/>
  <c r="R305" i="1"/>
  <c r="R306" i="1"/>
  <c r="R308" i="1"/>
  <c r="R307" i="1"/>
  <c r="Q221" i="1"/>
  <c r="R267" i="1"/>
  <c r="R268" i="1"/>
  <c r="R270" i="1"/>
  <c r="R271" i="1"/>
  <c r="R272" i="1"/>
  <c r="R269" i="1"/>
  <c r="R251" i="1"/>
  <c r="R254" i="1"/>
  <c r="R252" i="1"/>
  <c r="R253" i="1"/>
  <c r="R250" i="1"/>
  <c r="R213" i="1"/>
  <c r="R214" i="1"/>
  <c r="R215" i="1"/>
  <c r="R216" i="1"/>
  <c r="R218" i="1"/>
  <c r="R217" i="1"/>
  <c r="R198" i="1"/>
  <c r="R199" i="1"/>
  <c r="R197" i="1"/>
  <c r="R200" i="1"/>
  <c r="R196" i="1"/>
  <c r="Q59" i="1"/>
  <c r="R142" i="1"/>
  <c r="R143" i="1"/>
  <c r="R145" i="1"/>
  <c r="R144" i="1"/>
  <c r="R146" i="1"/>
  <c r="R163" i="1"/>
  <c r="R164" i="1"/>
  <c r="R159" i="1"/>
  <c r="R160" i="1"/>
  <c r="R161" i="1"/>
  <c r="R162" i="1"/>
  <c r="R108" i="1"/>
  <c r="R109" i="1"/>
  <c r="R110" i="1"/>
  <c r="R105" i="1"/>
  <c r="R106" i="1"/>
  <c r="R107" i="1"/>
  <c r="R52" i="1"/>
  <c r="R88" i="1"/>
  <c r="R89" i="1"/>
  <c r="R90" i="1"/>
  <c r="R91" i="1"/>
  <c r="R92" i="1"/>
  <c r="R123" i="1"/>
  <c r="R128" i="1" s="1"/>
  <c r="R124" i="1"/>
  <c r="R129" i="1"/>
  <c r="R125" i="1"/>
  <c r="R130" i="1"/>
  <c r="R126" i="1"/>
  <c r="R131" i="1"/>
  <c r="R127" i="1"/>
  <c r="R132" i="1"/>
  <c r="R450" i="1"/>
  <c r="R454" i="1"/>
  <c r="R447" i="1"/>
  <c r="R452" i="1" s="1"/>
  <c r="R456" i="1"/>
  <c r="R449" i="1"/>
  <c r="R453" i="1"/>
  <c r="R455" i="1"/>
  <c r="R448" i="1"/>
  <c r="R451" i="1"/>
  <c r="R70" i="1"/>
  <c r="R71" i="1"/>
  <c r="R77" i="1"/>
  <c r="R72" i="1"/>
  <c r="R73" i="1"/>
  <c r="R69" i="1"/>
  <c r="R75" i="1"/>
  <c r="R287" i="1"/>
  <c r="R291" i="1"/>
  <c r="R288" i="1"/>
  <c r="R292" i="1"/>
  <c r="R289" i="1"/>
  <c r="R293" i="1"/>
  <c r="R294" i="1"/>
  <c r="R285" i="1"/>
  <c r="R290" i="1" s="1"/>
  <c r="R286" i="1"/>
  <c r="R393" i="1"/>
  <c r="R398" i="1" s="1"/>
  <c r="R399" i="1"/>
  <c r="R394" i="1"/>
  <c r="R400" i="1"/>
  <c r="R395" i="1"/>
  <c r="R401" i="1"/>
  <c r="R396" i="1"/>
  <c r="R402" i="1"/>
  <c r="R397" i="1"/>
  <c r="R232" i="1"/>
  <c r="R233" i="1"/>
  <c r="R235" i="1"/>
  <c r="R231" i="1"/>
  <c r="R236" i="1" s="1"/>
  <c r="R234" i="1"/>
  <c r="R238" i="1"/>
  <c r="R239" i="1"/>
  <c r="R240" i="1"/>
  <c r="R237" i="1"/>
  <c r="R35" i="1"/>
  <c r="R38" i="1"/>
  <c r="R36" i="1"/>
  <c r="R181" i="1"/>
  <c r="R179" i="1"/>
  <c r="R180" i="1"/>
  <c r="R184" i="1"/>
  <c r="R185" i="1"/>
  <c r="R186" i="1"/>
  <c r="R177" i="1"/>
  <c r="R182" i="1" s="1"/>
  <c r="R183" i="1"/>
  <c r="R178" i="1"/>
  <c r="R343" i="1"/>
  <c r="R341" i="1"/>
  <c r="R348" i="1"/>
  <c r="R346" i="1"/>
  <c r="R347" i="1"/>
  <c r="R342" i="1"/>
  <c r="R345" i="1"/>
  <c r="R339" i="1"/>
  <c r="R344" i="1" s="1"/>
  <c r="R340" i="1"/>
  <c r="S16" i="1"/>
  <c r="S17" i="1"/>
  <c r="S18" i="1"/>
  <c r="S19" i="1"/>
  <c r="S21" i="1"/>
  <c r="S446" i="1"/>
  <c r="S457" i="1" s="1"/>
  <c r="S428" i="1"/>
  <c r="S409" i="1"/>
  <c r="S410" i="1" s="1"/>
  <c r="S392" i="1"/>
  <c r="S403" i="1" s="1"/>
  <c r="S482" i="1"/>
  <c r="S489" i="1" s="1"/>
  <c r="S266" i="1"/>
  <c r="S230" i="1"/>
  <c r="S241" i="1" s="1"/>
  <c r="S68" i="1"/>
  <c r="S76" i="1" s="1"/>
  <c r="S320" i="1"/>
  <c r="S247" i="1"/>
  <c r="S248" i="1" s="1"/>
  <c r="S85" i="1"/>
  <c r="S86" i="1" s="1"/>
  <c r="S338" i="1"/>
  <c r="S349" i="1" s="1"/>
  <c r="S176" i="1"/>
  <c r="S187" i="1" s="1"/>
  <c r="S284" i="1"/>
  <c r="S295" i="1" s="1"/>
  <c r="S104" i="1"/>
  <c r="S355" i="1"/>
  <c r="S356" i="1" s="1"/>
  <c r="S193" i="1"/>
  <c r="S194" i="1" s="1"/>
  <c r="S139" i="1"/>
  <c r="S140" i="1" s="1"/>
  <c r="S301" i="1"/>
  <c r="S302" i="1" s="1"/>
  <c r="S122" i="1"/>
  <c r="S133" i="1" s="1"/>
  <c r="T14" i="1"/>
  <c r="S374" i="1"/>
  <c r="S212" i="1"/>
  <c r="S50" i="1"/>
  <c r="S31" i="1"/>
  <c r="S32" i="1" s="1"/>
  <c r="S158" i="1"/>
  <c r="S165" i="1" s="1"/>
  <c r="T24" i="1" l="1"/>
  <c r="T22" i="1"/>
  <c r="S79" i="1"/>
  <c r="S78" i="1"/>
  <c r="S206" i="1"/>
  <c r="S207" i="1"/>
  <c r="S201" i="1"/>
  <c r="S202" i="1"/>
  <c r="S203" i="1"/>
  <c r="S204" i="1"/>
  <c r="S208" i="1"/>
  <c r="T25" i="1"/>
  <c r="T15" i="1"/>
  <c r="T20" i="1" s="1"/>
  <c r="T26" i="1"/>
  <c r="T29" i="1" s="1"/>
  <c r="T23" i="1"/>
  <c r="S309" i="1"/>
  <c r="S311" i="1"/>
  <c r="S312" i="1"/>
  <c r="S310" i="1"/>
  <c r="S314" i="1"/>
  <c r="S315" i="1"/>
  <c r="S316" i="1"/>
  <c r="S96" i="1"/>
  <c r="S93" i="1"/>
  <c r="S94" i="1"/>
  <c r="S98" i="1"/>
  <c r="S95" i="1"/>
  <c r="S99" i="1"/>
  <c r="S100" i="1"/>
  <c r="S422" i="1"/>
  <c r="S423" i="1"/>
  <c r="S417" i="1"/>
  <c r="S418" i="1"/>
  <c r="S419" i="1"/>
  <c r="S420" i="1"/>
  <c r="S424" i="1"/>
  <c r="S147" i="1"/>
  <c r="S148" i="1"/>
  <c r="S149" i="1"/>
  <c r="S150" i="1"/>
  <c r="S152" i="1"/>
  <c r="S153" i="1"/>
  <c r="S154" i="1"/>
  <c r="S260" i="1"/>
  <c r="S261" i="1"/>
  <c r="S255" i="1"/>
  <c r="S256" i="1"/>
  <c r="S257" i="1"/>
  <c r="S258" i="1"/>
  <c r="S262" i="1"/>
  <c r="S436" i="1"/>
  <c r="S435" i="1"/>
  <c r="S328" i="1"/>
  <c r="S327" i="1"/>
  <c r="S44" i="1"/>
  <c r="S45" i="1"/>
  <c r="S39" i="1"/>
  <c r="S40" i="1"/>
  <c r="S41" i="1"/>
  <c r="S42" i="1"/>
  <c r="S37" i="1"/>
  <c r="S33" i="1"/>
  <c r="S34" i="1"/>
  <c r="S46" i="1"/>
  <c r="S55" i="1"/>
  <c r="S54" i="1"/>
  <c r="S58" i="1"/>
  <c r="S53" i="1"/>
  <c r="S56" i="1"/>
  <c r="S51" i="1"/>
  <c r="S57" i="1"/>
  <c r="S368" i="1"/>
  <c r="S369" i="1"/>
  <c r="S363" i="1"/>
  <c r="S364" i="1"/>
  <c r="S365" i="1"/>
  <c r="S366" i="1"/>
  <c r="S370" i="1"/>
  <c r="S220" i="1"/>
  <c r="S219" i="1"/>
  <c r="S112" i="1"/>
  <c r="S111" i="1"/>
  <c r="S382" i="1"/>
  <c r="S381" i="1"/>
  <c r="S274" i="1"/>
  <c r="S273" i="1"/>
  <c r="S490" i="1"/>
  <c r="S87" i="1"/>
  <c r="S303" i="1"/>
  <c r="S411" i="1"/>
  <c r="S166" i="1"/>
  <c r="S141" i="1"/>
  <c r="S249" i="1"/>
  <c r="S195" i="1"/>
  <c r="S29" i="1"/>
  <c r="S357" i="1"/>
  <c r="Q405" i="1"/>
  <c r="Q243" i="1"/>
  <c r="Q189" i="1"/>
  <c r="Q459" i="1"/>
  <c r="Q298" i="1"/>
  <c r="Q135" i="1"/>
  <c r="Q352" i="1"/>
  <c r="Q81" i="1"/>
  <c r="S20" i="1"/>
  <c r="S27" i="1" s="1"/>
  <c r="R383" i="1"/>
  <c r="R298" i="1"/>
  <c r="R136" i="1"/>
  <c r="R406" i="1"/>
  <c r="R190" i="1"/>
  <c r="R244" i="1"/>
  <c r="R460" i="1"/>
  <c r="R352" i="1"/>
  <c r="R189" i="1"/>
  <c r="R60" i="1"/>
  <c r="R243" i="1"/>
  <c r="R275" i="1"/>
  <c r="R297" i="1"/>
  <c r="R459" i="1"/>
  <c r="S458" i="1"/>
  <c r="S461" i="1" s="1"/>
  <c r="R438" i="1"/>
  <c r="R405" i="1"/>
  <c r="R437" i="1"/>
  <c r="S404" i="1"/>
  <c r="S407" i="1" s="1"/>
  <c r="R384" i="1"/>
  <c r="R351" i="1"/>
  <c r="S350" i="1"/>
  <c r="S353" i="1" s="1"/>
  <c r="S296" i="1"/>
  <c r="S299" i="1" s="1"/>
  <c r="R276" i="1"/>
  <c r="S242" i="1"/>
  <c r="S245" i="1" s="1"/>
  <c r="R222" i="1"/>
  <c r="S188" i="1"/>
  <c r="S191" i="1" s="1"/>
  <c r="S134" i="1"/>
  <c r="S137" i="1" s="1"/>
  <c r="R114" i="1"/>
  <c r="S80" i="1"/>
  <c r="S83" i="1" s="1"/>
  <c r="S483" i="1"/>
  <c r="S484" i="1"/>
  <c r="S485" i="1"/>
  <c r="S487" i="1"/>
  <c r="S488" i="1"/>
  <c r="S486" i="1"/>
  <c r="S414" i="1"/>
  <c r="S412" i="1"/>
  <c r="S413" i="1"/>
  <c r="S415" i="1"/>
  <c r="S416" i="1"/>
  <c r="S430" i="1"/>
  <c r="S431" i="1"/>
  <c r="S432" i="1"/>
  <c r="S429" i="1"/>
  <c r="S433" i="1"/>
  <c r="S434" i="1"/>
  <c r="S375" i="1"/>
  <c r="S376" i="1"/>
  <c r="S377" i="1"/>
  <c r="S378" i="1"/>
  <c r="S379" i="1"/>
  <c r="S380" i="1"/>
  <c r="S362" i="1"/>
  <c r="S359" i="1"/>
  <c r="S361" i="1"/>
  <c r="S360" i="1"/>
  <c r="S358" i="1"/>
  <c r="S304" i="1"/>
  <c r="S306" i="1"/>
  <c r="S307" i="1"/>
  <c r="S305" i="1"/>
  <c r="S308" i="1"/>
  <c r="R221" i="1"/>
  <c r="S321" i="1"/>
  <c r="S322" i="1"/>
  <c r="S323" i="1"/>
  <c r="S324" i="1"/>
  <c r="S325" i="1"/>
  <c r="S326" i="1"/>
  <c r="S267" i="1"/>
  <c r="S269" i="1"/>
  <c r="S270" i="1"/>
  <c r="S271" i="1"/>
  <c r="S268" i="1"/>
  <c r="S272" i="1"/>
  <c r="R113" i="1"/>
  <c r="S251" i="1"/>
  <c r="S250" i="1"/>
  <c r="S253" i="1"/>
  <c r="S254" i="1"/>
  <c r="S252" i="1"/>
  <c r="S197" i="1"/>
  <c r="S198" i="1"/>
  <c r="S199" i="1"/>
  <c r="S196" i="1"/>
  <c r="S200" i="1"/>
  <c r="S213" i="1"/>
  <c r="S214" i="1"/>
  <c r="S215" i="1"/>
  <c r="S217" i="1"/>
  <c r="S218" i="1"/>
  <c r="S216" i="1"/>
  <c r="S142" i="1"/>
  <c r="S144" i="1"/>
  <c r="S145" i="1"/>
  <c r="S143" i="1"/>
  <c r="S146" i="1"/>
  <c r="R59" i="1"/>
  <c r="S162" i="1"/>
  <c r="S163" i="1"/>
  <c r="S164" i="1"/>
  <c r="S159" i="1"/>
  <c r="S161" i="1"/>
  <c r="S160" i="1"/>
  <c r="S107" i="1"/>
  <c r="S108" i="1"/>
  <c r="S109" i="1"/>
  <c r="S110" i="1"/>
  <c r="S106" i="1"/>
  <c r="S105" i="1"/>
  <c r="S88" i="1"/>
  <c r="S89" i="1"/>
  <c r="S90" i="1"/>
  <c r="S92" i="1"/>
  <c r="S91" i="1"/>
  <c r="S52" i="1"/>
  <c r="R135" i="1"/>
  <c r="R74" i="1"/>
  <c r="R81" i="1" s="1"/>
  <c r="S123" i="1"/>
  <c r="S128" i="1" s="1"/>
  <c r="S124" i="1"/>
  <c r="S129" i="1"/>
  <c r="S125" i="1"/>
  <c r="S130" i="1"/>
  <c r="S131" i="1"/>
  <c r="S127" i="1"/>
  <c r="S126" i="1"/>
  <c r="S132" i="1"/>
  <c r="S448" i="1"/>
  <c r="S450" i="1"/>
  <c r="S447" i="1"/>
  <c r="S452" i="1" s="1"/>
  <c r="S456" i="1"/>
  <c r="S449" i="1"/>
  <c r="S454" i="1"/>
  <c r="S453" i="1"/>
  <c r="S455" i="1"/>
  <c r="S451" i="1"/>
  <c r="S286" i="1"/>
  <c r="S287" i="1"/>
  <c r="S291" i="1"/>
  <c r="S288" i="1"/>
  <c r="S292" i="1"/>
  <c r="S289" i="1"/>
  <c r="S293" i="1"/>
  <c r="S294" i="1"/>
  <c r="S285" i="1"/>
  <c r="S393" i="1"/>
  <c r="S398" i="1" s="1"/>
  <c r="S399" i="1"/>
  <c r="S394" i="1"/>
  <c r="S400" i="1"/>
  <c r="S395" i="1"/>
  <c r="S401" i="1"/>
  <c r="S397" i="1"/>
  <c r="S396" i="1"/>
  <c r="S402" i="1"/>
  <c r="S69" i="1"/>
  <c r="S74" i="1" s="1"/>
  <c r="S75" i="1"/>
  <c r="S70" i="1"/>
  <c r="S71" i="1"/>
  <c r="S77" i="1"/>
  <c r="S72" i="1"/>
  <c r="S73" i="1"/>
  <c r="S231" i="1"/>
  <c r="S236" i="1" s="1"/>
  <c r="S232" i="1"/>
  <c r="S234" i="1"/>
  <c r="S237" i="1"/>
  <c r="S238" i="1"/>
  <c r="S239" i="1"/>
  <c r="S233" i="1"/>
  <c r="S240" i="1"/>
  <c r="S235" i="1"/>
  <c r="S36" i="1"/>
  <c r="S38" i="1"/>
  <c r="S35" i="1"/>
  <c r="S181" i="1"/>
  <c r="S179" i="1"/>
  <c r="S185" i="1"/>
  <c r="S186" i="1"/>
  <c r="S180" i="1"/>
  <c r="S177" i="1"/>
  <c r="S182" i="1" s="1"/>
  <c r="S184" i="1"/>
  <c r="S183" i="1"/>
  <c r="S178" i="1"/>
  <c r="S341" i="1"/>
  <c r="S343" i="1"/>
  <c r="S347" i="1"/>
  <c r="S345" i="1"/>
  <c r="S340" i="1"/>
  <c r="S346" i="1"/>
  <c r="S339" i="1"/>
  <c r="S344" i="1" s="1"/>
  <c r="S348" i="1"/>
  <c r="S342" i="1"/>
  <c r="T21" i="1"/>
  <c r="T17" i="1"/>
  <c r="T16" i="1"/>
  <c r="T18" i="1"/>
  <c r="T19" i="1"/>
  <c r="T392" i="1"/>
  <c r="T403" i="1" s="1"/>
  <c r="T446" i="1"/>
  <c r="T457" i="1" s="1"/>
  <c r="T428" i="1"/>
  <c r="T409" i="1"/>
  <c r="T410" i="1" s="1"/>
  <c r="T482" i="1"/>
  <c r="T489" i="1" s="1"/>
  <c r="T301" i="1"/>
  <c r="T302" i="1" s="1"/>
  <c r="T104" i="1"/>
  <c r="T338" i="1"/>
  <c r="T349" i="1" s="1"/>
  <c r="T320" i="1"/>
  <c r="T139" i="1"/>
  <c r="T140" i="1" s="1"/>
  <c r="T85" i="1"/>
  <c r="T86" i="1" s="1"/>
  <c r="T284" i="1"/>
  <c r="T295" i="1" s="1"/>
  <c r="T68" i="1"/>
  <c r="T76" i="1" s="1"/>
  <c r="U14" i="1"/>
  <c r="T193" i="1"/>
  <c r="T194" i="1" s="1"/>
  <c r="T247" i="1"/>
  <c r="T248" i="1" s="1"/>
  <c r="T230" i="1"/>
  <c r="T241" i="1" s="1"/>
  <c r="T212" i="1"/>
  <c r="T122" i="1"/>
  <c r="T133" i="1" s="1"/>
  <c r="T355" i="1"/>
  <c r="T356" i="1" s="1"/>
  <c r="T176" i="1"/>
  <c r="T187" i="1" s="1"/>
  <c r="T31" i="1"/>
  <c r="T32" i="1" s="1"/>
  <c r="T50" i="1"/>
  <c r="T158" i="1"/>
  <c r="T374" i="1"/>
  <c r="T266" i="1"/>
  <c r="U24" i="1" l="1"/>
  <c r="U22" i="1"/>
  <c r="T79" i="1"/>
  <c r="T78" i="1"/>
  <c r="T166" i="1"/>
  <c r="T165" i="1"/>
  <c r="T260" i="1"/>
  <c r="T261" i="1"/>
  <c r="T255" i="1"/>
  <c r="T256" i="1"/>
  <c r="T257" i="1"/>
  <c r="T258" i="1"/>
  <c r="T262" i="1"/>
  <c r="U25" i="1"/>
  <c r="U26" i="1"/>
  <c r="U29" i="1" s="1"/>
  <c r="U15" i="1"/>
  <c r="U20" i="1" s="1"/>
  <c r="U23" i="1"/>
  <c r="T328" i="1"/>
  <c r="T327" i="1"/>
  <c r="T54" i="1"/>
  <c r="T58" i="1"/>
  <c r="T53" i="1"/>
  <c r="T56" i="1"/>
  <c r="T51" i="1"/>
  <c r="T55" i="1"/>
  <c r="T57" i="1"/>
  <c r="T204" i="1"/>
  <c r="T206" i="1"/>
  <c r="T207" i="1"/>
  <c r="T201" i="1"/>
  <c r="T202" i="1"/>
  <c r="T203" i="1"/>
  <c r="T208" i="1"/>
  <c r="T112" i="1"/>
  <c r="T111" i="1"/>
  <c r="T42" i="1"/>
  <c r="T44" i="1"/>
  <c r="T45" i="1"/>
  <c r="T39" i="1"/>
  <c r="T41" i="1"/>
  <c r="T40" i="1"/>
  <c r="T37" i="1"/>
  <c r="T33" i="1"/>
  <c r="T34" i="1"/>
  <c r="T46" i="1"/>
  <c r="T366" i="1"/>
  <c r="T368" i="1"/>
  <c r="T363" i="1"/>
  <c r="T364" i="1"/>
  <c r="T369" i="1"/>
  <c r="T365" i="1"/>
  <c r="T370" i="1"/>
  <c r="T420" i="1"/>
  <c r="T422" i="1"/>
  <c r="T423" i="1"/>
  <c r="T417" i="1"/>
  <c r="T418" i="1"/>
  <c r="T419" i="1"/>
  <c r="T424" i="1"/>
  <c r="T95" i="1"/>
  <c r="T96" i="1"/>
  <c r="T99" i="1"/>
  <c r="T94" i="1"/>
  <c r="T98" i="1"/>
  <c r="T93" i="1"/>
  <c r="T100" i="1"/>
  <c r="T436" i="1"/>
  <c r="T435" i="1"/>
  <c r="T309" i="1"/>
  <c r="T311" i="1"/>
  <c r="T312" i="1"/>
  <c r="T310" i="1"/>
  <c r="T314" i="1"/>
  <c r="T315" i="1"/>
  <c r="T316" i="1"/>
  <c r="T274" i="1"/>
  <c r="T273" i="1"/>
  <c r="T220" i="1"/>
  <c r="T219" i="1"/>
  <c r="T147" i="1"/>
  <c r="T148" i="1"/>
  <c r="T149" i="1"/>
  <c r="T150" i="1"/>
  <c r="T152" i="1"/>
  <c r="T153" i="1"/>
  <c r="T154" i="1"/>
  <c r="T382" i="1"/>
  <c r="T381" i="1"/>
  <c r="T490" i="1"/>
  <c r="T411" i="1"/>
  <c r="T87" i="1"/>
  <c r="T141" i="1"/>
  <c r="T195" i="1"/>
  <c r="T249" i="1"/>
  <c r="T303" i="1"/>
  <c r="T357" i="1"/>
  <c r="S28" i="1"/>
  <c r="S383" i="1"/>
  <c r="S82" i="1"/>
  <c r="S406" i="1"/>
  <c r="T28" i="1"/>
  <c r="S352" i="1"/>
  <c r="S136" i="1"/>
  <c r="S244" i="1"/>
  <c r="S190" i="1"/>
  <c r="S460" i="1"/>
  <c r="R82" i="1"/>
  <c r="S189" i="1"/>
  <c r="S243" i="1"/>
  <c r="S275" i="1"/>
  <c r="S60" i="1"/>
  <c r="S459" i="1"/>
  <c r="T458" i="1"/>
  <c r="T461" i="1" s="1"/>
  <c r="S438" i="1"/>
  <c r="S437" i="1"/>
  <c r="S405" i="1"/>
  <c r="T404" i="1"/>
  <c r="T407" i="1" s="1"/>
  <c r="S384" i="1"/>
  <c r="S351" i="1"/>
  <c r="T350" i="1"/>
  <c r="T353" i="1" s="1"/>
  <c r="S276" i="1"/>
  <c r="T296" i="1"/>
  <c r="T299" i="1" s="1"/>
  <c r="T242" i="1"/>
  <c r="T245" i="1" s="1"/>
  <c r="S222" i="1"/>
  <c r="T188" i="1"/>
  <c r="T191" i="1" s="1"/>
  <c r="T134" i="1"/>
  <c r="T137" i="1" s="1"/>
  <c r="S114" i="1"/>
  <c r="T80" i="1"/>
  <c r="T83" i="1" s="1"/>
  <c r="T488" i="1"/>
  <c r="T483" i="1"/>
  <c r="T484" i="1"/>
  <c r="T487" i="1"/>
  <c r="T485" i="1"/>
  <c r="T486" i="1"/>
  <c r="T434" i="1"/>
  <c r="T429" i="1"/>
  <c r="T430" i="1"/>
  <c r="T431" i="1"/>
  <c r="T433" i="1"/>
  <c r="T432" i="1"/>
  <c r="T414" i="1"/>
  <c r="T412" i="1"/>
  <c r="T413" i="1"/>
  <c r="T416" i="1"/>
  <c r="T415" i="1"/>
  <c r="T380" i="1"/>
  <c r="T375" i="1"/>
  <c r="T376" i="1"/>
  <c r="T377" i="1"/>
  <c r="T379" i="1"/>
  <c r="T378" i="1"/>
  <c r="T360" i="1"/>
  <c r="T359" i="1"/>
  <c r="T361" i="1"/>
  <c r="T358" i="1"/>
  <c r="T362" i="1"/>
  <c r="T321" i="1"/>
  <c r="T322" i="1"/>
  <c r="T323" i="1"/>
  <c r="T324" i="1"/>
  <c r="T325" i="1"/>
  <c r="T326" i="1"/>
  <c r="T305" i="1"/>
  <c r="T306" i="1"/>
  <c r="T308" i="1"/>
  <c r="T304" i="1"/>
  <c r="T307" i="1"/>
  <c r="S221" i="1"/>
  <c r="T272" i="1"/>
  <c r="T268" i="1"/>
  <c r="T269" i="1"/>
  <c r="T267" i="1"/>
  <c r="T271" i="1"/>
  <c r="T270" i="1"/>
  <c r="T250" i="1"/>
  <c r="T252" i="1"/>
  <c r="T254" i="1"/>
  <c r="T253" i="1"/>
  <c r="T251" i="1"/>
  <c r="T196" i="1"/>
  <c r="T197" i="1"/>
  <c r="T198" i="1"/>
  <c r="T199" i="1"/>
  <c r="T200" i="1"/>
  <c r="T218" i="1"/>
  <c r="T213" i="1"/>
  <c r="T214" i="1"/>
  <c r="T215" i="1"/>
  <c r="T217" i="1"/>
  <c r="T216" i="1"/>
  <c r="S113" i="1"/>
  <c r="T143" i="1"/>
  <c r="T144" i="1"/>
  <c r="T145" i="1"/>
  <c r="T142" i="1"/>
  <c r="T146" i="1"/>
  <c r="S59" i="1"/>
  <c r="T161" i="1"/>
  <c r="T162" i="1"/>
  <c r="T163" i="1"/>
  <c r="T164" i="1"/>
  <c r="T159" i="1"/>
  <c r="T160" i="1"/>
  <c r="T52" i="1"/>
  <c r="T106" i="1"/>
  <c r="T107" i="1"/>
  <c r="T108" i="1"/>
  <c r="T109" i="1"/>
  <c r="T110" i="1"/>
  <c r="T105" i="1"/>
  <c r="T88" i="1"/>
  <c r="T89" i="1"/>
  <c r="T90" i="1"/>
  <c r="T92" i="1"/>
  <c r="T91" i="1"/>
  <c r="S81" i="1"/>
  <c r="S135" i="1"/>
  <c r="T451" i="1"/>
  <c r="T455" i="1"/>
  <c r="T448" i="1"/>
  <c r="T450" i="1"/>
  <c r="T454" i="1"/>
  <c r="T447" i="1"/>
  <c r="T452" i="1" s="1"/>
  <c r="T453" i="1"/>
  <c r="T449" i="1"/>
  <c r="T456" i="1"/>
  <c r="S290" i="1"/>
  <c r="T397" i="1"/>
  <c r="T393" i="1"/>
  <c r="T398" i="1" s="1"/>
  <c r="T399" i="1"/>
  <c r="T394" i="1"/>
  <c r="T400" i="1"/>
  <c r="T395" i="1"/>
  <c r="T401" i="1"/>
  <c r="T396" i="1"/>
  <c r="T402" i="1"/>
  <c r="T69" i="1"/>
  <c r="T74" i="1" s="1"/>
  <c r="T75" i="1"/>
  <c r="T70" i="1"/>
  <c r="T71" i="1"/>
  <c r="T77" i="1"/>
  <c r="T72" i="1"/>
  <c r="T73" i="1"/>
  <c r="T127" i="1"/>
  <c r="T132" i="1"/>
  <c r="T123" i="1"/>
  <c r="T128" i="1" s="1"/>
  <c r="T124" i="1"/>
  <c r="T129" i="1"/>
  <c r="T125" i="1"/>
  <c r="T131" i="1"/>
  <c r="T126" i="1"/>
  <c r="T130" i="1"/>
  <c r="T232" i="1"/>
  <c r="T233" i="1"/>
  <c r="T235" i="1"/>
  <c r="T234" i="1"/>
  <c r="T237" i="1"/>
  <c r="T238" i="1"/>
  <c r="T231" i="1"/>
  <c r="T236" i="1" s="1"/>
  <c r="T239" i="1"/>
  <c r="T240" i="1"/>
  <c r="T285" i="1"/>
  <c r="T290" i="1" s="1"/>
  <c r="T286" i="1"/>
  <c r="T287" i="1"/>
  <c r="T291" i="1"/>
  <c r="T288" i="1"/>
  <c r="T292" i="1"/>
  <c r="T289" i="1"/>
  <c r="T293" i="1"/>
  <c r="T294" i="1"/>
  <c r="T27" i="1"/>
  <c r="T38" i="1"/>
  <c r="T36" i="1"/>
  <c r="T35" i="1"/>
  <c r="T341" i="1"/>
  <c r="T343" i="1"/>
  <c r="T339" i="1"/>
  <c r="T344" i="1" s="1"/>
  <c r="T340" i="1"/>
  <c r="T348" i="1"/>
  <c r="T342" i="1"/>
  <c r="T345" i="1"/>
  <c r="T346" i="1"/>
  <c r="T347" i="1"/>
  <c r="T179" i="1"/>
  <c r="T181" i="1"/>
  <c r="T177" i="1"/>
  <c r="T182" i="1" s="1"/>
  <c r="T184" i="1"/>
  <c r="T185" i="1"/>
  <c r="T186" i="1"/>
  <c r="T183" i="1"/>
  <c r="T180" i="1"/>
  <c r="T178" i="1"/>
  <c r="U19" i="1"/>
  <c r="U21" i="1"/>
  <c r="U16" i="1"/>
  <c r="U17" i="1"/>
  <c r="U18" i="1"/>
  <c r="U392" i="1"/>
  <c r="U403" i="1" s="1"/>
  <c r="U446" i="1"/>
  <c r="U457" i="1" s="1"/>
  <c r="U482" i="1"/>
  <c r="U489" i="1" s="1"/>
  <c r="U428" i="1"/>
  <c r="U409" i="1"/>
  <c r="U410" i="1" s="1"/>
  <c r="U284" i="1"/>
  <c r="U295" i="1" s="1"/>
  <c r="U139" i="1"/>
  <c r="U140" i="1" s="1"/>
  <c r="U338" i="1"/>
  <c r="U349" i="1" s="1"/>
  <c r="U176" i="1"/>
  <c r="U187" i="1" s="1"/>
  <c r="U230" i="1"/>
  <c r="U241" i="1" s="1"/>
  <c r="U50" i="1"/>
  <c r="U355" i="1"/>
  <c r="U356" i="1" s="1"/>
  <c r="U104" i="1"/>
  <c r="U158" i="1"/>
  <c r="V14" i="1"/>
  <c r="U266" i="1"/>
  <c r="U122" i="1"/>
  <c r="U133" i="1" s="1"/>
  <c r="U301" i="1"/>
  <c r="U302" i="1" s="1"/>
  <c r="U31" i="1"/>
  <c r="U32" i="1" s="1"/>
  <c r="U247" i="1"/>
  <c r="U248" i="1" s="1"/>
  <c r="U320" i="1"/>
  <c r="U68" i="1"/>
  <c r="U76" i="1" s="1"/>
  <c r="U374" i="1"/>
  <c r="U212" i="1"/>
  <c r="U193" i="1"/>
  <c r="U194" i="1" s="1"/>
  <c r="U85" i="1"/>
  <c r="U86" i="1" s="1"/>
  <c r="V24" i="1" l="1"/>
  <c r="V22" i="1"/>
  <c r="U79" i="1"/>
  <c r="U78" i="1"/>
  <c r="U112" i="1"/>
  <c r="U111" i="1"/>
  <c r="U419" i="1"/>
  <c r="U420" i="1"/>
  <c r="U422" i="1"/>
  <c r="U423" i="1"/>
  <c r="U417" i="1"/>
  <c r="U418" i="1"/>
  <c r="U424" i="1"/>
  <c r="U309" i="1"/>
  <c r="U311" i="1"/>
  <c r="U312" i="1"/>
  <c r="U310" i="1"/>
  <c r="U314" i="1"/>
  <c r="U315" i="1"/>
  <c r="U316" i="1"/>
  <c r="U328" i="1"/>
  <c r="U327" i="1"/>
  <c r="U365" i="1"/>
  <c r="U366" i="1"/>
  <c r="U368" i="1"/>
  <c r="U363" i="1"/>
  <c r="U369" i="1"/>
  <c r="U364" i="1"/>
  <c r="U370" i="1"/>
  <c r="U436" i="1"/>
  <c r="U435" i="1"/>
  <c r="U94" i="1"/>
  <c r="U95" i="1"/>
  <c r="U96" i="1"/>
  <c r="U98" i="1"/>
  <c r="U99" i="1"/>
  <c r="U93" i="1"/>
  <c r="U100" i="1"/>
  <c r="U203" i="1"/>
  <c r="U204" i="1"/>
  <c r="U206" i="1"/>
  <c r="U207" i="1"/>
  <c r="U201" i="1"/>
  <c r="U202" i="1"/>
  <c r="U208" i="1"/>
  <c r="U258" i="1"/>
  <c r="U260" i="1"/>
  <c r="U261" i="1"/>
  <c r="U255" i="1"/>
  <c r="U256" i="1"/>
  <c r="U257" i="1"/>
  <c r="U262" i="1"/>
  <c r="U41" i="1"/>
  <c r="U42" i="1"/>
  <c r="U44" i="1"/>
  <c r="U45" i="1"/>
  <c r="U39" i="1"/>
  <c r="U40" i="1"/>
  <c r="U37" i="1"/>
  <c r="U33" i="1"/>
  <c r="U34" i="1"/>
  <c r="U46" i="1"/>
  <c r="U54" i="1"/>
  <c r="U58" i="1"/>
  <c r="U53" i="1"/>
  <c r="U56" i="1"/>
  <c r="U51" i="1"/>
  <c r="U55" i="1"/>
  <c r="U57" i="1"/>
  <c r="U220" i="1"/>
  <c r="U219" i="1"/>
  <c r="U274" i="1"/>
  <c r="U273" i="1"/>
  <c r="V26" i="1"/>
  <c r="V29" i="1" s="1"/>
  <c r="V25" i="1"/>
  <c r="V15" i="1"/>
  <c r="V20" i="1" s="1"/>
  <c r="V23" i="1"/>
  <c r="U382" i="1"/>
  <c r="U381" i="1"/>
  <c r="U147" i="1"/>
  <c r="U148" i="1"/>
  <c r="U149" i="1"/>
  <c r="U150" i="1"/>
  <c r="U152" i="1"/>
  <c r="U153" i="1"/>
  <c r="U154" i="1"/>
  <c r="U166" i="1"/>
  <c r="U165" i="1"/>
  <c r="U195" i="1"/>
  <c r="U141" i="1"/>
  <c r="U249" i="1"/>
  <c r="U490" i="1"/>
  <c r="U87" i="1"/>
  <c r="U303" i="1"/>
  <c r="U411" i="1"/>
  <c r="U357" i="1"/>
  <c r="S297" i="1"/>
  <c r="T383" i="1"/>
  <c r="T82" i="1"/>
  <c r="T190" i="1"/>
  <c r="T275" i="1"/>
  <c r="T244" i="1"/>
  <c r="U28" i="1"/>
  <c r="T460" i="1"/>
  <c r="T136" i="1"/>
  <c r="T406" i="1"/>
  <c r="T352" i="1"/>
  <c r="T298" i="1"/>
  <c r="S298" i="1"/>
  <c r="T297" i="1"/>
  <c r="T243" i="1"/>
  <c r="T189" i="1"/>
  <c r="T60" i="1"/>
  <c r="T437" i="1"/>
  <c r="T459" i="1"/>
  <c r="U458" i="1"/>
  <c r="U461" i="1" s="1"/>
  <c r="T438" i="1"/>
  <c r="T405" i="1"/>
  <c r="U404" i="1"/>
  <c r="U407" i="1" s="1"/>
  <c r="T384" i="1"/>
  <c r="T351" i="1"/>
  <c r="U350" i="1"/>
  <c r="U353" i="1" s="1"/>
  <c r="U296" i="1"/>
  <c r="U299" i="1" s="1"/>
  <c r="T276" i="1"/>
  <c r="U242" i="1"/>
  <c r="U245" i="1" s="1"/>
  <c r="T222" i="1"/>
  <c r="U188" i="1"/>
  <c r="U191" i="1" s="1"/>
  <c r="U134" i="1"/>
  <c r="U137" i="1" s="1"/>
  <c r="T114" i="1"/>
  <c r="U80" i="1"/>
  <c r="U83" i="1" s="1"/>
  <c r="U487" i="1"/>
  <c r="U488" i="1"/>
  <c r="U483" i="1"/>
  <c r="U486" i="1"/>
  <c r="U484" i="1"/>
  <c r="U485" i="1"/>
  <c r="U433" i="1"/>
  <c r="U434" i="1"/>
  <c r="U429" i="1"/>
  <c r="U430" i="1"/>
  <c r="U432" i="1"/>
  <c r="U431" i="1"/>
  <c r="U412" i="1"/>
  <c r="U414" i="1"/>
  <c r="U416" i="1"/>
  <c r="U413" i="1"/>
  <c r="U415" i="1"/>
  <c r="U379" i="1"/>
  <c r="U380" i="1"/>
  <c r="U375" i="1"/>
  <c r="U376" i="1"/>
  <c r="U377" i="1"/>
  <c r="U378" i="1"/>
  <c r="U361" i="1"/>
  <c r="U358" i="1"/>
  <c r="U362" i="1"/>
  <c r="U360" i="1"/>
  <c r="U359" i="1"/>
  <c r="U323" i="1"/>
  <c r="U322" i="1"/>
  <c r="U324" i="1"/>
  <c r="U321" i="1"/>
  <c r="U325" i="1"/>
  <c r="U326" i="1"/>
  <c r="U304" i="1"/>
  <c r="U305" i="1"/>
  <c r="U307" i="1"/>
  <c r="U306" i="1"/>
  <c r="U308" i="1"/>
  <c r="T221" i="1"/>
  <c r="U250" i="1"/>
  <c r="U253" i="1"/>
  <c r="U252" i="1"/>
  <c r="U254" i="1"/>
  <c r="U251" i="1"/>
  <c r="U271" i="1"/>
  <c r="U272" i="1"/>
  <c r="U267" i="1"/>
  <c r="U268" i="1"/>
  <c r="U270" i="1"/>
  <c r="U269" i="1"/>
  <c r="T113" i="1"/>
  <c r="T59" i="1"/>
  <c r="U196" i="1"/>
  <c r="U197" i="1"/>
  <c r="U198" i="1"/>
  <c r="U200" i="1"/>
  <c r="U199" i="1"/>
  <c r="U217" i="1"/>
  <c r="U218" i="1"/>
  <c r="U213" i="1"/>
  <c r="U214" i="1"/>
  <c r="U215" i="1"/>
  <c r="U216" i="1"/>
  <c r="U160" i="1"/>
  <c r="U161" i="1"/>
  <c r="U162" i="1"/>
  <c r="U164" i="1"/>
  <c r="U159" i="1"/>
  <c r="U163" i="1"/>
  <c r="U142" i="1"/>
  <c r="U143" i="1"/>
  <c r="U146" i="1"/>
  <c r="U145" i="1"/>
  <c r="U144" i="1"/>
  <c r="U91" i="1"/>
  <c r="U88" i="1"/>
  <c r="U90" i="1"/>
  <c r="U92" i="1"/>
  <c r="U89" i="1"/>
  <c r="U52" i="1"/>
  <c r="U105" i="1"/>
  <c r="U106" i="1"/>
  <c r="U107" i="1"/>
  <c r="U108" i="1"/>
  <c r="U109" i="1"/>
  <c r="U110" i="1"/>
  <c r="T81" i="1"/>
  <c r="T135" i="1"/>
  <c r="U69" i="1"/>
  <c r="U75" i="1"/>
  <c r="U70" i="1"/>
  <c r="U71" i="1"/>
  <c r="U77" i="1"/>
  <c r="U72" i="1"/>
  <c r="U73" i="1"/>
  <c r="U126" i="1"/>
  <c r="U131" i="1"/>
  <c r="U127" i="1"/>
  <c r="U132" i="1"/>
  <c r="U123" i="1"/>
  <c r="U128" i="1" s="1"/>
  <c r="U124" i="1"/>
  <c r="U129" i="1"/>
  <c r="U125" i="1"/>
  <c r="U130" i="1"/>
  <c r="U396" i="1"/>
  <c r="U402" i="1"/>
  <c r="U397" i="1"/>
  <c r="U393" i="1"/>
  <c r="U398" i="1" s="1"/>
  <c r="U399" i="1"/>
  <c r="U395" i="1"/>
  <c r="U401" i="1"/>
  <c r="U394" i="1"/>
  <c r="U400" i="1"/>
  <c r="U285" i="1"/>
  <c r="U290" i="1" s="1"/>
  <c r="U286" i="1"/>
  <c r="U287" i="1"/>
  <c r="U291" i="1"/>
  <c r="U288" i="1"/>
  <c r="U292" i="1"/>
  <c r="U289" i="1"/>
  <c r="U293" i="1"/>
  <c r="U294" i="1"/>
  <c r="U451" i="1"/>
  <c r="U448" i="1"/>
  <c r="U450" i="1"/>
  <c r="U454" i="1"/>
  <c r="U447" i="1"/>
  <c r="U452" i="1" s="1"/>
  <c r="U455" i="1"/>
  <c r="U453" i="1"/>
  <c r="U449" i="1"/>
  <c r="U456" i="1"/>
  <c r="U234" i="1"/>
  <c r="U232" i="1"/>
  <c r="U233" i="1"/>
  <c r="U235" i="1"/>
  <c r="U237" i="1"/>
  <c r="U238" i="1"/>
  <c r="U231" i="1"/>
  <c r="U236" i="1" s="1"/>
  <c r="U239" i="1"/>
  <c r="U240" i="1"/>
  <c r="U27" i="1"/>
  <c r="U36" i="1"/>
  <c r="U38" i="1"/>
  <c r="U35" i="1"/>
  <c r="U179" i="1"/>
  <c r="U181" i="1"/>
  <c r="U180" i="1"/>
  <c r="U183" i="1"/>
  <c r="U177" i="1"/>
  <c r="U182" i="1" s="1"/>
  <c r="U178" i="1"/>
  <c r="U184" i="1"/>
  <c r="U185" i="1"/>
  <c r="U186" i="1"/>
  <c r="U341" i="1"/>
  <c r="U343" i="1"/>
  <c r="U339" i="1"/>
  <c r="U344" i="1" s="1"/>
  <c r="U346" i="1"/>
  <c r="U345" i="1"/>
  <c r="U347" i="1"/>
  <c r="U340" i="1"/>
  <c r="U348" i="1"/>
  <c r="U342" i="1"/>
  <c r="V18" i="1"/>
  <c r="V19" i="1"/>
  <c r="V21" i="1"/>
  <c r="V16" i="1"/>
  <c r="V17" i="1"/>
  <c r="V428" i="1"/>
  <c r="V392" i="1"/>
  <c r="V403" i="1" s="1"/>
  <c r="V446" i="1"/>
  <c r="V457" i="1" s="1"/>
  <c r="V409" i="1"/>
  <c r="V410" i="1" s="1"/>
  <c r="V482" i="1"/>
  <c r="V489" i="1" s="1"/>
  <c r="V374" i="1"/>
  <c r="V301" i="1"/>
  <c r="V302" i="1" s="1"/>
  <c r="V355" i="1"/>
  <c r="V356" i="1" s="1"/>
  <c r="V176" i="1"/>
  <c r="V187" i="1" s="1"/>
  <c r="V320" i="1"/>
  <c r="V158" i="1"/>
  <c r="V50" i="1"/>
  <c r="V338" i="1"/>
  <c r="V349" i="1" s="1"/>
  <c r="V85" i="1"/>
  <c r="V86" i="1" s="1"/>
  <c r="V122" i="1"/>
  <c r="V133" i="1" s="1"/>
  <c r="V104" i="1"/>
  <c r="V247" i="1"/>
  <c r="V248" i="1" s="1"/>
  <c r="V193" i="1"/>
  <c r="V194" i="1" s="1"/>
  <c r="V212" i="1"/>
  <c r="V266" i="1"/>
  <c r="V139" i="1"/>
  <c r="V140" i="1" s="1"/>
  <c r="V68" i="1"/>
  <c r="V76" i="1" s="1"/>
  <c r="V31" i="1"/>
  <c r="V32" i="1" s="1"/>
  <c r="V230" i="1"/>
  <c r="V241" i="1" s="1"/>
  <c r="W14" i="1"/>
  <c r="V284" i="1"/>
  <c r="V295" i="1" s="1"/>
  <c r="W24" i="1" l="1"/>
  <c r="W22" i="1"/>
  <c r="V79" i="1"/>
  <c r="V78" i="1"/>
  <c r="V166" i="1"/>
  <c r="V165" i="1"/>
  <c r="V382" i="1"/>
  <c r="V381" i="1"/>
  <c r="V152" i="1"/>
  <c r="V147" i="1"/>
  <c r="V148" i="1"/>
  <c r="V149" i="1"/>
  <c r="V150" i="1"/>
  <c r="V153" i="1"/>
  <c r="V154" i="1"/>
  <c r="V274" i="1"/>
  <c r="V273" i="1"/>
  <c r="V58" i="1"/>
  <c r="V53" i="1"/>
  <c r="V54" i="1"/>
  <c r="V56" i="1"/>
  <c r="V51" i="1"/>
  <c r="V55" i="1"/>
  <c r="V57" i="1"/>
  <c r="V418" i="1"/>
  <c r="V419" i="1"/>
  <c r="V420" i="1"/>
  <c r="V422" i="1"/>
  <c r="V423" i="1"/>
  <c r="V417" i="1"/>
  <c r="V424" i="1"/>
  <c r="V202" i="1"/>
  <c r="V203" i="1"/>
  <c r="V204" i="1"/>
  <c r="V206" i="1"/>
  <c r="V207" i="1"/>
  <c r="V201" i="1"/>
  <c r="V208" i="1"/>
  <c r="V328" i="1"/>
  <c r="V327" i="1"/>
  <c r="W23" i="1"/>
  <c r="W26" i="1"/>
  <c r="W29" i="1" s="1"/>
  <c r="W25" i="1"/>
  <c r="W15" i="1"/>
  <c r="W20" i="1" s="1"/>
  <c r="V257" i="1"/>
  <c r="V258" i="1"/>
  <c r="V260" i="1"/>
  <c r="V261" i="1"/>
  <c r="V255" i="1"/>
  <c r="V256" i="1"/>
  <c r="V262" i="1"/>
  <c r="V436" i="1"/>
  <c r="V435" i="1"/>
  <c r="V220" i="1"/>
  <c r="V219" i="1"/>
  <c r="V112" i="1"/>
  <c r="V111" i="1"/>
  <c r="V40" i="1"/>
  <c r="V41" i="1"/>
  <c r="V42" i="1"/>
  <c r="V44" i="1"/>
  <c r="V45" i="1"/>
  <c r="V39" i="1"/>
  <c r="V37" i="1"/>
  <c r="V33" i="1"/>
  <c r="V34" i="1"/>
  <c r="V46" i="1"/>
  <c r="V310" i="1"/>
  <c r="V309" i="1"/>
  <c r="V311" i="1"/>
  <c r="V312" i="1"/>
  <c r="V314" i="1"/>
  <c r="V315" i="1"/>
  <c r="V316" i="1"/>
  <c r="V364" i="1"/>
  <c r="V365" i="1"/>
  <c r="V366" i="1"/>
  <c r="V369" i="1"/>
  <c r="V363" i="1"/>
  <c r="V368" i="1"/>
  <c r="V370" i="1"/>
  <c r="V93" i="1"/>
  <c r="V94" i="1"/>
  <c r="V95" i="1"/>
  <c r="V96" i="1"/>
  <c r="V98" i="1"/>
  <c r="V99" i="1"/>
  <c r="V100" i="1"/>
  <c r="V195" i="1"/>
  <c r="V249" i="1"/>
  <c r="V303" i="1"/>
  <c r="V87" i="1"/>
  <c r="V141" i="1"/>
  <c r="V490" i="1"/>
  <c r="V411" i="1"/>
  <c r="V357" i="1"/>
  <c r="U383" i="1"/>
  <c r="U136" i="1"/>
  <c r="U406" i="1"/>
  <c r="U243" i="1"/>
  <c r="U298" i="1"/>
  <c r="V28" i="1"/>
  <c r="U244" i="1"/>
  <c r="U297" i="1"/>
  <c r="U460" i="1"/>
  <c r="U352" i="1"/>
  <c r="U190" i="1"/>
  <c r="U60" i="1"/>
  <c r="U189" i="1"/>
  <c r="U275" i="1"/>
  <c r="U459" i="1"/>
  <c r="U437" i="1"/>
  <c r="V458" i="1"/>
  <c r="V461" i="1" s="1"/>
  <c r="U438" i="1"/>
  <c r="U405" i="1"/>
  <c r="V404" i="1"/>
  <c r="V407" i="1" s="1"/>
  <c r="U384" i="1"/>
  <c r="U351" i="1"/>
  <c r="V350" i="1"/>
  <c r="V353" i="1" s="1"/>
  <c r="V296" i="1"/>
  <c r="V299" i="1" s="1"/>
  <c r="U276" i="1"/>
  <c r="V242" i="1"/>
  <c r="V245" i="1" s="1"/>
  <c r="U222" i="1"/>
  <c r="V188" i="1"/>
  <c r="V191" i="1" s="1"/>
  <c r="V134" i="1"/>
  <c r="V137" i="1" s="1"/>
  <c r="U114" i="1"/>
  <c r="V80" i="1"/>
  <c r="V83" i="1" s="1"/>
  <c r="V486" i="1"/>
  <c r="V487" i="1"/>
  <c r="V488" i="1"/>
  <c r="V483" i="1"/>
  <c r="V484" i="1"/>
  <c r="V485" i="1"/>
  <c r="V415" i="1"/>
  <c r="V414" i="1"/>
  <c r="V413" i="1"/>
  <c r="V412" i="1"/>
  <c r="V416" i="1"/>
  <c r="V432" i="1"/>
  <c r="V433" i="1"/>
  <c r="V429" i="1"/>
  <c r="V431" i="1"/>
  <c r="V430" i="1"/>
  <c r="V434" i="1"/>
  <c r="V359" i="1"/>
  <c r="V360" i="1"/>
  <c r="V358" i="1"/>
  <c r="V362" i="1"/>
  <c r="V361" i="1"/>
  <c r="V378" i="1"/>
  <c r="V379" i="1"/>
  <c r="V380" i="1"/>
  <c r="V375" i="1"/>
  <c r="V377" i="1"/>
  <c r="V376" i="1"/>
  <c r="V307" i="1"/>
  <c r="V304" i="1"/>
  <c r="V305" i="1"/>
  <c r="V306" i="1"/>
  <c r="V308" i="1"/>
  <c r="U113" i="1"/>
  <c r="V323" i="1"/>
  <c r="V324" i="1"/>
  <c r="V326" i="1"/>
  <c r="V321" i="1"/>
  <c r="V325" i="1"/>
  <c r="V322" i="1"/>
  <c r="U221" i="1"/>
  <c r="V250" i="1"/>
  <c r="V252" i="1"/>
  <c r="V253" i="1"/>
  <c r="V251" i="1"/>
  <c r="V254" i="1"/>
  <c r="V270" i="1"/>
  <c r="V271" i="1"/>
  <c r="V272" i="1"/>
  <c r="V267" i="1"/>
  <c r="V268" i="1"/>
  <c r="V269" i="1"/>
  <c r="V216" i="1"/>
  <c r="V217" i="1"/>
  <c r="V218" i="1"/>
  <c r="V213" i="1"/>
  <c r="V214" i="1"/>
  <c r="V215" i="1"/>
  <c r="V196" i="1"/>
  <c r="V197" i="1"/>
  <c r="V198" i="1"/>
  <c r="V199" i="1"/>
  <c r="V200" i="1"/>
  <c r="V145" i="1"/>
  <c r="V142" i="1"/>
  <c r="V146" i="1"/>
  <c r="V143" i="1"/>
  <c r="V144" i="1"/>
  <c r="U59" i="1"/>
  <c r="V159" i="1"/>
  <c r="V160" i="1"/>
  <c r="V161" i="1"/>
  <c r="V163" i="1"/>
  <c r="V164" i="1"/>
  <c r="V162" i="1"/>
  <c r="V105" i="1"/>
  <c r="V106" i="1"/>
  <c r="V107" i="1"/>
  <c r="V108" i="1"/>
  <c r="V109" i="1"/>
  <c r="V110" i="1"/>
  <c r="V90" i="1"/>
  <c r="V88" i="1"/>
  <c r="V91" i="1"/>
  <c r="V92" i="1"/>
  <c r="V89" i="1"/>
  <c r="V52" i="1"/>
  <c r="U135" i="1"/>
  <c r="V69" i="1"/>
  <c r="V74" i="1" s="1"/>
  <c r="V75" i="1"/>
  <c r="V70" i="1"/>
  <c r="V71" i="1"/>
  <c r="V77" i="1"/>
  <c r="V72" i="1"/>
  <c r="V73" i="1"/>
  <c r="V395" i="1"/>
  <c r="V401" i="1"/>
  <c r="V396" i="1"/>
  <c r="V402" i="1"/>
  <c r="V397" i="1"/>
  <c r="V393" i="1"/>
  <c r="V398" i="1" s="1"/>
  <c r="V399" i="1"/>
  <c r="V394" i="1"/>
  <c r="V400" i="1"/>
  <c r="V285" i="1"/>
  <c r="V290" i="1" s="1"/>
  <c r="V286" i="1"/>
  <c r="V287" i="1"/>
  <c r="V291" i="1"/>
  <c r="V288" i="1"/>
  <c r="V292" i="1"/>
  <c r="V293" i="1"/>
  <c r="V289" i="1"/>
  <c r="V294" i="1"/>
  <c r="V125" i="1"/>
  <c r="V130" i="1"/>
  <c r="V126" i="1"/>
  <c r="V131" i="1"/>
  <c r="V127" i="1"/>
  <c r="V132" i="1"/>
  <c r="V123" i="1"/>
  <c r="V128" i="1" s="1"/>
  <c r="V129" i="1"/>
  <c r="V124" i="1"/>
  <c r="U74" i="1"/>
  <c r="U81" i="1" s="1"/>
  <c r="V231" i="1"/>
  <c r="V236" i="1" s="1"/>
  <c r="V234" i="1"/>
  <c r="V235" i="1"/>
  <c r="V237" i="1"/>
  <c r="V232" i="1"/>
  <c r="V233" i="1"/>
  <c r="V238" i="1"/>
  <c r="V239" i="1"/>
  <c r="V240" i="1"/>
  <c r="V449" i="1"/>
  <c r="V453" i="1"/>
  <c r="V451" i="1"/>
  <c r="V448" i="1"/>
  <c r="V450" i="1"/>
  <c r="V447" i="1"/>
  <c r="V452" i="1" s="1"/>
  <c r="V456" i="1"/>
  <c r="V454" i="1"/>
  <c r="V455" i="1"/>
  <c r="V27" i="1"/>
  <c r="V35" i="1"/>
  <c r="V36" i="1"/>
  <c r="V38" i="1"/>
  <c r="V341" i="1"/>
  <c r="V343" i="1"/>
  <c r="V340" i="1"/>
  <c r="V346" i="1"/>
  <c r="V342" i="1"/>
  <c r="V339" i="1"/>
  <c r="V344" i="1" s="1"/>
  <c r="V347" i="1"/>
  <c r="V345" i="1"/>
  <c r="V348" i="1"/>
  <c r="V179" i="1"/>
  <c r="V181" i="1"/>
  <c r="V178" i="1"/>
  <c r="V177" i="1"/>
  <c r="V182" i="1" s="1"/>
  <c r="V184" i="1"/>
  <c r="V185" i="1"/>
  <c r="V186" i="1"/>
  <c r="V183" i="1"/>
  <c r="V180" i="1"/>
  <c r="W17" i="1"/>
  <c r="W18" i="1"/>
  <c r="W19" i="1"/>
  <c r="W21" i="1"/>
  <c r="W16" i="1"/>
  <c r="W428" i="1"/>
  <c r="W409" i="1"/>
  <c r="W410" i="1" s="1"/>
  <c r="W392" i="1"/>
  <c r="W403" i="1" s="1"/>
  <c r="W482" i="1"/>
  <c r="W489" i="1" s="1"/>
  <c r="W446" i="1"/>
  <c r="W457" i="1" s="1"/>
  <c r="W320" i="1"/>
  <c r="W212" i="1"/>
  <c r="W104" i="1"/>
  <c r="W50" i="1"/>
  <c r="W374" i="1"/>
  <c r="X14" i="1"/>
  <c r="W68" i="1"/>
  <c r="W76" i="1" s="1"/>
  <c r="W193" i="1"/>
  <c r="W194" i="1" s="1"/>
  <c r="W122" i="1"/>
  <c r="W133" i="1" s="1"/>
  <c r="W176" i="1"/>
  <c r="W187" i="1" s="1"/>
  <c r="W139" i="1"/>
  <c r="W140" i="1" s="1"/>
  <c r="W85" i="1"/>
  <c r="W86" i="1" s="1"/>
  <c r="W355" i="1"/>
  <c r="W356" i="1" s="1"/>
  <c r="W31" i="1"/>
  <c r="W32" i="1" s="1"/>
  <c r="W247" i="1"/>
  <c r="W248" i="1" s="1"/>
  <c r="W158" i="1"/>
  <c r="W284" i="1"/>
  <c r="W295" i="1" s="1"/>
  <c r="W230" i="1"/>
  <c r="W241" i="1" s="1"/>
  <c r="W266" i="1"/>
  <c r="W338" i="1"/>
  <c r="W349" i="1" s="1"/>
  <c r="W301" i="1"/>
  <c r="W302" i="1" s="1"/>
  <c r="X24" i="1" l="1"/>
  <c r="X22" i="1"/>
  <c r="W79" i="1"/>
  <c r="W78" i="1"/>
  <c r="W417" i="1"/>
  <c r="W418" i="1"/>
  <c r="W419" i="1"/>
  <c r="W420" i="1"/>
  <c r="W422" i="1"/>
  <c r="W423" i="1"/>
  <c r="W424" i="1"/>
  <c r="W220" i="1"/>
  <c r="W219" i="1"/>
  <c r="W166" i="1"/>
  <c r="W165" i="1"/>
  <c r="W201" i="1"/>
  <c r="W202" i="1"/>
  <c r="W203" i="1"/>
  <c r="W204" i="1"/>
  <c r="W206" i="1"/>
  <c r="W207" i="1"/>
  <c r="W208" i="1"/>
  <c r="X26" i="1"/>
  <c r="X29" i="1" s="1"/>
  <c r="X25" i="1"/>
  <c r="X23" i="1"/>
  <c r="X15" i="1"/>
  <c r="X20" i="1" s="1"/>
  <c r="W256" i="1"/>
  <c r="W257" i="1"/>
  <c r="W258" i="1"/>
  <c r="W260" i="1"/>
  <c r="W261" i="1"/>
  <c r="W255" i="1"/>
  <c r="W262" i="1"/>
  <c r="W363" i="1"/>
  <c r="W364" i="1"/>
  <c r="W365" i="1"/>
  <c r="W366" i="1"/>
  <c r="W369" i="1"/>
  <c r="W368" i="1"/>
  <c r="W370" i="1"/>
  <c r="W328" i="1"/>
  <c r="W327" i="1"/>
  <c r="W39" i="1"/>
  <c r="W40" i="1"/>
  <c r="W41" i="1"/>
  <c r="W42" i="1"/>
  <c r="W44" i="1"/>
  <c r="W45" i="1"/>
  <c r="W37" i="1"/>
  <c r="W33" i="1"/>
  <c r="W34" i="1"/>
  <c r="W46" i="1"/>
  <c r="W382" i="1"/>
  <c r="W381" i="1"/>
  <c r="W436" i="1"/>
  <c r="W435" i="1"/>
  <c r="W309" i="1"/>
  <c r="W315" i="1"/>
  <c r="W311" i="1"/>
  <c r="W312" i="1"/>
  <c r="W310" i="1"/>
  <c r="W314" i="1"/>
  <c r="W316" i="1"/>
  <c r="W93" i="1"/>
  <c r="W94" i="1"/>
  <c r="W95" i="1"/>
  <c r="W96" i="1"/>
  <c r="W98" i="1"/>
  <c r="W99" i="1"/>
  <c r="W100" i="1"/>
  <c r="W58" i="1"/>
  <c r="W53" i="1"/>
  <c r="W56" i="1"/>
  <c r="W51" i="1"/>
  <c r="W55" i="1"/>
  <c r="W54" i="1"/>
  <c r="W57" i="1"/>
  <c r="W274" i="1"/>
  <c r="W273" i="1"/>
  <c r="W152" i="1"/>
  <c r="W147" i="1"/>
  <c r="W148" i="1"/>
  <c r="W153" i="1"/>
  <c r="W150" i="1"/>
  <c r="W149" i="1"/>
  <c r="W154" i="1"/>
  <c r="W112" i="1"/>
  <c r="W111" i="1"/>
  <c r="W195" i="1"/>
  <c r="W249" i="1"/>
  <c r="W490" i="1"/>
  <c r="W303" i="1"/>
  <c r="W411" i="1"/>
  <c r="W87" i="1"/>
  <c r="W141" i="1"/>
  <c r="W357" i="1"/>
  <c r="V383" i="1"/>
  <c r="V190" i="1"/>
  <c r="W28" i="1"/>
  <c r="V352" i="1"/>
  <c r="V243" i="1"/>
  <c r="V297" i="1"/>
  <c r="V298" i="1"/>
  <c r="V82" i="1"/>
  <c r="V136" i="1"/>
  <c r="V406" i="1"/>
  <c r="V460" i="1"/>
  <c r="V244" i="1"/>
  <c r="U82" i="1"/>
  <c r="V189" i="1"/>
  <c r="V275" i="1"/>
  <c r="V60" i="1"/>
  <c r="V459" i="1"/>
  <c r="V438" i="1"/>
  <c r="W458" i="1"/>
  <c r="W461" i="1" s="1"/>
  <c r="V437" i="1"/>
  <c r="V405" i="1"/>
  <c r="W404" i="1"/>
  <c r="W407" i="1" s="1"/>
  <c r="V384" i="1"/>
  <c r="V351" i="1"/>
  <c r="W350" i="1"/>
  <c r="W353" i="1" s="1"/>
  <c r="W296" i="1"/>
  <c r="W299" i="1" s="1"/>
  <c r="V276" i="1"/>
  <c r="W242" i="1"/>
  <c r="W245" i="1" s="1"/>
  <c r="V222" i="1"/>
  <c r="W188" i="1"/>
  <c r="W191" i="1" s="1"/>
  <c r="W134" i="1"/>
  <c r="W137" i="1" s="1"/>
  <c r="V114" i="1"/>
  <c r="W80" i="1"/>
  <c r="W83" i="1" s="1"/>
  <c r="W485" i="1"/>
  <c r="W486" i="1"/>
  <c r="W487" i="1"/>
  <c r="W488" i="1"/>
  <c r="W483" i="1"/>
  <c r="W484" i="1"/>
  <c r="W416" i="1"/>
  <c r="W414" i="1"/>
  <c r="W413" i="1"/>
  <c r="W412" i="1"/>
  <c r="W415" i="1"/>
  <c r="W431" i="1"/>
  <c r="W432" i="1"/>
  <c r="W434" i="1"/>
  <c r="W429" i="1"/>
  <c r="W433" i="1"/>
  <c r="W430" i="1"/>
  <c r="W358" i="1"/>
  <c r="W359" i="1"/>
  <c r="W361" i="1"/>
  <c r="W360" i="1"/>
  <c r="W362" i="1"/>
  <c r="W377" i="1"/>
  <c r="W378" i="1"/>
  <c r="W379" i="1"/>
  <c r="W380" i="1"/>
  <c r="W375" i="1"/>
  <c r="W376" i="1"/>
  <c r="W321" i="1"/>
  <c r="W322" i="1"/>
  <c r="W323" i="1"/>
  <c r="W324" i="1"/>
  <c r="W325" i="1"/>
  <c r="W326" i="1"/>
  <c r="W306" i="1"/>
  <c r="W304" i="1"/>
  <c r="W307" i="1"/>
  <c r="W305" i="1"/>
  <c r="W308" i="1"/>
  <c r="V221" i="1"/>
  <c r="W251" i="1"/>
  <c r="W252" i="1"/>
  <c r="W254" i="1"/>
  <c r="W250" i="1"/>
  <c r="W253" i="1"/>
  <c r="W269" i="1"/>
  <c r="W270" i="1"/>
  <c r="W271" i="1"/>
  <c r="W267" i="1"/>
  <c r="W268" i="1"/>
  <c r="W272" i="1"/>
  <c r="W215" i="1"/>
  <c r="W216" i="1"/>
  <c r="W217" i="1"/>
  <c r="W218" i="1"/>
  <c r="W213" i="1"/>
  <c r="W214" i="1"/>
  <c r="V59" i="1"/>
  <c r="W196" i="1"/>
  <c r="W199" i="1"/>
  <c r="W197" i="1"/>
  <c r="W198" i="1"/>
  <c r="W200" i="1"/>
  <c r="W159" i="1"/>
  <c r="W160" i="1"/>
  <c r="W162" i="1"/>
  <c r="W163" i="1"/>
  <c r="W164" i="1"/>
  <c r="W161" i="1"/>
  <c r="V113" i="1"/>
  <c r="W144" i="1"/>
  <c r="W142" i="1"/>
  <c r="W146" i="1"/>
  <c r="W143" i="1"/>
  <c r="W145" i="1"/>
  <c r="W105" i="1"/>
  <c r="W106" i="1"/>
  <c r="W107" i="1"/>
  <c r="W108" i="1"/>
  <c r="W110" i="1"/>
  <c r="W109" i="1"/>
  <c r="W89" i="1"/>
  <c r="W90" i="1"/>
  <c r="W88" i="1"/>
  <c r="W91" i="1"/>
  <c r="W92" i="1"/>
  <c r="W52" i="1"/>
  <c r="V81" i="1"/>
  <c r="V135" i="1"/>
  <c r="W456" i="1"/>
  <c r="W449" i="1"/>
  <c r="W453" i="1"/>
  <c r="W451" i="1"/>
  <c r="W455" i="1"/>
  <c r="W448" i="1"/>
  <c r="W447" i="1"/>
  <c r="W452" i="1" s="1"/>
  <c r="W450" i="1"/>
  <c r="W454" i="1"/>
  <c r="W124" i="1"/>
  <c r="W129" i="1"/>
  <c r="W125" i="1"/>
  <c r="W130" i="1"/>
  <c r="W126" i="1"/>
  <c r="W131" i="1"/>
  <c r="W127" i="1"/>
  <c r="W132" i="1"/>
  <c r="W123" i="1"/>
  <c r="W128" i="1" s="1"/>
  <c r="W394" i="1"/>
  <c r="W400" i="1"/>
  <c r="W395" i="1"/>
  <c r="W401" i="1"/>
  <c r="W396" i="1"/>
  <c r="W402" i="1"/>
  <c r="W397" i="1"/>
  <c r="W393" i="1"/>
  <c r="W398" i="1" s="1"/>
  <c r="W399" i="1"/>
  <c r="W231" i="1"/>
  <c r="W236" i="1" s="1"/>
  <c r="W234" i="1"/>
  <c r="W232" i="1"/>
  <c r="W235" i="1"/>
  <c r="W237" i="1"/>
  <c r="W233" i="1"/>
  <c r="W238" i="1"/>
  <c r="W239" i="1"/>
  <c r="W240" i="1"/>
  <c r="W73" i="1"/>
  <c r="W69" i="1"/>
  <c r="W74" i="1" s="1"/>
  <c r="W75" i="1"/>
  <c r="W70" i="1"/>
  <c r="W72" i="1"/>
  <c r="W71" i="1"/>
  <c r="W77" i="1"/>
  <c r="W294" i="1"/>
  <c r="W285" i="1"/>
  <c r="W290" i="1" s="1"/>
  <c r="W286" i="1"/>
  <c r="W287" i="1"/>
  <c r="W291" i="1"/>
  <c r="W288" i="1"/>
  <c r="W289" i="1"/>
  <c r="W292" i="1"/>
  <c r="W293" i="1"/>
  <c r="W27" i="1"/>
  <c r="W35" i="1"/>
  <c r="W36" i="1"/>
  <c r="W38" i="1"/>
  <c r="W341" i="1"/>
  <c r="W343" i="1"/>
  <c r="W342" i="1"/>
  <c r="W340" i="1"/>
  <c r="W345" i="1"/>
  <c r="W348" i="1"/>
  <c r="W346" i="1"/>
  <c r="W339" i="1"/>
  <c r="W344" i="1" s="1"/>
  <c r="W347" i="1"/>
  <c r="W181" i="1"/>
  <c r="W179" i="1"/>
  <c r="W186" i="1"/>
  <c r="W184" i="1"/>
  <c r="W185" i="1"/>
  <c r="W183" i="1"/>
  <c r="W177" i="1"/>
  <c r="W182" i="1" s="1"/>
  <c r="W178" i="1"/>
  <c r="W180" i="1"/>
  <c r="X16" i="1"/>
  <c r="X17" i="1"/>
  <c r="X18" i="1"/>
  <c r="X19" i="1"/>
  <c r="X21" i="1"/>
  <c r="X482" i="1"/>
  <c r="X489" i="1" s="1"/>
  <c r="X428" i="1"/>
  <c r="X409" i="1"/>
  <c r="X410" i="1" s="1"/>
  <c r="X446" i="1"/>
  <c r="X457" i="1" s="1"/>
  <c r="X392" i="1"/>
  <c r="X403" i="1" s="1"/>
  <c r="X139" i="1"/>
  <c r="X140" i="1" s="1"/>
  <c r="X193" i="1"/>
  <c r="X194" i="1" s="1"/>
  <c r="X212" i="1"/>
  <c r="X374" i="1"/>
  <c r="X68" i="1"/>
  <c r="X76" i="1" s="1"/>
  <c r="X266" i="1"/>
  <c r="X85" i="1"/>
  <c r="X86" i="1" s="1"/>
  <c r="X320" i="1"/>
  <c r="X176" i="1"/>
  <c r="X187" i="1" s="1"/>
  <c r="Y14" i="1"/>
  <c r="X50" i="1"/>
  <c r="X355" i="1"/>
  <c r="X356" i="1" s="1"/>
  <c r="X158" i="1"/>
  <c r="X301" i="1"/>
  <c r="X302" i="1" s="1"/>
  <c r="X230" i="1"/>
  <c r="X241" i="1" s="1"/>
  <c r="X122" i="1"/>
  <c r="X133" i="1" s="1"/>
  <c r="X104" i="1"/>
  <c r="X284" i="1"/>
  <c r="X295" i="1" s="1"/>
  <c r="X247" i="1"/>
  <c r="X248" i="1" s="1"/>
  <c r="X338" i="1"/>
  <c r="X349" i="1" s="1"/>
  <c r="X31" i="1"/>
  <c r="X32" i="1" s="1"/>
  <c r="Y24" i="1" l="1"/>
  <c r="Y22" i="1"/>
  <c r="X79" i="1"/>
  <c r="X78" i="1"/>
  <c r="X150" i="1"/>
  <c r="X152" i="1"/>
  <c r="X147" i="1"/>
  <c r="X153" i="1"/>
  <c r="X148" i="1"/>
  <c r="X149" i="1"/>
  <c r="X154" i="1"/>
  <c r="X328" i="1"/>
  <c r="X327" i="1"/>
  <c r="X93" i="1"/>
  <c r="X94" i="1"/>
  <c r="X95" i="1"/>
  <c r="X96" i="1"/>
  <c r="X98" i="1"/>
  <c r="X99" i="1"/>
  <c r="X100" i="1"/>
  <c r="X112" i="1"/>
  <c r="X111" i="1"/>
  <c r="X39" i="1"/>
  <c r="X40" i="1"/>
  <c r="X41" i="1"/>
  <c r="X42" i="1"/>
  <c r="X44" i="1"/>
  <c r="X45" i="1"/>
  <c r="X33" i="1"/>
  <c r="X37" i="1"/>
  <c r="X34" i="1"/>
  <c r="X46" i="1"/>
  <c r="X166" i="1"/>
  <c r="X165" i="1"/>
  <c r="X436" i="1"/>
  <c r="X435" i="1"/>
  <c r="X310" i="1"/>
  <c r="X314" i="1"/>
  <c r="X315" i="1"/>
  <c r="X309" i="1"/>
  <c r="X311" i="1"/>
  <c r="X312" i="1"/>
  <c r="X316" i="1"/>
  <c r="X363" i="1"/>
  <c r="X364" i="1"/>
  <c r="X365" i="1"/>
  <c r="X366" i="1"/>
  <c r="X368" i="1"/>
  <c r="X369" i="1"/>
  <c r="X370" i="1"/>
  <c r="X382" i="1"/>
  <c r="X381" i="1"/>
  <c r="X255" i="1"/>
  <c r="X256" i="1"/>
  <c r="X257" i="1"/>
  <c r="X258" i="1"/>
  <c r="X260" i="1"/>
  <c r="X261" i="1"/>
  <c r="X262" i="1"/>
  <c r="X56" i="1"/>
  <c r="X51" i="1"/>
  <c r="X55" i="1"/>
  <c r="X58" i="1"/>
  <c r="X54" i="1"/>
  <c r="X53" i="1"/>
  <c r="X57" i="1"/>
  <c r="X220" i="1"/>
  <c r="X219" i="1"/>
  <c r="X274" i="1"/>
  <c r="X273" i="1"/>
  <c r="X417" i="1"/>
  <c r="X418" i="1"/>
  <c r="X419" i="1"/>
  <c r="X420" i="1"/>
  <c r="X422" i="1"/>
  <c r="X423" i="1"/>
  <c r="X424" i="1"/>
  <c r="Y26" i="1"/>
  <c r="Y29" i="1" s="1"/>
  <c r="Y25" i="1"/>
  <c r="Y23" i="1"/>
  <c r="Y15" i="1"/>
  <c r="Y20" i="1" s="1"/>
  <c r="X201" i="1"/>
  <c r="X202" i="1"/>
  <c r="X203" i="1"/>
  <c r="X204" i="1"/>
  <c r="X206" i="1"/>
  <c r="X207" i="1"/>
  <c r="X208" i="1"/>
  <c r="X195" i="1"/>
  <c r="X87" i="1"/>
  <c r="X303" i="1"/>
  <c r="X411" i="1"/>
  <c r="X490" i="1"/>
  <c r="X249" i="1"/>
  <c r="X141" i="1"/>
  <c r="X357" i="1"/>
  <c r="W383" i="1"/>
  <c r="W406" i="1"/>
  <c r="W190" i="1"/>
  <c r="W136" i="1"/>
  <c r="W244" i="1"/>
  <c r="W243" i="1"/>
  <c r="X28" i="1"/>
  <c r="W298" i="1"/>
  <c r="W352" i="1"/>
  <c r="W460" i="1"/>
  <c r="W82" i="1"/>
  <c r="W60" i="1"/>
  <c r="W189" i="1"/>
  <c r="W297" i="1"/>
  <c r="W275" i="1"/>
  <c r="W459" i="1"/>
  <c r="W437" i="1"/>
  <c r="X458" i="1"/>
  <c r="X461" i="1" s="1"/>
  <c r="W438" i="1"/>
  <c r="W405" i="1"/>
  <c r="X404" i="1"/>
  <c r="X407" i="1" s="1"/>
  <c r="W384" i="1"/>
  <c r="W351" i="1"/>
  <c r="X350" i="1"/>
  <c r="X353" i="1" s="1"/>
  <c r="X296" i="1"/>
  <c r="X299" i="1" s="1"/>
  <c r="W276" i="1"/>
  <c r="X242" i="1"/>
  <c r="X245" i="1" s="1"/>
  <c r="W222" i="1"/>
  <c r="X188" i="1"/>
  <c r="X191" i="1" s="1"/>
  <c r="X134" i="1"/>
  <c r="X137" i="1" s="1"/>
  <c r="W114" i="1"/>
  <c r="X80" i="1"/>
  <c r="X83" i="1" s="1"/>
  <c r="X484" i="1"/>
  <c r="X485" i="1"/>
  <c r="X486" i="1"/>
  <c r="X487" i="1"/>
  <c r="X488" i="1"/>
  <c r="X483" i="1"/>
  <c r="X430" i="1"/>
  <c r="X431" i="1"/>
  <c r="X433" i="1"/>
  <c r="X434" i="1"/>
  <c r="X432" i="1"/>
  <c r="X429" i="1"/>
  <c r="X416" i="1"/>
  <c r="X414" i="1"/>
  <c r="X413" i="1"/>
  <c r="X415" i="1"/>
  <c r="X412" i="1"/>
  <c r="X358" i="1"/>
  <c r="X361" i="1"/>
  <c r="X360" i="1"/>
  <c r="X359" i="1"/>
  <c r="X362" i="1"/>
  <c r="X376" i="1"/>
  <c r="X377" i="1"/>
  <c r="X378" i="1"/>
  <c r="X379" i="1"/>
  <c r="X380" i="1"/>
  <c r="X375" i="1"/>
  <c r="X321" i="1"/>
  <c r="X322" i="1"/>
  <c r="X323" i="1"/>
  <c r="X324" i="1"/>
  <c r="X325" i="1"/>
  <c r="X326" i="1"/>
  <c r="X305" i="1"/>
  <c r="X307" i="1"/>
  <c r="X308" i="1"/>
  <c r="X304" i="1"/>
  <c r="X306" i="1"/>
  <c r="W221" i="1"/>
  <c r="X268" i="1"/>
  <c r="X269" i="1"/>
  <c r="X270" i="1"/>
  <c r="X272" i="1"/>
  <c r="X267" i="1"/>
  <c r="X271" i="1"/>
  <c r="X250" i="1"/>
  <c r="X251" i="1"/>
  <c r="X254" i="1"/>
  <c r="X252" i="1"/>
  <c r="X253" i="1"/>
  <c r="X214" i="1"/>
  <c r="X215" i="1"/>
  <c r="X216" i="1"/>
  <c r="X217" i="1"/>
  <c r="X218" i="1"/>
  <c r="X213" i="1"/>
  <c r="X198" i="1"/>
  <c r="X196" i="1"/>
  <c r="X197" i="1"/>
  <c r="X199" i="1"/>
  <c r="X200" i="1"/>
  <c r="W59" i="1"/>
  <c r="X143" i="1"/>
  <c r="X142" i="1"/>
  <c r="X145" i="1"/>
  <c r="X146" i="1"/>
  <c r="X144" i="1"/>
  <c r="X159" i="1"/>
  <c r="X161" i="1"/>
  <c r="X162" i="1"/>
  <c r="X160" i="1"/>
  <c r="X164" i="1"/>
  <c r="X163" i="1"/>
  <c r="W113" i="1"/>
  <c r="X52" i="1"/>
  <c r="X110" i="1"/>
  <c r="X105" i="1"/>
  <c r="X106" i="1"/>
  <c r="X107" i="1"/>
  <c r="X108" i="1"/>
  <c r="X109" i="1"/>
  <c r="X88" i="1"/>
  <c r="X89" i="1"/>
  <c r="X90" i="1"/>
  <c r="X92" i="1"/>
  <c r="X91" i="1"/>
  <c r="W81" i="1"/>
  <c r="W135" i="1"/>
  <c r="X234" i="1"/>
  <c r="X233" i="1"/>
  <c r="X235" i="1"/>
  <c r="X231" i="1"/>
  <c r="X236" i="1" s="1"/>
  <c r="X232" i="1"/>
  <c r="X240" i="1"/>
  <c r="X237" i="1"/>
  <c r="X238" i="1"/>
  <c r="X239" i="1"/>
  <c r="X393" i="1"/>
  <c r="X398" i="1" s="1"/>
  <c r="X399" i="1"/>
  <c r="X394" i="1"/>
  <c r="X400" i="1"/>
  <c r="X395" i="1"/>
  <c r="X401" i="1"/>
  <c r="X396" i="1"/>
  <c r="X402" i="1"/>
  <c r="X397" i="1"/>
  <c r="X72" i="1"/>
  <c r="X73" i="1"/>
  <c r="X69" i="1"/>
  <c r="X74" i="1" s="1"/>
  <c r="X75" i="1"/>
  <c r="X70" i="1"/>
  <c r="X71" i="1"/>
  <c r="X77" i="1"/>
  <c r="X289" i="1"/>
  <c r="X293" i="1"/>
  <c r="X294" i="1"/>
  <c r="X285" i="1"/>
  <c r="X290" i="1" s="1"/>
  <c r="X286" i="1"/>
  <c r="X288" i="1"/>
  <c r="X291" i="1"/>
  <c r="X287" i="1"/>
  <c r="X292" i="1"/>
  <c r="X447" i="1"/>
  <c r="X452" i="1" s="1"/>
  <c r="X449" i="1"/>
  <c r="X451" i="1"/>
  <c r="X455" i="1"/>
  <c r="X448" i="1"/>
  <c r="X456" i="1"/>
  <c r="X450" i="1"/>
  <c r="X454" i="1"/>
  <c r="X453" i="1"/>
  <c r="X123" i="1"/>
  <c r="X128" i="1" s="1"/>
  <c r="X124" i="1"/>
  <c r="X129" i="1"/>
  <c r="X125" i="1"/>
  <c r="X130" i="1"/>
  <c r="X126" i="1"/>
  <c r="X131" i="1"/>
  <c r="X127" i="1"/>
  <c r="X132" i="1"/>
  <c r="X35" i="1"/>
  <c r="X36" i="1"/>
  <c r="X38" i="1"/>
  <c r="X27" i="1"/>
  <c r="X181" i="1"/>
  <c r="X179" i="1"/>
  <c r="X177" i="1"/>
  <c r="X182" i="1" s="1"/>
  <c r="X183" i="1"/>
  <c r="X178" i="1"/>
  <c r="X180" i="1"/>
  <c r="X186" i="1"/>
  <c r="X184" i="1"/>
  <c r="X185" i="1"/>
  <c r="X341" i="1"/>
  <c r="X343" i="1"/>
  <c r="X346" i="1"/>
  <c r="X339" i="1"/>
  <c r="X344" i="1" s="1"/>
  <c r="X347" i="1"/>
  <c r="X342" i="1"/>
  <c r="X340" i="1"/>
  <c r="X345" i="1"/>
  <c r="X348" i="1"/>
  <c r="Y16" i="1"/>
  <c r="Y21" i="1"/>
  <c r="Y17" i="1"/>
  <c r="Y18" i="1"/>
  <c r="Y19" i="1"/>
  <c r="Y446" i="1"/>
  <c r="Y457" i="1" s="1"/>
  <c r="Y392" i="1"/>
  <c r="Y403" i="1" s="1"/>
  <c r="Y482" i="1"/>
  <c r="Y409" i="1"/>
  <c r="Y410" i="1" s="1"/>
  <c r="Y428" i="1"/>
  <c r="Y176" i="1"/>
  <c r="Y187" i="1" s="1"/>
  <c r="Y266" i="1"/>
  <c r="Y230" i="1"/>
  <c r="Y241" i="1" s="1"/>
  <c r="Y193" i="1"/>
  <c r="Y194" i="1" s="1"/>
  <c r="Y68" i="1"/>
  <c r="Y76" i="1" s="1"/>
  <c r="Y139" i="1"/>
  <c r="Y140" i="1" s="1"/>
  <c r="Y31" i="1"/>
  <c r="Y32" i="1" s="1"/>
  <c r="Y355" i="1"/>
  <c r="Y356" i="1" s="1"/>
  <c r="Y301" i="1"/>
  <c r="Y302" i="1" s="1"/>
  <c r="Y50" i="1"/>
  <c r="Y374" i="1"/>
  <c r="Y284" i="1"/>
  <c r="Y295" i="1" s="1"/>
  <c r="Y85" i="1"/>
  <c r="Y86" i="1" s="1"/>
  <c r="Y104" i="1"/>
  <c r="Y320" i="1"/>
  <c r="Y338" i="1"/>
  <c r="Y349" i="1" s="1"/>
  <c r="Y158" i="1"/>
  <c r="Z14" i="1"/>
  <c r="Y122" i="1"/>
  <c r="Y133" i="1" s="1"/>
  <c r="Y247" i="1"/>
  <c r="Y248" i="1" s="1"/>
  <c r="Y212" i="1"/>
  <c r="Z24" i="1" l="1"/>
  <c r="Z22" i="1"/>
  <c r="Y79" i="1"/>
  <c r="Y78" i="1"/>
  <c r="Y363" i="1"/>
  <c r="Y364" i="1"/>
  <c r="Y365" i="1"/>
  <c r="Y366" i="1"/>
  <c r="Y368" i="1"/>
  <c r="Y369" i="1"/>
  <c r="Y370" i="1"/>
  <c r="Y436" i="1"/>
  <c r="Y435" i="1"/>
  <c r="Y166" i="1"/>
  <c r="Y165" i="1"/>
  <c r="Y328" i="1"/>
  <c r="Y327" i="1"/>
  <c r="Y45" i="1"/>
  <c r="Y39" i="1"/>
  <c r="Y40" i="1"/>
  <c r="Y41" i="1"/>
  <c r="Y42" i="1"/>
  <c r="Y44" i="1"/>
  <c r="Y33" i="1"/>
  <c r="Y37" i="1"/>
  <c r="Y34" i="1"/>
  <c r="Y46" i="1"/>
  <c r="Y423" i="1"/>
  <c r="Y417" i="1"/>
  <c r="Y418" i="1"/>
  <c r="Y419" i="1"/>
  <c r="Y420" i="1"/>
  <c r="Y422" i="1"/>
  <c r="Y424" i="1"/>
  <c r="Y149" i="1"/>
  <c r="Y150" i="1"/>
  <c r="Y152" i="1"/>
  <c r="Y153" i="1"/>
  <c r="Y148" i="1"/>
  <c r="Y147" i="1"/>
  <c r="Y154" i="1"/>
  <c r="Y309" i="1"/>
  <c r="Y310" i="1"/>
  <c r="Y314" i="1"/>
  <c r="Y315" i="1"/>
  <c r="Y311" i="1"/>
  <c r="Y312" i="1"/>
  <c r="Y316" i="1"/>
  <c r="Y490" i="1"/>
  <c r="Y489" i="1"/>
  <c r="Y220" i="1"/>
  <c r="Y219" i="1"/>
  <c r="Y93" i="1"/>
  <c r="Y94" i="1"/>
  <c r="Y95" i="1"/>
  <c r="Y96" i="1"/>
  <c r="Y98" i="1"/>
  <c r="Y99" i="1"/>
  <c r="Y100" i="1"/>
  <c r="Y112" i="1"/>
  <c r="Y111" i="1"/>
  <c r="Y255" i="1"/>
  <c r="Y256" i="1"/>
  <c r="Y257" i="1"/>
  <c r="Y258" i="1"/>
  <c r="Y260" i="1"/>
  <c r="Y261" i="1"/>
  <c r="Y262" i="1"/>
  <c r="Y201" i="1"/>
  <c r="Y202" i="1"/>
  <c r="Y203" i="1"/>
  <c r="Y204" i="1"/>
  <c r="Y206" i="1"/>
  <c r="Y207" i="1"/>
  <c r="Y208" i="1"/>
  <c r="Y382" i="1"/>
  <c r="Y381" i="1"/>
  <c r="Z26" i="1"/>
  <c r="Z29" i="1" s="1"/>
  <c r="Z25" i="1"/>
  <c r="Z23" i="1"/>
  <c r="Z15" i="1"/>
  <c r="Z20" i="1" s="1"/>
  <c r="Y56" i="1"/>
  <c r="Y51" i="1"/>
  <c r="Y55" i="1"/>
  <c r="Y54" i="1"/>
  <c r="Y58" i="1"/>
  <c r="Y53" i="1"/>
  <c r="Y57" i="1"/>
  <c r="Y274" i="1"/>
  <c r="Y273" i="1"/>
  <c r="Y249" i="1"/>
  <c r="Y411" i="1"/>
  <c r="Y87" i="1"/>
  <c r="Y141" i="1"/>
  <c r="Y195" i="1"/>
  <c r="Y303" i="1"/>
  <c r="Y357" i="1"/>
  <c r="X352" i="1"/>
  <c r="X383" i="1"/>
  <c r="X190" i="1"/>
  <c r="X406" i="1"/>
  <c r="X460" i="1"/>
  <c r="X244" i="1"/>
  <c r="Y28" i="1"/>
  <c r="X82" i="1"/>
  <c r="X298" i="1"/>
  <c r="X136" i="1"/>
  <c r="X189" i="1"/>
  <c r="X297" i="1"/>
  <c r="X243" i="1"/>
  <c r="X275" i="1"/>
  <c r="X60" i="1"/>
  <c r="X459" i="1"/>
  <c r="Y458" i="1"/>
  <c r="Y461" i="1" s="1"/>
  <c r="X438" i="1"/>
  <c r="X437" i="1"/>
  <c r="X405" i="1"/>
  <c r="Y404" i="1"/>
  <c r="Y407" i="1" s="1"/>
  <c r="X384" i="1"/>
  <c r="X351" i="1"/>
  <c r="Y350" i="1"/>
  <c r="Y353" i="1" s="1"/>
  <c r="Y296" i="1"/>
  <c r="Y299" i="1" s="1"/>
  <c r="X276" i="1"/>
  <c r="Y242" i="1"/>
  <c r="Y245" i="1" s="1"/>
  <c r="X222" i="1"/>
  <c r="Y188" i="1"/>
  <c r="Y191" i="1" s="1"/>
  <c r="Y134" i="1"/>
  <c r="Y137" i="1" s="1"/>
  <c r="X114" i="1"/>
  <c r="Y80" i="1"/>
  <c r="Y83" i="1" s="1"/>
  <c r="Y483" i="1"/>
  <c r="Y484" i="1"/>
  <c r="Y485" i="1"/>
  <c r="Y486" i="1"/>
  <c r="Y487" i="1"/>
  <c r="Y488" i="1"/>
  <c r="Y429" i="1"/>
  <c r="Y430" i="1"/>
  <c r="Y432" i="1"/>
  <c r="Y433" i="1"/>
  <c r="Y434" i="1"/>
  <c r="Y431" i="1"/>
  <c r="Y415" i="1"/>
  <c r="Y416" i="1"/>
  <c r="Y414" i="1"/>
  <c r="Y413" i="1"/>
  <c r="Y412" i="1"/>
  <c r="Y358" i="1"/>
  <c r="Y359" i="1"/>
  <c r="Y360" i="1"/>
  <c r="Y361" i="1"/>
  <c r="Y362" i="1"/>
  <c r="Y375" i="1"/>
  <c r="Y376" i="1"/>
  <c r="Y377" i="1"/>
  <c r="Y378" i="1"/>
  <c r="Y379" i="1"/>
  <c r="Y380" i="1"/>
  <c r="X221" i="1"/>
  <c r="Y321" i="1"/>
  <c r="Y322" i="1"/>
  <c r="Y323" i="1"/>
  <c r="Y324" i="1"/>
  <c r="Y325" i="1"/>
  <c r="Y326" i="1"/>
  <c r="Y304" i="1"/>
  <c r="Y306" i="1"/>
  <c r="Y308" i="1"/>
  <c r="Y307" i="1"/>
  <c r="Y305" i="1"/>
  <c r="Y267" i="1"/>
  <c r="Y268" i="1"/>
  <c r="Y269" i="1"/>
  <c r="Y271" i="1"/>
  <c r="Y272" i="1"/>
  <c r="Y270" i="1"/>
  <c r="X113" i="1"/>
  <c r="Y250" i="1"/>
  <c r="Y253" i="1"/>
  <c r="Y254" i="1"/>
  <c r="Y251" i="1"/>
  <c r="Y252" i="1"/>
  <c r="Y213" i="1"/>
  <c r="Y214" i="1"/>
  <c r="Y215" i="1"/>
  <c r="Y216" i="1"/>
  <c r="Y217" i="1"/>
  <c r="Y218" i="1"/>
  <c r="Y199" i="1"/>
  <c r="Y197" i="1"/>
  <c r="Y196" i="1"/>
  <c r="Y198" i="1"/>
  <c r="Y200" i="1"/>
  <c r="X59" i="1"/>
  <c r="Y142" i="1"/>
  <c r="Y143" i="1"/>
  <c r="Y146" i="1"/>
  <c r="Y145" i="1"/>
  <c r="Y144" i="1"/>
  <c r="Y164" i="1"/>
  <c r="Y160" i="1"/>
  <c r="Y161" i="1"/>
  <c r="Y163" i="1"/>
  <c r="Y162" i="1"/>
  <c r="Y159" i="1"/>
  <c r="Y52" i="1"/>
  <c r="Y109" i="1"/>
  <c r="Y110" i="1"/>
  <c r="Y105" i="1"/>
  <c r="Y106" i="1"/>
  <c r="Y108" i="1"/>
  <c r="Y107" i="1"/>
  <c r="Y88" i="1"/>
  <c r="Y89" i="1"/>
  <c r="Y90" i="1"/>
  <c r="Y91" i="1"/>
  <c r="Y92" i="1"/>
  <c r="X81" i="1"/>
  <c r="X135" i="1"/>
  <c r="Y288" i="1"/>
  <c r="Y292" i="1"/>
  <c r="Y289" i="1"/>
  <c r="Y293" i="1"/>
  <c r="Y294" i="1"/>
  <c r="Y285" i="1"/>
  <c r="Y290" i="1" s="1"/>
  <c r="Y286" i="1"/>
  <c r="Y287" i="1"/>
  <c r="Y291" i="1"/>
  <c r="Y393" i="1"/>
  <c r="Y398" i="1" s="1"/>
  <c r="Y399" i="1"/>
  <c r="Y394" i="1"/>
  <c r="Y400" i="1"/>
  <c r="Y395" i="1"/>
  <c r="Y401" i="1"/>
  <c r="Y396" i="1"/>
  <c r="Y402" i="1"/>
  <c r="Y397" i="1"/>
  <c r="Y450" i="1"/>
  <c r="Y454" i="1"/>
  <c r="Y447" i="1"/>
  <c r="Y452" i="1" s="1"/>
  <c r="Y449" i="1"/>
  <c r="Y453" i="1"/>
  <c r="Y451" i="1"/>
  <c r="Y456" i="1"/>
  <c r="Y448" i="1"/>
  <c r="Y455" i="1"/>
  <c r="Y123" i="1"/>
  <c r="Y128" i="1" s="1"/>
  <c r="Y124" i="1"/>
  <c r="Y129" i="1"/>
  <c r="Y125" i="1"/>
  <c r="Y130" i="1"/>
  <c r="Y126" i="1"/>
  <c r="Y131" i="1"/>
  <c r="Y127" i="1"/>
  <c r="Y132" i="1"/>
  <c r="Y233" i="1"/>
  <c r="Y239" i="1"/>
  <c r="Y240" i="1"/>
  <c r="Y234" i="1"/>
  <c r="Y235" i="1"/>
  <c r="Y231" i="1"/>
  <c r="Y236" i="1" s="1"/>
  <c r="Y232" i="1"/>
  <c r="Y237" i="1"/>
  <c r="Y238" i="1"/>
  <c r="Y27" i="1"/>
  <c r="Y71" i="1"/>
  <c r="Y77" i="1"/>
  <c r="Y72" i="1"/>
  <c r="Y73" i="1"/>
  <c r="Y70" i="1"/>
  <c r="Y69" i="1"/>
  <c r="Y74" i="1" s="1"/>
  <c r="Y75" i="1"/>
  <c r="Y35" i="1"/>
  <c r="Y36" i="1"/>
  <c r="Y38" i="1"/>
  <c r="Y179" i="1"/>
  <c r="Y181" i="1"/>
  <c r="Y180" i="1"/>
  <c r="Y184" i="1"/>
  <c r="Y185" i="1"/>
  <c r="Y186" i="1"/>
  <c r="Y177" i="1"/>
  <c r="Y182" i="1" s="1"/>
  <c r="Y183" i="1"/>
  <c r="Y178" i="1"/>
  <c r="Y343" i="1"/>
  <c r="Y341" i="1"/>
  <c r="Y347" i="1"/>
  <c r="Y348" i="1"/>
  <c r="Y342" i="1"/>
  <c r="Y345" i="1"/>
  <c r="Y346" i="1"/>
  <c r="Y339" i="1"/>
  <c r="Y344" i="1" s="1"/>
  <c r="Y340" i="1"/>
  <c r="Z19" i="1"/>
  <c r="Z16" i="1"/>
  <c r="Z17" i="1"/>
  <c r="Z18" i="1"/>
  <c r="Z21" i="1"/>
  <c r="Z409" i="1"/>
  <c r="Z410" i="1" s="1"/>
  <c r="Z392" i="1"/>
  <c r="Z403" i="1" s="1"/>
  <c r="Z482" i="1"/>
  <c r="Z428" i="1"/>
  <c r="Z446" i="1"/>
  <c r="Z457" i="1" s="1"/>
  <c r="Z230" i="1"/>
  <c r="Z241" i="1" s="1"/>
  <c r="Z266" i="1"/>
  <c r="AA14" i="1"/>
  <c r="Z139" i="1"/>
  <c r="Z140" i="1" s="1"/>
  <c r="Z247" i="1"/>
  <c r="Z248" i="1" s="1"/>
  <c r="Z158" i="1"/>
  <c r="Z85" i="1"/>
  <c r="Z86" i="1" s="1"/>
  <c r="Z301" i="1"/>
  <c r="Z302" i="1" s="1"/>
  <c r="Z68" i="1"/>
  <c r="Z76" i="1" s="1"/>
  <c r="Z212" i="1"/>
  <c r="Z338" i="1"/>
  <c r="Z349" i="1" s="1"/>
  <c r="Z284" i="1"/>
  <c r="Z295" i="1" s="1"/>
  <c r="Z355" i="1"/>
  <c r="Z356" i="1" s="1"/>
  <c r="Z193" i="1"/>
  <c r="Z194" i="1" s="1"/>
  <c r="Z176" i="1"/>
  <c r="Z187" i="1" s="1"/>
  <c r="Z50" i="1"/>
  <c r="Z104" i="1"/>
  <c r="Z122" i="1"/>
  <c r="Z133" i="1" s="1"/>
  <c r="Z320" i="1"/>
  <c r="Z374" i="1"/>
  <c r="Z31" i="1"/>
  <c r="Z32" i="1" s="1"/>
  <c r="AA24" i="1" l="1"/>
  <c r="AA22" i="1"/>
  <c r="Z79" i="1"/>
  <c r="Z78" i="1"/>
  <c r="Z309" i="1"/>
  <c r="Z310" i="1"/>
  <c r="Z312" i="1"/>
  <c r="Z314" i="1"/>
  <c r="Z315" i="1"/>
  <c r="Z311" i="1"/>
  <c r="Z316" i="1"/>
  <c r="Z436" i="1"/>
  <c r="Z435" i="1"/>
  <c r="Z166" i="1"/>
  <c r="Z165" i="1"/>
  <c r="Z369" i="1"/>
  <c r="Z363" i="1"/>
  <c r="Z364" i="1"/>
  <c r="Z365" i="1"/>
  <c r="Z366" i="1"/>
  <c r="Z368" i="1"/>
  <c r="Z370" i="1"/>
  <c r="Z55" i="1"/>
  <c r="Z51" i="1"/>
  <c r="Z54" i="1"/>
  <c r="Z56" i="1"/>
  <c r="Z58" i="1"/>
  <c r="Z53" i="1"/>
  <c r="Z57" i="1"/>
  <c r="Z93" i="1"/>
  <c r="Z94" i="1"/>
  <c r="Z95" i="1"/>
  <c r="Z96" i="1"/>
  <c r="Z98" i="1"/>
  <c r="Z99" i="1"/>
  <c r="Z100" i="1"/>
  <c r="Z44" i="1"/>
  <c r="Z45" i="1"/>
  <c r="Z39" i="1"/>
  <c r="Z40" i="1"/>
  <c r="Z41" i="1"/>
  <c r="Z42" i="1"/>
  <c r="Z37" i="1"/>
  <c r="Z34" i="1"/>
  <c r="Z33" i="1"/>
  <c r="Z46" i="1"/>
  <c r="Z382" i="1"/>
  <c r="Z381" i="1"/>
  <c r="Z148" i="1"/>
  <c r="Z149" i="1"/>
  <c r="Z150" i="1"/>
  <c r="Z153" i="1"/>
  <c r="Z152" i="1"/>
  <c r="Z147" i="1"/>
  <c r="Z154" i="1"/>
  <c r="Z422" i="1"/>
  <c r="Z423" i="1"/>
  <c r="Z417" i="1"/>
  <c r="Z418" i="1"/>
  <c r="Z419" i="1"/>
  <c r="Z420" i="1"/>
  <c r="Z424" i="1"/>
  <c r="Z490" i="1"/>
  <c r="Z489" i="1"/>
  <c r="Z261" i="1"/>
  <c r="Z255" i="1"/>
  <c r="Z256" i="1"/>
  <c r="Z257" i="1"/>
  <c r="Z258" i="1"/>
  <c r="Z260" i="1"/>
  <c r="Z262" i="1"/>
  <c r="Z328" i="1"/>
  <c r="Z327" i="1"/>
  <c r="AA26" i="1"/>
  <c r="AA29" i="1" s="1"/>
  <c r="AA25" i="1"/>
  <c r="AA23" i="1"/>
  <c r="AA15" i="1"/>
  <c r="AA20" i="1" s="1"/>
  <c r="Z207" i="1"/>
  <c r="Z201" i="1"/>
  <c r="Z202" i="1"/>
  <c r="Z203" i="1"/>
  <c r="Z204" i="1"/>
  <c r="Z206" i="1"/>
  <c r="Z208" i="1"/>
  <c r="Z220" i="1"/>
  <c r="Z219" i="1"/>
  <c r="Z274" i="1"/>
  <c r="Z273" i="1"/>
  <c r="Z112" i="1"/>
  <c r="Z111" i="1"/>
  <c r="Z303" i="1"/>
  <c r="Z87" i="1"/>
  <c r="Z195" i="1"/>
  <c r="Z249" i="1"/>
  <c r="Z141" i="1"/>
  <c r="Z411" i="1"/>
  <c r="Z357" i="1"/>
  <c r="Y460" i="1"/>
  <c r="Y383" i="1"/>
  <c r="Y136" i="1"/>
  <c r="Y82" i="1"/>
  <c r="Y406" i="1"/>
  <c r="Z28" i="1"/>
  <c r="Y275" i="1"/>
  <c r="Y190" i="1"/>
  <c r="Y244" i="1"/>
  <c r="Y298" i="1"/>
  <c r="Y352" i="1"/>
  <c r="Y189" i="1"/>
  <c r="Y297" i="1"/>
  <c r="Y60" i="1"/>
  <c r="Y243" i="1"/>
  <c r="Y459" i="1"/>
  <c r="Z458" i="1"/>
  <c r="Z461" i="1" s="1"/>
  <c r="Y437" i="1"/>
  <c r="Y438" i="1"/>
  <c r="Y405" i="1"/>
  <c r="Z404" i="1"/>
  <c r="Z407" i="1" s="1"/>
  <c r="Y384" i="1"/>
  <c r="Y351" i="1"/>
  <c r="Z350" i="1"/>
  <c r="Z353" i="1" s="1"/>
  <c r="Z296" i="1"/>
  <c r="Z299" i="1" s="1"/>
  <c r="Y276" i="1"/>
  <c r="Z242" i="1"/>
  <c r="Z245" i="1" s="1"/>
  <c r="Y222" i="1"/>
  <c r="Z188" i="1"/>
  <c r="Z191" i="1" s="1"/>
  <c r="Z134" i="1"/>
  <c r="Z137" i="1" s="1"/>
  <c r="Y114" i="1"/>
  <c r="Z80" i="1"/>
  <c r="Z83" i="1" s="1"/>
  <c r="Z483" i="1"/>
  <c r="Z484" i="1"/>
  <c r="Z485" i="1"/>
  <c r="Z486" i="1"/>
  <c r="Z487" i="1"/>
  <c r="Z488" i="1"/>
  <c r="Z413" i="1"/>
  <c r="Z412" i="1"/>
  <c r="Z416" i="1"/>
  <c r="Z415" i="1"/>
  <c r="Z414" i="1"/>
  <c r="Z429" i="1"/>
  <c r="Z431" i="1"/>
  <c r="Z432" i="1"/>
  <c r="Z433" i="1"/>
  <c r="Z434" i="1"/>
  <c r="Z430" i="1"/>
  <c r="Z375" i="1"/>
  <c r="Z376" i="1"/>
  <c r="Z377" i="1"/>
  <c r="Z378" i="1"/>
  <c r="Z379" i="1"/>
  <c r="Z380" i="1"/>
  <c r="Z359" i="1"/>
  <c r="Z360" i="1"/>
  <c r="Z362" i="1"/>
  <c r="Z358" i="1"/>
  <c r="Z361" i="1"/>
  <c r="Z322" i="1"/>
  <c r="Z326" i="1"/>
  <c r="Z325" i="1"/>
  <c r="Z323" i="1"/>
  <c r="Z324" i="1"/>
  <c r="Z321" i="1"/>
  <c r="Y221" i="1"/>
  <c r="Z304" i="1"/>
  <c r="Z305" i="1"/>
  <c r="Z308" i="1"/>
  <c r="Z307" i="1"/>
  <c r="Z306" i="1"/>
  <c r="Y113" i="1"/>
  <c r="Y59" i="1"/>
  <c r="Z267" i="1"/>
  <c r="Z268" i="1"/>
  <c r="Z270" i="1"/>
  <c r="Z271" i="1"/>
  <c r="Z272" i="1"/>
  <c r="Z269" i="1"/>
  <c r="Z253" i="1"/>
  <c r="Z254" i="1"/>
  <c r="Z252" i="1"/>
  <c r="Z250" i="1"/>
  <c r="Z251" i="1"/>
  <c r="Z198" i="1"/>
  <c r="Z199" i="1"/>
  <c r="Z200" i="1"/>
  <c r="Z196" i="1"/>
  <c r="Z197" i="1"/>
  <c r="Z213" i="1"/>
  <c r="Z214" i="1"/>
  <c r="Z215" i="1"/>
  <c r="Z216" i="1"/>
  <c r="Z218" i="1"/>
  <c r="Z217" i="1"/>
  <c r="Z163" i="1"/>
  <c r="Z164" i="1"/>
  <c r="Z159" i="1"/>
  <c r="Z160" i="1"/>
  <c r="Z161" i="1"/>
  <c r="Z162" i="1"/>
  <c r="Z142" i="1"/>
  <c r="Z143" i="1"/>
  <c r="Z145" i="1"/>
  <c r="Z146" i="1"/>
  <c r="Z144" i="1"/>
  <c r="Z52" i="1"/>
  <c r="Z108" i="1"/>
  <c r="Z109" i="1"/>
  <c r="Z110" i="1"/>
  <c r="Z105" i="1"/>
  <c r="Z106" i="1"/>
  <c r="Z107" i="1"/>
  <c r="Z88" i="1"/>
  <c r="Z89" i="1"/>
  <c r="Z90" i="1"/>
  <c r="Z91" i="1"/>
  <c r="Z92" i="1"/>
  <c r="Y135" i="1"/>
  <c r="Y81" i="1"/>
  <c r="Z393" i="1"/>
  <c r="Z398" i="1" s="1"/>
  <c r="Z399" i="1"/>
  <c r="Z394" i="1"/>
  <c r="Z400" i="1"/>
  <c r="Z395" i="1"/>
  <c r="Z401" i="1"/>
  <c r="Z396" i="1"/>
  <c r="Z402" i="1"/>
  <c r="Z397" i="1"/>
  <c r="Z450" i="1"/>
  <c r="Z454" i="1"/>
  <c r="Z447" i="1"/>
  <c r="Z452" i="1" s="1"/>
  <c r="Z456" i="1"/>
  <c r="Z449" i="1"/>
  <c r="Z453" i="1"/>
  <c r="Z448" i="1"/>
  <c r="Z455" i="1"/>
  <c r="Z451" i="1"/>
  <c r="Z123" i="1"/>
  <c r="Z128" i="1" s="1"/>
  <c r="Z124" i="1"/>
  <c r="Z129" i="1"/>
  <c r="Z125" i="1"/>
  <c r="Z130" i="1"/>
  <c r="Z126" i="1"/>
  <c r="Z131" i="1"/>
  <c r="Z127" i="1"/>
  <c r="Z132" i="1"/>
  <c r="Z287" i="1"/>
  <c r="Z291" i="1"/>
  <c r="Z288" i="1"/>
  <c r="Z292" i="1"/>
  <c r="Z289" i="1"/>
  <c r="Z293" i="1"/>
  <c r="Z294" i="1"/>
  <c r="Z286" i="1"/>
  <c r="Z285" i="1"/>
  <c r="Z290" i="1" s="1"/>
  <c r="Z232" i="1"/>
  <c r="Z233" i="1"/>
  <c r="Z235" i="1"/>
  <c r="Z231" i="1"/>
  <c r="Z236" i="1" s="1"/>
  <c r="Z238" i="1"/>
  <c r="Z239" i="1"/>
  <c r="Z240" i="1"/>
  <c r="Z234" i="1"/>
  <c r="Z237" i="1"/>
  <c r="Z70" i="1"/>
  <c r="Z71" i="1"/>
  <c r="Z77" i="1"/>
  <c r="Z72" i="1"/>
  <c r="Z73" i="1"/>
  <c r="Z69" i="1"/>
  <c r="Z74" i="1" s="1"/>
  <c r="Z75" i="1"/>
  <c r="Z27" i="1"/>
  <c r="Z35" i="1"/>
  <c r="Z36" i="1"/>
  <c r="Z38" i="1"/>
  <c r="Z181" i="1"/>
  <c r="Z179" i="1"/>
  <c r="Z180" i="1"/>
  <c r="Z184" i="1"/>
  <c r="Z185" i="1"/>
  <c r="Z186" i="1"/>
  <c r="Z183" i="1"/>
  <c r="Z178" i="1"/>
  <c r="Z177" i="1"/>
  <c r="Z182" i="1" s="1"/>
  <c r="Z341" i="1"/>
  <c r="Z343" i="1"/>
  <c r="Z347" i="1"/>
  <c r="Z340" i="1"/>
  <c r="Z348" i="1"/>
  <c r="Z346" i="1"/>
  <c r="Z339" i="1"/>
  <c r="Z344" i="1" s="1"/>
  <c r="Z342" i="1"/>
  <c r="Z345" i="1"/>
  <c r="AA16" i="1"/>
  <c r="AA18" i="1"/>
  <c r="AA17" i="1"/>
  <c r="AA19" i="1"/>
  <c r="AA21" i="1"/>
  <c r="AA482" i="1"/>
  <c r="AA409" i="1"/>
  <c r="AA410" i="1" s="1"/>
  <c r="AA446" i="1"/>
  <c r="AA457" i="1" s="1"/>
  <c r="AA392" i="1"/>
  <c r="AA403" i="1" s="1"/>
  <c r="AA428" i="1"/>
  <c r="AA301" i="1"/>
  <c r="AA302" i="1" s="1"/>
  <c r="AA139" i="1"/>
  <c r="AA140" i="1" s="1"/>
  <c r="AA85" i="1"/>
  <c r="AA86" i="1" s="1"/>
  <c r="AB14" i="1"/>
  <c r="AA320" i="1"/>
  <c r="AA212" i="1"/>
  <c r="AA158" i="1"/>
  <c r="AA266" i="1"/>
  <c r="AA176" i="1"/>
  <c r="AA187" i="1" s="1"/>
  <c r="AA122" i="1"/>
  <c r="AA133" i="1" s="1"/>
  <c r="AA31" i="1"/>
  <c r="AA32" i="1" s="1"/>
  <c r="AA338" i="1"/>
  <c r="AA349" i="1" s="1"/>
  <c r="AA68" i="1"/>
  <c r="AA76" i="1" s="1"/>
  <c r="AA247" i="1"/>
  <c r="AA248" i="1" s="1"/>
  <c r="AA230" i="1"/>
  <c r="AA241" i="1" s="1"/>
  <c r="AA193" i="1"/>
  <c r="AA194" i="1" s="1"/>
  <c r="AA104" i="1"/>
  <c r="AA355" i="1"/>
  <c r="AA356" i="1" s="1"/>
  <c r="AA374" i="1"/>
  <c r="AA50" i="1"/>
  <c r="AA284" i="1"/>
  <c r="AA295" i="1" s="1"/>
  <c r="AB24" i="1" l="1"/>
  <c r="AB22" i="1"/>
  <c r="AA79" i="1"/>
  <c r="AA78" i="1"/>
  <c r="AA274" i="1"/>
  <c r="AA273" i="1"/>
  <c r="AA206" i="1"/>
  <c r="AA207" i="1"/>
  <c r="AA201" i="1"/>
  <c r="AA202" i="1"/>
  <c r="AA203" i="1"/>
  <c r="AA204" i="1"/>
  <c r="AA208" i="1"/>
  <c r="AA436" i="1"/>
  <c r="AA435" i="1"/>
  <c r="AA166" i="1"/>
  <c r="AA165" i="1"/>
  <c r="AA260" i="1"/>
  <c r="AA261" i="1"/>
  <c r="AA255" i="1"/>
  <c r="AA256" i="1"/>
  <c r="AA257" i="1"/>
  <c r="AA258" i="1"/>
  <c r="AA262" i="1"/>
  <c r="AA220" i="1"/>
  <c r="AA219" i="1"/>
  <c r="AA328" i="1"/>
  <c r="AA327" i="1"/>
  <c r="AA422" i="1"/>
  <c r="AA423" i="1"/>
  <c r="AA417" i="1"/>
  <c r="AA418" i="1"/>
  <c r="AA419" i="1"/>
  <c r="AA420" i="1"/>
  <c r="AA424" i="1"/>
  <c r="AB23" i="1"/>
  <c r="AB25" i="1"/>
  <c r="AB15" i="1"/>
  <c r="AB20" i="1" s="1"/>
  <c r="AB26" i="1"/>
  <c r="AB29" i="1" s="1"/>
  <c r="AA490" i="1"/>
  <c r="AA489" i="1"/>
  <c r="AA44" i="1"/>
  <c r="AA45" i="1"/>
  <c r="AA39" i="1"/>
  <c r="AA40" i="1"/>
  <c r="AA42" i="1"/>
  <c r="AA41" i="1"/>
  <c r="AA37" i="1"/>
  <c r="AA33" i="1"/>
  <c r="AA34" i="1"/>
  <c r="AA46" i="1"/>
  <c r="AA55" i="1"/>
  <c r="AA54" i="1"/>
  <c r="AA58" i="1"/>
  <c r="AA53" i="1"/>
  <c r="AA56" i="1"/>
  <c r="AA51" i="1"/>
  <c r="AA57" i="1"/>
  <c r="AA93" i="1"/>
  <c r="AA95" i="1"/>
  <c r="AA94" i="1"/>
  <c r="AA98" i="1"/>
  <c r="AA96" i="1"/>
  <c r="AA99" i="1"/>
  <c r="AA100" i="1"/>
  <c r="AA368" i="1"/>
  <c r="AA369" i="1"/>
  <c r="AA363" i="1"/>
  <c r="AA364" i="1"/>
  <c r="AA365" i="1"/>
  <c r="AA366" i="1"/>
  <c r="AA370" i="1"/>
  <c r="AA147" i="1"/>
  <c r="AA148" i="1"/>
  <c r="AA149" i="1"/>
  <c r="AA150" i="1"/>
  <c r="AA152" i="1"/>
  <c r="AA153" i="1"/>
  <c r="AA154" i="1"/>
  <c r="AA382" i="1"/>
  <c r="AA381" i="1"/>
  <c r="AA112" i="1"/>
  <c r="AA111" i="1"/>
  <c r="AA309" i="1"/>
  <c r="AA311" i="1"/>
  <c r="AA312" i="1"/>
  <c r="AA314" i="1"/>
  <c r="AA315" i="1"/>
  <c r="AA310" i="1"/>
  <c r="AA316" i="1"/>
  <c r="AA87" i="1"/>
  <c r="AA141" i="1"/>
  <c r="AA303" i="1"/>
  <c r="AA195" i="1"/>
  <c r="AA249" i="1"/>
  <c r="AA411" i="1"/>
  <c r="AA357" i="1"/>
  <c r="P168" i="1"/>
  <c r="P167" i="1"/>
  <c r="P330" i="1"/>
  <c r="P329" i="1"/>
  <c r="P491" i="1"/>
  <c r="P492" i="1"/>
  <c r="Z383" i="1"/>
  <c r="Z82" i="1"/>
  <c r="Z244" i="1"/>
  <c r="Z243" i="1"/>
  <c r="Z352" i="1"/>
  <c r="Z298" i="1"/>
  <c r="Z190" i="1"/>
  <c r="Z136" i="1"/>
  <c r="Z406" i="1"/>
  <c r="Z460" i="1"/>
  <c r="AA28" i="1"/>
  <c r="Z189" i="1"/>
  <c r="Z297" i="1"/>
  <c r="Z275" i="1"/>
  <c r="Z60" i="1"/>
  <c r="Z459" i="1"/>
  <c r="AA458" i="1"/>
  <c r="AA461" i="1" s="1"/>
  <c r="Z438" i="1"/>
  <c r="Z437" i="1"/>
  <c r="Z405" i="1"/>
  <c r="AA404" i="1"/>
  <c r="AA407" i="1" s="1"/>
  <c r="Z384" i="1"/>
  <c r="Z351" i="1"/>
  <c r="AA350" i="1"/>
  <c r="AA353" i="1" s="1"/>
  <c r="AA296" i="1"/>
  <c r="AA299" i="1" s="1"/>
  <c r="Z276" i="1"/>
  <c r="AA242" i="1"/>
  <c r="AA245" i="1" s="1"/>
  <c r="Z222" i="1"/>
  <c r="AA188" i="1"/>
  <c r="AA191" i="1" s="1"/>
  <c r="AA134" i="1"/>
  <c r="AA137" i="1" s="1"/>
  <c r="Z114" i="1"/>
  <c r="AA80" i="1"/>
  <c r="AA83" i="1" s="1"/>
  <c r="AA483" i="1"/>
  <c r="AA484" i="1"/>
  <c r="AA485" i="1"/>
  <c r="AA486" i="1"/>
  <c r="AA487" i="1"/>
  <c r="AA488" i="1"/>
  <c r="AA430" i="1"/>
  <c r="AA431" i="1"/>
  <c r="AA432" i="1"/>
  <c r="AA429" i="1"/>
  <c r="AA433" i="1"/>
  <c r="AA434" i="1"/>
  <c r="AA412" i="1"/>
  <c r="AA414" i="1"/>
  <c r="AA413" i="1"/>
  <c r="AA415" i="1"/>
  <c r="AA416" i="1"/>
  <c r="AA375" i="1"/>
  <c r="AA376" i="1"/>
  <c r="AA377" i="1"/>
  <c r="AA378" i="1"/>
  <c r="AA379" i="1"/>
  <c r="AA380" i="1"/>
  <c r="AA359" i="1"/>
  <c r="AA360" i="1"/>
  <c r="AA362" i="1"/>
  <c r="AA358" i="1"/>
  <c r="AA361" i="1"/>
  <c r="Z221" i="1"/>
  <c r="AA321" i="1"/>
  <c r="AA322" i="1"/>
  <c r="AA323" i="1"/>
  <c r="AA324" i="1"/>
  <c r="AA325" i="1"/>
  <c r="AA326" i="1"/>
  <c r="AA304" i="1"/>
  <c r="AA306" i="1"/>
  <c r="AA307" i="1"/>
  <c r="AA308" i="1"/>
  <c r="AA305" i="1"/>
  <c r="AA267" i="1"/>
  <c r="AA269" i="1"/>
  <c r="AA270" i="1"/>
  <c r="AA268" i="1"/>
  <c r="AA271" i="1"/>
  <c r="AA272" i="1"/>
  <c r="AA251" i="1"/>
  <c r="AA253" i="1"/>
  <c r="AA252" i="1"/>
  <c r="AA254" i="1"/>
  <c r="AA250" i="1"/>
  <c r="Z59" i="1"/>
  <c r="AA213" i="1"/>
  <c r="AA214" i="1"/>
  <c r="AA215" i="1"/>
  <c r="AA216" i="1"/>
  <c r="AA217" i="1"/>
  <c r="AA218" i="1"/>
  <c r="AA197" i="1"/>
  <c r="AA198" i="1"/>
  <c r="AA199" i="1"/>
  <c r="AA200" i="1"/>
  <c r="AA196" i="1"/>
  <c r="AA162" i="1"/>
  <c r="AA163" i="1"/>
  <c r="AA164" i="1"/>
  <c r="AA159" i="1"/>
  <c r="AA160" i="1"/>
  <c r="AA161" i="1"/>
  <c r="Z113" i="1"/>
  <c r="AA142" i="1"/>
  <c r="AA144" i="1"/>
  <c r="AA145" i="1"/>
  <c r="AA143" i="1"/>
  <c r="AA146" i="1"/>
  <c r="AA88" i="1"/>
  <c r="AA89" i="1"/>
  <c r="AA90" i="1"/>
  <c r="AA91" i="1"/>
  <c r="AA92" i="1"/>
  <c r="AA52" i="1"/>
  <c r="AA107" i="1"/>
  <c r="AA108" i="1"/>
  <c r="AA109" i="1"/>
  <c r="AA110" i="1"/>
  <c r="AA106" i="1"/>
  <c r="AA105" i="1"/>
  <c r="Z135" i="1"/>
  <c r="Z81" i="1"/>
  <c r="AA69" i="1"/>
  <c r="AA74" i="1" s="1"/>
  <c r="AA75" i="1"/>
  <c r="AA70" i="1"/>
  <c r="AA71" i="1"/>
  <c r="AA77" i="1"/>
  <c r="AA72" i="1"/>
  <c r="AA73" i="1"/>
  <c r="AA393" i="1"/>
  <c r="AA398" i="1" s="1"/>
  <c r="AA399" i="1"/>
  <c r="AA394" i="1"/>
  <c r="AA400" i="1"/>
  <c r="AA395" i="1"/>
  <c r="AA401" i="1"/>
  <c r="AA396" i="1"/>
  <c r="AA402" i="1"/>
  <c r="AA397" i="1"/>
  <c r="AA286" i="1"/>
  <c r="AA287" i="1"/>
  <c r="AA291" i="1"/>
  <c r="AA288" i="1"/>
  <c r="AA292" i="1"/>
  <c r="AA289" i="1"/>
  <c r="AA293" i="1"/>
  <c r="AA294" i="1"/>
  <c r="AA285" i="1"/>
  <c r="AA290" i="1" s="1"/>
  <c r="AA231" i="1"/>
  <c r="AA236" i="1" s="1"/>
  <c r="AA233" i="1"/>
  <c r="AA234" i="1"/>
  <c r="AA237" i="1"/>
  <c r="AA238" i="1"/>
  <c r="AA239" i="1"/>
  <c r="AA240" i="1"/>
  <c r="AA235" i="1"/>
  <c r="AA232" i="1"/>
  <c r="AA123" i="1"/>
  <c r="AA128" i="1" s="1"/>
  <c r="AA124" i="1"/>
  <c r="AA129" i="1"/>
  <c r="AA125" i="1"/>
  <c r="AA130" i="1"/>
  <c r="AA132" i="1"/>
  <c r="AA131" i="1"/>
  <c r="AA127" i="1"/>
  <c r="AA126" i="1"/>
  <c r="AA448" i="1"/>
  <c r="AA450" i="1"/>
  <c r="AA447" i="1"/>
  <c r="AA452" i="1" s="1"/>
  <c r="AA456" i="1"/>
  <c r="AA449" i="1"/>
  <c r="AA454" i="1"/>
  <c r="AA455" i="1"/>
  <c r="AA453" i="1"/>
  <c r="AA451" i="1"/>
  <c r="AA27" i="1"/>
  <c r="AA35" i="1"/>
  <c r="AA36" i="1"/>
  <c r="AA38" i="1"/>
  <c r="AA181" i="1"/>
  <c r="AA184" i="1"/>
  <c r="AA177" i="1"/>
  <c r="AA182" i="1" s="1"/>
  <c r="AA183" i="1"/>
  <c r="AA178" i="1"/>
  <c r="AA180" i="1"/>
  <c r="AA185" i="1"/>
  <c r="AA186" i="1"/>
  <c r="AA179" i="1"/>
  <c r="AA343" i="1"/>
  <c r="AA339" i="1"/>
  <c r="AA344" i="1" s="1"/>
  <c r="AA340" i="1"/>
  <c r="AA342" i="1"/>
  <c r="AA347" i="1"/>
  <c r="AA345" i="1"/>
  <c r="AA341" i="1"/>
  <c r="AA346" i="1"/>
  <c r="AA348" i="1"/>
  <c r="AB21" i="1"/>
  <c r="AB17" i="1"/>
  <c r="AB16" i="1"/>
  <c r="AB19" i="1"/>
  <c r="AB18" i="1"/>
  <c r="AB428" i="1"/>
  <c r="AB446" i="1"/>
  <c r="AB457" i="1" s="1"/>
  <c r="AB482" i="1"/>
  <c r="AB409" i="1"/>
  <c r="AB410" i="1" s="1"/>
  <c r="AB392" i="1"/>
  <c r="AB403" i="1" s="1"/>
  <c r="AB50" i="1"/>
  <c r="AB193" i="1"/>
  <c r="AB194" i="1" s="1"/>
  <c r="AB338" i="1"/>
  <c r="AB349" i="1" s="1"/>
  <c r="AB266" i="1"/>
  <c r="AC14" i="1"/>
  <c r="AB374" i="1"/>
  <c r="AB230" i="1"/>
  <c r="AB241" i="1" s="1"/>
  <c r="AB31" i="1"/>
  <c r="AB32" i="1" s="1"/>
  <c r="AB158" i="1"/>
  <c r="AB85" i="1"/>
  <c r="AB86" i="1" s="1"/>
  <c r="AB247" i="1"/>
  <c r="AB248" i="1" s="1"/>
  <c r="AB122" i="1"/>
  <c r="AB133" i="1" s="1"/>
  <c r="AB212" i="1"/>
  <c r="AB139" i="1"/>
  <c r="AB140" i="1" s="1"/>
  <c r="AB284" i="1"/>
  <c r="AB295" i="1" s="1"/>
  <c r="AB104" i="1"/>
  <c r="AB355" i="1"/>
  <c r="AB356" i="1" s="1"/>
  <c r="AB68" i="1"/>
  <c r="AB76" i="1" s="1"/>
  <c r="AB176" i="1"/>
  <c r="AB187" i="1" s="1"/>
  <c r="AB320" i="1"/>
  <c r="AB301" i="1"/>
  <c r="AB302" i="1" s="1"/>
  <c r="AC24" i="1" l="1"/>
  <c r="AC22" i="1"/>
  <c r="AB79" i="1"/>
  <c r="AB78" i="1"/>
  <c r="AB366" i="1"/>
  <c r="AB368" i="1"/>
  <c r="AB363" i="1"/>
  <c r="AB364" i="1"/>
  <c r="AB365" i="1"/>
  <c r="AB369" i="1"/>
  <c r="AB370" i="1"/>
  <c r="AB166" i="1"/>
  <c r="AB165" i="1"/>
  <c r="AB54" i="1"/>
  <c r="AB55" i="1"/>
  <c r="AB58" i="1"/>
  <c r="AB53" i="1"/>
  <c r="AB56" i="1"/>
  <c r="AB51" i="1"/>
  <c r="AB57" i="1"/>
  <c r="AB112" i="1"/>
  <c r="AB111" i="1"/>
  <c r="AB42" i="1"/>
  <c r="AB44" i="1"/>
  <c r="AB45" i="1"/>
  <c r="AB39" i="1"/>
  <c r="AB40" i="1"/>
  <c r="AB41" i="1"/>
  <c r="AB37" i="1"/>
  <c r="AB33" i="1"/>
  <c r="AB34" i="1"/>
  <c r="AB46" i="1"/>
  <c r="AB204" i="1"/>
  <c r="AB206" i="1"/>
  <c r="AB207" i="1"/>
  <c r="AB201" i="1"/>
  <c r="AB202" i="1"/>
  <c r="AB203" i="1"/>
  <c r="AB208" i="1"/>
  <c r="AB420" i="1"/>
  <c r="AB422" i="1"/>
  <c r="AB423" i="1"/>
  <c r="AB417" i="1"/>
  <c r="AB418" i="1"/>
  <c r="AB419" i="1"/>
  <c r="AB424" i="1"/>
  <c r="AB490" i="1"/>
  <c r="AB489" i="1"/>
  <c r="AB147" i="1"/>
  <c r="AB148" i="1"/>
  <c r="AB149" i="1"/>
  <c r="AB150" i="1"/>
  <c r="AB153" i="1"/>
  <c r="AB152" i="1"/>
  <c r="AB154" i="1"/>
  <c r="AB382" i="1"/>
  <c r="AB381" i="1"/>
  <c r="AB309" i="1"/>
  <c r="AB310" i="1"/>
  <c r="AB311" i="1"/>
  <c r="AB312" i="1"/>
  <c r="AB314" i="1"/>
  <c r="AB315" i="1"/>
  <c r="AB316" i="1"/>
  <c r="AB220" i="1"/>
  <c r="AB219" i="1"/>
  <c r="AC25" i="1"/>
  <c r="AC23" i="1"/>
  <c r="AC26" i="1"/>
  <c r="AC29" i="1" s="1"/>
  <c r="AC15" i="1"/>
  <c r="AC20" i="1" s="1"/>
  <c r="AB95" i="1"/>
  <c r="AB93" i="1"/>
  <c r="AB99" i="1"/>
  <c r="AB94" i="1"/>
  <c r="AB98" i="1"/>
  <c r="AB96" i="1"/>
  <c r="AB100" i="1"/>
  <c r="AB274" i="1"/>
  <c r="AB273" i="1"/>
  <c r="AB436" i="1"/>
  <c r="AB435" i="1"/>
  <c r="AB328" i="1"/>
  <c r="AB327" i="1"/>
  <c r="AB260" i="1"/>
  <c r="AB261" i="1"/>
  <c r="AB255" i="1"/>
  <c r="AB256" i="1"/>
  <c r="AB257" i="1"/>
  <c r="AB258" i="1"/>
  <c r="AB262" i="1"/>
  <c r="AB303" i="1"/>
  <c r="AB87" i="1"/>
  <c r="AB195" i="1"/>
  <c r="AB249" i="1"/>
  <c r="AB411" i="1"/>
  <c r="AB141" i="1"/>
  <c r="AB357" i="1"/>
  <c r="Q491" i="1"/>
  <c r="Q492" i="1"/>
  <c r="Q168" i="1"/>
  <c r="Q329" i="1"/>
  <c r="Q330" i="1"/>
  <c r="AA383" i="1"/>
  <c r="AA244" i="1"/>
  <c r="AB28" i="1"/>
  <c r="AA190" i="1"/>
  <c r="AA82" i="1"/>
  <c r="AA352" i="1"/>
  <c r="AA136" i="1"/>
  <c r="AA406" i="1"/>
  <c r="AA460" i="1"/>
  <c r="AA298" i="1"/>
  <c r="AA189" i="1"/>
  <c r="AA297" i="1"/>
  <c r="AA275" i="1"/>
  <c r="AA243" i="1"/>
  <c r="AA60" i="1"/>
  <c r="AA459" i="1"/>
  <c r="AB458" i="1"/>
  <c r="AB461" i="1" s="1"/>
  <c r="AA438" i="1"/>
  <c r="AA437" i="1"/>
  <c r="AA405" i="1"/>
  <c r="AB404" i="1"/>
  <c r="AB407" i="1" s="1"/>
  <c r="AA384" i="1"/>
  <c r="AA351" i="1"/>
  <c r="AB350" i="1"/>
  <c r="AB353" i="1" s="1"/>
  <c r="AA276" i="1"/>
  <c r="AB296" i="1"/>
  <c r="AB299" i="1" s="1"/>
  <c r="AB242" i="1"/>
  <c r="AB245" i="1" s="1"/>
  <c r="AA222" i="1"/>
  <c r="AB188" i="1"/>
  <c r="AB191" i="1" s="1"/>
  <c r="AB134" i="1"/>
  <c r="AB137" i="1" s="1"/>
  <c r="AA114" i="1"/>
  <c r="AB80" i="1"/>
  <c r="AB83" i="1" s="1"/>
  <c r="AB488" i="1"/>
  <c r="AB483" i="1"/>
  <c r="AB484" i="1"/>
  <c r="AB486" i="1"/>
  <c r="AB487" i="1"/>
  <c r="AB485" i="1"/>
  <c r="AB434" i="1"/>
  <c r="AB429" i="1"/>
  <c r="AB430" i="1"/>
  <c r="AB431" i="1"/>
  <c r="AB432" i="1"/>
  <c r="AB433" i="1"/>
  <c r="AB412" i="1"/>
  <c r="AB413" i="1"/>
  <c r="AB415" i="1"/>
  <c r="AB414" i="1"/>
  <c r="AB416" i="1"/>
  <c r="AB380" i="1"/>
  <c r="AB375" i="1"/>
  <c r="AB376" i="1"/>
  <c r="AB377" i="1"/>
  <c r="AB379" i="1"/>
  <c r="AB378" i="1"/>
  <c r="AB358" i="1"/>
  <c r="AB361" i="1"/>
  <c r="AB360" i="1"/>
  <c r="AB359" i="1"/>
  <c r="AB362" i="1"/>
  <c r="AB305" i="1"/>
  <c r="AB306" i="1"/>
  <c r="AB304" i="1"/>
  <c r="AB307" i="1"/>
  <c r="AB308" i="1"/>
  <c r="AB321" i="1"/>
  <c r="AB322" i="1"/>
  <c r="AB323" i="1"/>
  <c r="AB324" i="1"/>
  <c r="AB325" i="1"/>
  <c r="AB326" i="1"/>
  <c r="AB250" i="1"/>
  <c r="AB251" i="1"/>
  <c r="AB253" i="1"/>
  <c r="AB252" i="1"/>
  <c r="AB254" i="1"/>
  <c r="AB272" i="1"/>
  <c r="AB268" i="1"/>
  <c r="AB269" i="1"/>
  <c r="AB270" i="1"/>
  <c r="AB267" i="1"/>
  <c r="AB271" i="1"/>
  <c r="AA221" i="1"/>
  <c r="AB196" i="1"/>
  <c r="AB197" i="1"/>
  <c r="AB198" i="1"/>
  <c r="AB200" i="1"/>
  <c r="AB199" i="1"/>
  <c r="AA113" i="1"/>
  <c r="AB218" i="1"/>
  <c r="AB213" i="1"/>
  <c r="AB214" i="1"/>
  <c r="AB216" i="1"/>
  <c r="AB217" i="1"/>
  <c r="AB215" i="1"/>
  <c r="AA59" i="1"/>
  <c r="AB161" i="1"/>
  <c r="AB162" i="1"/>
  <c r="AB163" i="1"/>
  <c r="AB160" i="1"/>
  <c r="AB164" i="1"/>
  <c r="AB159" i="1"/>
  <c r="AB143" i="1"/>
  <c r="AB144" i="1"/>
  <c r="AB142" i="1"/>
  <c r="AB146" i="1"/>
  <c r="AB145" i="1"/>
  <c r="AB106" i="1"/>
  <c r="AB107" i="1"/>
  <c r="AB108" i="1"/>
  <c r="AB109" i="1"/>
  <c r="AB110" i="1"/>
  <c r="AB105" i="1"/>
  <c r="AB52" i="1"/>
  <c r="AB88" i="1"/>
  <c r="AB89" i="1"/>
  <c r="AB91" i="1"/>
  <c r="AB92" i="1"/>
  <c r="AB90" i="1"/>
  <c r="AA81" i="1"/>
  <c r="AA135" i="1"/>
  <c r="AB127" i="1"/>
  <c r="AB132" i="1"/>
  <c r="AB123" i="1"/>
  <c r="AB128" i="1" s="1"/>
  <c r="AB124" i="1"/>
  <c r="AB129" i="1"/>
  <c r="AB126" i="1"/>
  <c r="AB125" i="1"/>
  <c r="AB130" i="1"/>
  <c r="AB131" i="1"/>
  <c r="AB451" i="1"/>
  <c r="AB455" i="1"/>
  <c r="AB448" i="1"/>
  <c r="AB450" i="1"/>
  <c r="AB454" i="1"/>
  <c r="AB447" i="1"/>
  <c r="AB452" i="1" s="1"/>
  <c r="AB449" i="1"/>
  <c r="AB456" i="1"/>
  <c r="AB453" i="1"/>
  <c r="AB232" i="1"/>
  <c r="AB231" i="1"/>
  <c r="AB236" i="1" s="1"/>
  <c r="AB237" i="1"/>
  <c r="AB238" i="1"/>
  <c r="AB239" i="1"/>
  <c r="AB240" i="1"/>
  <c r="AB234" i="1"/>
  <c r="AB233" i="1"/>
  <c r="AB235" i="1"/>
  <c r="AB285" i="1"/>
  <c r="AB290" i="1" s="1"/>
  <c r="AB286" i="1"/>
  <c r="AB287" i="1"/>
  <c r="AB291" i="1"/>
  <c r="AB288" i="1"/>
  <c r="AB292" i="1"/>
  <c r="AB289" i="1"/>
  <c r="AB293" i="1"/>
  <c r="AB294" i="1"/>
  <c r="AB397" i="1"/>
  <c r="AB393" i="1"/>
  <c r="AB398" i="1" s="1"/>
  <c r="AB399" i="1"/>
  <c r="AB394" i="1"/>
  <c r="AB400" i="1"/>
  <c r="AB395" i="1"/>
  <c r="AB401" i="1"/>
  <c r="AB396" i="1"/>
  <c r="AB402" i="1"/>
  <c r="AB69" i="1"/>
  <c r="AB74" i="1" s="1"/>
  <c r="AB75" i="1"/>
  <c r="AB70" i="1"/>
  <c r="AB71" i="1"/>
  <c r="AB77" i="1"/>
  <c r="AB72" i="1"/>
  <c r="AB73" i="1"/>
  <c r="AB27" i="1"/>
  <c r="AB38" i="1"/>
  <c r="AB35" i="1"/>
  <c r="AB36" i="1"/>
  <c r="AB341" i="1"/>
  <c r="AB343" i="1"/>
  <c r="AB346" i="1"/>
  <c r="AB340" i="1"/>
  <c r="AB348" i="1"/>
  <c r="AB339" i="1"/>
  <c r="AB344" i="1" s="1"/>
  <c r="AB342" i="1"/>
  <c r="AB345" i="1"/>
  <c r="AB347" i="1"/>
  <c r="AB181" i="1"/>
  <c r="AB179" i="1"/>
  <c r="AB184" i="1"/>
  <c r="AB177" i="1"/>
  <c r="AB182" i="1" s="1"/>
  <c r="AB185" i="1"/>
  <c r="AB180" i="1"/>
  <c r="AB186" i="1"/>
  <c r="AB183" i="1"/>
  <c r="AB178" i="1"/>
  <c r="AC19" i="1"/>
  <c r="AC21" i="1"/>
  <c r="AC16" i="1"/>
  <c r="AC17" i="1"/>
  <c r="AC18" i="1"/>
  <c r="AC482" i="1"/>
  <c r="AC446" i="1"/>
  <c r="AC457" i="1" s="1"/>
  <c r="AC392" i="1"/>
  <c r="AC403" i="1" s="1"/>
  <c r="AC409" i="1"/>
  <c r="AC410" i="1" s="1"/>
  <c r="AC428" i="1"/>
  <c r="AC320" i="1"/>
  <c r="AC104" i="1"/>
  <c r="AC122" i="1"/>
  <c r="AC133" i="1" s="1"/>
  <c r="AC31" i="1"/>
  <c r="AC32" i="1" s="1"/>
  <c r="AC266" i="1"/>
  <c r="AC176" i="1"/>
  <c r="AC187" i="1" s="1"/>
  <c r="AC284" i="1"/>
  <c r="AC295" i="1" s="1"/>
  <c r="AC247" i="1"/>
  <c r="AC248" i="1" s="1"/>
  <c r="AC230" i="1"/>
  <c r="AC241" i="1" s="1"/>
  <c r="AC338" i="1"/>
  <c r="AC349" i="1" s="1"/>
  <c r="AC68" i="1"/>
  <c r="AC76" i="1" s="1"/>
  <c r="AC139" i="1"/>
  <c r="AC140" i="1" s="1"/>
  <c r="AC85" i="1"/>
  <c r="AC86" i="1" s="1"/>
  <c r="AC374" i="1"/>
  <c r="AC193" i="1"/>
  <c r="AC194" i="1" s="1"/>
  <c r="AC301" i="1"/>
  <c r="AC302" i="1" s="1"/>
  <c r="AC355" i="1"/>
  <c r="AC356" i="1" s="1"/>
  <c r="AC212" i="1"/>
  <c r="AC158" i="1"/>
  <c r="AD14" i="1"/>
  <c r="AC50" i="1"/>
  <c r="AD24" i="1" l="1"/>
  <c r="AD22" i="1"/>
  <c r="AC79" i="1"/>
  <c r="AC78" i="1"/>
  <c r="AC166" i="1"/>
  <c r="AC165" i="1"/>
  <c r="AC112" i="1"/>
  <c r="AC111" i="1"/>
  <c r="AC365" i="1"/>
  <c r="AC366" i="1"/>
  <c r="AC363" i="1"/>
  <c r="AC369" i="1"/>
  <c r="AC368" i="1"/>
  <c r="AC364" i="1"/>
  <c r="AC370" i="1"/>
  <c r="AC328" i="1"/>
  <c r="AC327" i="1"/>
  <c r="AC220" i="1"/>
  <c r="AC219" i="1"/>
  <c r="AC309" i="1"/>
  <c r="AC310" i="1"/>
  <c r="AC311" i="1"/>
  <c r="AC312" i="1"/>
  <c r="AC314" i="1"/>
  <c r="AC315" i="1"/>
  <c r="AC316" i="1"/>
  <c r="AC258" i="1"/>
  <c r="AC260" i="1"/>
  <c r="AC261" i="1"/>
  <c r="AC255" i="1"/>
  <c r="AC256" i="1"/>
  <c r="AC257" i="1"/>
  <c r="AC262" i="1"/>
  <c r="AC436" i="1"/>
  <c r="AC435" i="1"/>
  <c r="AC419" i="1"/>
  <c r="AC420" i="1"/>
  <c r="AC422" i="1"/>
  <c r="AC423" i="1"/>
  <c r="AC417" i="1"/>
  <c r="AC418" i="1"/>
  <c r="AC424" i="1"/>
  <c r="AC94" i="1"/>
  <c r="AC95" i="1"/>
  <c r="AC96" i="1"/>
  <c r="AC98" i="1"/>
  <c r="AC93" i="1"/>
  <c r="AC99" i="1"/>
  <c r="AC100" i="1"/>
  <c r="AC274" i="1"/>
  <c r="AC273" i="1"/>
  <c r="AC203" i="1"/>
  <c r="AC204" i="1"/>
  <c r="AC206" i="1"/>
  <c r="AC207" i="1"/>
  <c r="AC201" i="1"/>
  <c r="AC202" i="1"/>
  <c r="AC208" i="1"/>
  <c r="AC382" i="1"/>
  <c r="AC381" i="1"/>
  <c r="AC54" i="1"/>
  <c r="AC58" i="1"/>
  <c r="AC53" i="1"/>
  <c r="AC56" i="1"/>
  <c r="AC51" i="1"/>
  <c r="AC55" i="1"/>
  <c r="AC57" i="1"/>
  <c r="AD26" i="1"/>
  <c r="AD23" i="1"/>
  <c r="AD15" i="1"/>
  <c r="AD20" i="1" s="1"/>
  <c r="AD25" i="1"/>
  <c r="AC147" i="1"/>
  <c r="AC148" i="1"/>
  <c r="AC149" i="1"/>
  <c r="AC150" i="1"/>
  <c r="AC153" i="1"/>
  <c r="AC152" i="1"/>
  <c r="AC154" i="1"/>
  <c r="AC41" i="1"/>
  <c r="AC42" i="1"/>
  <c r="AC44" i="1"/>
  <c r="AC45" i="1"/>
  <c r="AC40" i="1"/>
  <c r="AC39" i="1"/>
  <c r="AC37" i="1"/>
  <c r="AC33" i="1"/>
  <c r="AC34" i="1"/>
  <c r="AC46" i="1"/>
  <c r="AC490" i="1"/>
  <c r="AC489" i="1"/>
  <c r="AC303" i="1"/>
  <c r="AC249" i="1"/>
  <c r="AC195" i="1"/>
  <c r="AC411" i="1"/>
  <c r="AC87" i="1"/>
  <c r="AC141" i="1"/>
  <c r="AC357" i="1"/>
  <c r="R329" i="1"/>
  <c r="R330" i="1"/>
  <c r="R491" i="1"/>
  <c r="R492" i="1"/>
  <c r="R168" i="1"/>
  <c r="R167" i="1"/>
  <c r="AB383" i="1"/>
  <c r="AB244" i="1"/>
  <c r="AB298" i="1"/>
  <c r="AB352" i="1"/>
  <c r="AB190" i="1"/>
  <c r="AB136" i="1"/>
  <c r="AB297" i="1"/>
  <c r="AC28" i="1"/>
  <c r="AB406" i="1"/>
  <c r="AB82" i="1"/>
  <c r="AB460" i="1"/>
  <c r="AB189" i="1"/>
  <c r="AB243" i="1"/>
  <c r="AB60" i="1"/>
  <c r="AB275" i="1"/>
  <c r="AB459" i="1"/>
  <c r="AC458" i="1"/>
  <c r="AC461" i="1" s="1"/>
  <c r="AB437" i="1"/>
  <c r="AB438" i="1"/>
  <c r="AB405" i="1"/>
  <c r="AC404" i="1"/>
  <c r="AC407" i="1" s="1"/>
  <c r="AB384" i="1"/>
  <c r="AB351" i="1"/>
  <c r="AC350" i="1"/>
  <c r="AC353" i="1" s="1"/>
  <c r="AC296" i="1"/>
  <c r="AC299" i="1" s="1"/>
  <c r="AB276" i="1"/>
  <c r="AB222" i="1"/>
  <c r="AC242" i="1"/>
  <c r="AC245" i="1" s="1"/>
  <c r="AC188" i="1"/>
  <c r="AC191" i="1" s="1"/>
  <c r="AC134" i="1"/>
  <c r="AC137" i="1" s="1"/>
  <c r="AB114" i="1"/>
  <c r="AC80" i="1"/>
  <c r="AC83" i="1" s="1"/>
  <c r="AD29" i="1"/>
  <c r="AB113" i="1"/>
  <c r="AC487" i="1"/>
  <c r="AC488" i="1"/>
  <c r="AC483" i="1"/>
  <c r="AC485" i="1"/>
  <c r="AC484" i="1"/>
  <c r="AC486" i="1"/>
  <c r="AC433" i="1"/>
  <c r="AC434" i="1"/>
  <c r="AC429" i="1"/>
  <c r="AC430" i="1"/>
  <c r="AC431" i="1"/>
  <c r="AC432" i="1"/>
  <c r="AC412" i="1"/>
  <c r="AC414" i="1"/>
  <c r="AC416" i="1"/>
  <c r="AC415" i="1"/>
  <c r="AC413" i="1"/>
  <c r="AC361" i="1"/>
  <c r="AC359" i="1"/>
  <c r="AC360" i="1"/>
  <c r="AC362" i="1"/>
  <c r="AC358" i="1"/>
  <c r="AC379" i="1"/>
  <c r="AC380" i="1"/>
  <c r="AC375" i="1"/>
  <c r="AC376" i="1"/>
  <c r="AC377" i="1"/>
  <c r="AC378" i="1"/>
  <c r="AC304" i="1"/>
  <c r="AC305" i="1"/>
  <c r="AC307" i="1"/>
  <c r="AC308" i="1"/>
  <c r="AC306" i="1"/>
  <c r="AC322" i="1"/>
  <c r="AC326" i="1"/>
  <c r="AC323" i="1"/>
  <c r="AC321" i="1"/>
  <c r="AC325" i="1"/>
  <c r="AC324" i="1"/>
  <c r="AB221" i="1"/>
  <c r="AC250" i="1"/>
  <c r="AC253" i="1"/>
  <c r="AC251" i="1"/>
  <c r="AC252" i="1"/>
  <c r="AC254" i="1"/>
  <c r="AC271" i="1"/>
  <c r="AC272" i="1"/>
  <c r="AC267" i="1"/>
  <c r="AC268" i="1"/>
  <c r="AC269" i="1"/>
  <c r="AC270" i="1"/>
  <c r="AB59" i="1"/>
  <c r="AC217" i="1"/>
  <c r="AC218" i="1"/>
  <c r="AC213" i="1"/>
  <c r="AC216" i="1"/>
  <c r="AC214" i="1"/>
  <c r="AC215" i="1"/>
  <c r="AC196" i="1"/>
  <c r="AC197" i="1"/>
  <c r="AC198" i="1"/>
  <c r="AC200" i="1"/>
  <c r="AC199" i="1"/>
  <c r="AC160" i="1"/>
  <c r="AC161" i="1"/>
  <c r="AC162" i="1"/>
  <c r="AC164" i="1"/>
  <c r="AC159" i="1"/>
  <c r="AC163" i="1"/>
  <c r="AC142" i="1"/>
  <c r="AC143" i="1"/>
  <c r="AC144" i="1"/>
  <c r="AC146" i="1"/>
  <c r="AC145" i="1"/>
  <c r="AC91" i="1"/>
  <c r="AC88" i="1"/>
  <c r="AC89" i="1"/>
  <c r="AC92" i="1"/>
  <c r="AC90" i="1"/>
  <c r="AC52" i="1"/>
  <c r="AC105" i="1"/>
  <c r="AC106" i="1"/>
  <c r="AC107" i="1"/>
  <c r="AC108" i="1"/>
  <c r="AC109" i="1"/>
  <c r="AC110" i="1"/>
  <c r="AB81" i="1"/>
  <c r="AB135" i="1"/>
  <c r="AC396" i="1"/>
  <c r="AC402" i="1"/>
  <c r="AC397" i="1"/>
  <c r="AC393" i="1"/>
  <c r="AC398" i="1" s="1"/>
  <c r="AC399" i="1"/>
  <c r="AC394" i="1"/>
  <c r="AC400" i="1"/>
  <c r="AC395" i="1"/>
  <c r="AC401" i="1"/>
  <c r="AC126" i="1"/>
  <c r="AC131" i="1"/>
  <c r="AC127" i="1"/>
  <c r="AC132" i="1"/>
  <c r="AC123" i="1"/>
  <c r="AC128" i="1" s="1"/>
  <c r="AC130" i="1"/>
  <c r="AC129" i="1"/>
  <c r="AC125" i="1"/>
  <c r="AC124" i="1"/>
  <c r="AC69" i="1"/>
  <c r="AC74" i="1" s="1"/>
  <c r="AC75" i="1"/>
  <c r="AC70" i="1"/>
  <c r="AC71" i="1"/>
  <c r="AC77" i="1"/>
  <c r="AC72" i="1"/>
  <c r="AC73" i="1"/>
  <c r="AC232" i="1"/>
  <c r="AC233" i="1"/>
  <c r="AC237" i="1"/>
  <c r="AC238" i="1"/>
  <c r="AC239" i="1"/>
  <c r="AC240" i="1"/>
  <c r="AC231" i="1"/>
  <c r="AC236" i="1" s="1"/>
  <c r="AC234" i="1"/>
  <c r="AC235" i="1"/>
  <c r="AC451" i="1"/>
  <c r="AC448" i="1"/>
  <c r="AC450" i="1"/>
  <c r="AC454" i="1"/>
  <c r="AC447" i="1"/>
  <c r="AC452" i="1" s="1"/>
  <c r="AC453" i="1"/>
  <c r="AC455" i="1"/>
  <c r="AC449" i="1"/>
  <c r="AC456" i="1"/>
  <c r="AC285" i="1"/>
  <c r="AC290" i="1" s="1"/>
  <c r="AC286" i="1"/>
  <c r="AC287" i="1"/>
  <c r="AC291" i="1"/>
  <c r="AC288" i="1"/>
  <c r="AC292" i="1"/>
  <c r="AC289" i="1"/>
  <c r="AC293" i="1"/>
  <c r="AC294" i="1"/>
  <c r="AC36" i="1"/>
  <c r="AC38" i="1"/>
  <c r="AC35" i="1"/>
  <c r="AC27" i="1"/>
  <c r="AC341" i="1"/>
  <c r="AC343" i="1"/>
  <c r="AC342" i="1"/>
  <c r="AC339" i="1"/>
  <c r="AC344" i="1" s="1"/>
  <c r="AC347" i="1"/>
  <c r="AC345" i="1"/>
  <c r="AC346" i="1"/>
  <c r="AC340" i="1"/>
  <c r="AC348" i="1"/>
  <c r="AC179" i="1"/>
  <c r="AC181" i="1"/>
  <c r="AC184" i="1"/>
  <c r="AC185" i="1"/>
  <c r="AC186" i="1"/>
  <c r="AC177" i="1"/>
  <c r="AC182" i="1" s="1"/>
  <c r="AC183" i="1"/>
  <c r="AC178" i="1"/>
  <c r="AC180" i="1"/>
  <c r="AD18" i="1"/>
  <c r="AD19" i="1"/>
  <c r="AD21" i="1"/>
  <c r="AD17" i="1"/>
  <c r="AD16" i="1"/>
  <c r="AD409" i="1"/>
  <c r="AD410" i="1" s="1"/>
  <c r="AD428" i="1"/>
  <c r="AD392" i="1"/>
  <c r="AD403" i="1" s="1"/>
  <c r="AD446" i="1"/>
  <c r="AD457" i="1" s="1"/>
  <c r="AD482" i="1"/>
  <c r="AD301" i="1"/>
  <c r="AD302" i="1" s="1"/>
  <c r="AD247" i="1"/>
  <c r="AD248" i="1" s="1"/>
  <c r="AD31" i="1"/>
  <c r="AD32" i="1" s="1"/>
  <c r="AD139" i="1"/>
  <c r="AD140" i="1" s="1"/>
  <c r="AD158" i="1"/>
  <c r="AD193" i="1"/>
  <c r="AD194" i="1" s="1"/>
  <c r="AD68" i="1"/>
  <c r="AD76" i="1" s="1"/>
  <c r="AD284" i="1"/>
  <c r="AD295" i="1" s="1"/>
  <c r="AD122" i="1"/>
  <c r="AD133" i="1" s="1"/>
  <c r="AD212" i="1"/>
  <c r="AD374" i="1"/>
  <c r="AD338" i="1"/>
  <c r="AD349" i="1" s="1"/>
  <c r="AD176" i="1"/>
  <c r="AD187" i="1" s="1"/>
  <c r="AD104" i="1"/>
  <c r="AE14" i="1"/>
  <c r="AD50" i="1"/>
  <c r="AD355" i="1"/>
  <c r="AD356" i="1" s="1"/>
  <c r="AD85" i="1"/>
  <c r="AD86" i="1" s="1"/>
  <c r="AD230" i="1"/>
  <c r="AD241" i="1" s="1"/>
  <c r="AD266" i="1"/>
  <c r="AD320" i="1"/>
  <c r="AE24" i="1" l="1"/>
  <c r="AE22" i="1"/>
  <c r="AD79" i="1"/>
  <c r="AD78" i="1"/>
  <c r="AD220" i="1"/>
  <c r="AD219" i="1"/>
  <c r="AD328" i="1"/>
  <c r="AD327" i="1"/>
  <c r="AD364" i="1"/>
  <c r="AD365" i="1"/>
  <c r="AD366" i="1"/>
  <c r="AD369" i="1"/>
  <c r="AD368" i="1"/>
  <c r="AD363" i="1"/>
  <c r="AD370" i="1"/>
  <c r="AD93" i="1"/>
  <c r="AD94" i="1"/>
  <c r="AD95" i="1"/>
  <c r="AD96" i="1"/>
  <c r="AD98" i="1"/>
  <c r="AD99" i="1"/>
  <c r="AD100" i="1"/>
  <c r="AD310" i="1"/>
  <c r="AD311" i="1"/>
  <c r="AD312" i="1"/>
  <c r="AD309" i="1"/>
  <c r="AD314" i="1"/>
  <c r="AD315" i="1"/>
  <c r="AD316" i="1"/>
  <c r="AD58" i="1"/>
  <c r="AD53" i="1"/>
  <c r="AD56" i="1"/>
  <c r="AD51" i="1"/>
  <c r="AD55" i="1"/>
  <c r="AD54" i="1"/>
  <c r="AD57" i="1"/>
  <c r="AD490" i="1"/>
  <c r="AD489" i="1"/>
  <c r="AE23" i="1"/>
  <c r="AE26" i="1"/>
  <c r="AE29" i="1" s="1"/>
  <c r="AE25" i="1"/>
  <c r="AE15" i="1"/>
  <c r="AE20" i="1" s="1"/>
  <c r="AD257" i="1"/>
  <c r="AD258" i="1"/>
  <c r="AD260" i="1"/>
  <c r="AD261" i="1"/>
  <c r="AD255" i="1"/>
  <c r="AD256" i="1"/>
  <c r="AD262" i="1"/>
  <c r="AD112" i="1"/>
  <c r="AD111" i="1"/>
  <c r="AD202" i="1"/>
  <c r="AD203" i="1"/>
  <c r="AD204" i="1"/>
  <c r="AD206" i="1"/>
  <c r="AD207" i="1"/>
  <c r="AD201" i="1"/>
  <c r="AD208" i="1"/>
  <c r="AD166" i="1"/>
  <c r="AD165" i="1"/>
  <c r="AD436" i="1"/>
  <c r="AD435" i="1"/>
  <c r="AD274" i="1"/>
  <c r="AD273" i="1"/>
  <c r="AD152" i="1"/>
  <c r="AD147" i="1"/>
  <c r="AD148" i="1"/>
  <c r="AD149" i="1"/>
  <c r="AD150" i="1"/>
  <c r="AD153" i="1"/>
  <c r="AD154" i="1"/>
  <c r="AD418" i="1"/>
  <c r="AD419" i="1"/>
  <c r="AD420" i="1"/>
  <c r="AD422" i="1"/>
  <c r="AD423" i="1"/>
  <c r="AD417" i="1"/>
  <c r="AD424" i="1"/>
  <c r="AD382" i="1"/>
  <c r="AD381" i="1"/>
  <c r="AD40" i="1"/>
  <c r="AD41" i="1"/>
  <c r="AD42" i="1"/>
  <c r="AD44" i="1"/>
  <c r="AD45" i="1"/>
  <c r="AD39" i="1"/>
  <c r="AD37" i="1"/>
  <c r="AD33" i="1"/>
  <c r="AD34" i="1"/>
  <c r="AD46" i="1"/>
  <c r="AD195" i="1"/>
  <c r="AD141" i="1"/>
  <c r="AD411" i="1"/>
  <c r="AD87" i="1"/>
  <c r="AD249" i="1"/>
  <c r="AD303" i="1"/>
  <c r="AD357" i="1"/>
  <c r="S491" i="1"/>
  <c r="S492" i="1"/>
  <c r="S168" i="1"/>
  <c r="S167" i="1"/>
  <c r="S330" i="1"/>
  <c r="S329" i="1"/>
  <c r="AC190" i="1"/>
  <c r="AC383" i="1"/>
  <c r="AC352" i="1"/>
  <c r="AC136" i="1"/>
  <c r="AC82" i="1"/>
  <c r="AC460" i="1"/>
  <c r="AC406" i="1"/>
  <c r="AC244" i="1"/>
  <c r="AC298" i="1"/>
  <c r="AC297" i="1"/>
  <c r="AC275" i="1"/>
  <c r="AD28" i="1"/>
  <c r="AC189" i="1"/>
  <c r="AC243" i="1"/>
  <c r="AC60" i="1"/>
  <c r="AC459" i="1"/>
  <c r="AD458" i="1"/>
  <c r="AD461" i="1" s="1"/>
  <c r="AC437" i="1"/>
  <c r="AC438" i="1"/>
  <c r="AC405" i="1"/>
  <c r="AD404" i="1"/>
  <c r="AD407" i="1" s="1"/>
  <c r="AC384" i="1"/>
  <c r="AC351" i="1"/>
  <c r="AD350" i="1"/>
  <c r="AD353" i="1" s="1"/>
  <c r="AD296" i="1"/>
  <c r="AD299" i="1" s="1"/>
  <c r="AC276" i="1"/>
  <c r="AD242" i="1"/>
  <c r="AD245" i="1" s="1"/>
  <c r="AC222" i="1"/>
  <c r="AD188" i="1"/>
  <c r="AD191" i="1" s="1"/>
  <c r="AD134" i="1"/>
  <c r="AD137" i="1" s="1"/>
  <c r="AC114" i="1"/>
  <c r="AD80" i="1"/>
  <c r="AD83" i="1" s="1"/>
  <c r="AD486" i="1"/>
  <c r="AD487" i="1"/>
  <c r="AD488" i="1"/>
  <c r="AD485" i="1"/>
  <c r="AD483" i="1"/>
  <c r="AD484" i="1"/>
  <c r="AD415" i="1"/>
  <c r="AD413" i="1"/>
  <c r="AD414" i="1"/>
  <c r="AD412" i="1"/>
  <c r="AD416" i="1"/>
  <c r="AD432" i="1"/>
  <c r="AD433" i="1"/>
  <c r="AD429" i="1"/>
  <c r="AD434" i="1"/>
  <c r="AD431" i="1"/>
  <c r="AD430" i="1"/>
  <c r="AD378" i="1"/>
  <c r="AD379" i="1"/>
  <c r="AD380" i="1"/>
  <c r="AD375" i="1"/>
  <c r="AD377" i="1"/>
  <c r="AD376" i="1"/>
  <c r="AD359" i="1"/>
  <c r="AD360" i="1"/>
  <c r="AD362" i="1"/>
  <c r="AD358" i="1"/>
  <c r="AD361" i="1"/>
  <c r="AD307" i="1"/>
  <c r="AD304" i="1"/>
  <c r="AD305" i="1"/>
  <c r="AD308" i="1"/>
  <c r="AD306" i="1"/>
  <c r="AD321" i="1"/>
  <c r="AD325" i="1"/>
  <c r="AD322" i="1"/>
  <c r="AD326" i="1"/>
  <c r="AD323" i="1"/>
  <c r="AD324" i="1"/>
  <c r="AD270" i="1"/>
  <c r="AD271" i="1"/>
  <c r="AD272" i="1"/>
  <c r="AD267" i="1"/>
  <c r="AD269" i="1"/>
  <c r="AD268" i="1"/>
  <c r="AD250" i="1"/>
  <c r="AD252" i="1"/>
  <c r="AD253" i="1"/>
  <c r="AD254" i="1"/>
  <c r="AD251" i="1"/>
  <c r="AC221" i="1"/>
  <c r="AC59" i="1"/>
  <c r="AD216" i="1"/>
  <c r="AD217" i="1"/>
  <c r="AD218" i="1"/>
  <c r="AD215" i="1"/>
  <c r="AD213" i="1"/>
  <c r="AD214" i="1"/>
  <c r="AD196" i="1"/>
  <c r="AD197" i="1"/>
  <c r="AD200" i="1"/>
  <c r="AD198" i="1"/>
  <c r="AD199" i="1"/>
  <c r="AD159" i="1"/>
  <c r="AD160" i="1"/>
  <c r="AD161" i="1"/>
  <c r="AD163" i="1"/>
  <c r="AD164" i="1"/>
  <c r="AD162" i="1"/>
  <c r="AD145" i="1"/>
  <c r="AD142" i="1"/>
  <c r="AD144" i="1"/>
  <c r="AD146" i="1"/>
  <c r="AD143" i="1"/>
  <c r="AC113" i="1"/>
  <c r="AD52" i="1"/>
  <c r="AD105" i="1"/>
  <c r="AD106" i="1"/>
  <c r="AD107" i="1"/>
  <c r="AD108" i="1"/>
  <c r="AD109" i="1"/>
  <c r="AD110" i="1"/>
  <c r="AD90" i="1"/>
  <c r="AD89" i="1"/>
  <c r="AD91" i="1"/>
  <c r="AD88" i="1"/>
  <c r="AD92" i="1"/>
  <c r="AC81" i="1"/>
  <c r="AD395" i="1"/>
  <c r="AD401" i="1"/>
  <c r="AD396" i="1"/>
  <c r="AD402" i="1"/>
  <c r="AD397" i="1"/>
  <c r="AD393" i="1"/>
  <c r="AD398" i="1" s="1"/>
  <c r="AD399" i="1"/>
  <c r="AD394" i="1"/>
  <c r="AD400" i="1"/>
  <c r="AD27" i="1"/>
  <c r="AC135" i="1"/>
  <c r="AD125" i="1"/>
  <c r="AD130" i="1"/>
  <c r="AD126" i="1"/>
  <c r="AD131" i="1"/>
  <c r="AD127" i="1"/>
  <c r="AD132" i="1"/>
  <c r="AD123" i="1"/>
  <c r="AD128" i="1" s="1"/>
  <c r="AD124" i="1"/>
  <c r="AD129" i="1"/>
  <c r="AD449" i="1"/>
  <c r="AD453" i="1"/>
  <c r="AD451" i="1"/>
  <c r="AD448" i="1"/>
  <c r="AD450" i="1"/>
  <c r="AD455" i="1"/>
  <c r="AD447" i="1"/>
  <c r="AD452" i="1" s="1"/>
  <c r="AD456" i="1"/>
  <c r="AD454" i="1"/>
  <c r="AD285" i="1"/>
  <c r="AD290" i="1" s="1"/>
  <c r="AD286" i="1"/>
  <c r="AD287" i="1"/>
  <c r="AD291" i="1"/>
  <c r="AD288" i="1"/>
  <c r="AD292" i="1"/>
  <c r="AD294" i="1"/>
  <c r="AD293" i="1"/>
  <c r="AD289" i="1"/>
  <c r="AD234" i="1"/>
  <c r="AD232" i="1"/>
  <c r="AD233" i="1"/>
  <c r="AD235" i="1"/>
  <c r="AD237" i="1"/>
  <c r="AD238" i="1"/>
  <c r="AD239" i="1"/>
  <c r="AD240" i="1"/>
  <c r="AD231" i="1"/>
  <c r="AD236" i="1" s="1"/>
  <c r="AD69" i="1"/>
  <c r="AD74" i="1" s="1"/>
  <c r="AD75" i="1"/>
  <c r="AD70" i="1"/>
  <c r="AD71" i="1"/>
  <c r="AD77" i="1"/>
  <c r="AD73" i="1"/>
  <c r="AD72" i="1"/>
  <c r="AD35" i="1"/>
  <c r="AD36" i="1"/>
  <c r="AD38" i="1"/>
  <c r="AD179" i="1"/>
  <c r="AD181" i="1"/>
  <c r="AD183" i="1"/>
  <c r="AD180" i="1"/>
  <c r="AD178" i="1"/>
  <c r="AD177" i="1"/>
  <c r="AD182" i="1" s="1"/>
  <c r="AD184" i="1"/>
  <c r="AD185" i="1"/>
  <c r="AD186" i="1"/>
  <c r="AD341" i="1"/>
  <c r="AD343" i="1"/>
  <c r="AD348" i="1"/>
  <c r="AD345" i="1"/>
  <c r="AD346" i="1"/>
  <c r="AD342" i="1"/>
  <c r="AD339" i="1"/>
  <c r="AD344" i="1" s="1"/>
  <c r="AD347" i="1"/>
  <c r="AD340" i="1"/>
  <c r="AE17" i="1"/>
  <c r="AE18" i="1"/>
  <c r="AE19" i="1"/>
  <c r="AE21" i="1"/>
  <c r="AE16" i="1"/>
  <c r="AE392" i="1"/>
  <c r="AE403" i="1" s="1"/>
  <c r="AE482" i="1"/>
  <c r="AE446" i="1"/>
  <c r="AE457" i="1" s="1"/>
  <c r="AE428" i="1"/>
  <c r="AE409" i="1"/>
  <c r="AE410" i="1" s="1"/>
  <c r="AE266" i="1"/>
  <c r="AE50" i="1"/>
  <c r="AE338" i="1"/>
  <c r="AE349" i="1" s="1"/>
  <c r="AE284" i="1"/>
  <c r="AE295" i="1" s="1"/>
  <c r="AE139" i="1"/>
  <c r="AE140" i="1" s="1"/>
  <c r="AE230" i="1"/>
  <c r="AE241" i="1" s="1"/>
  <c r="AF14" i="1"/>
  <c r="AE374" i="1"/>
  <c r="AE68" i="1"/>
  <c r="AE76" i="1" s="1"/>
  <c r="AE31" i="1"/>
  <c r="AE32" i="1" s="1"/>
  <c r="AE85" i="1"/>
  <c r="AE86" i="1" s="1"/>
  <c r="AE104" i="1"/>
  <c r="AE212" i="1"/>
  <c r="AE193" i="1"/>
  <c r="AE194" i="1" s="1"/>
  <c r="AE247" i="1"/>
  <c r="AE248" i="1" s="1"/>
  <c r="AE320" i="1"/>
  <c r="AE355" i="1"/>
  <c r="AE356" i="1" s="1"/>
  <c r="AE176" i="1"/>
  <c r="AE187" i="1" s="1"/>
  <c r="AE122" i="1"/>
  <c r="AE133" i="1" s="1"/>
  <c r="AE158" i="1"/>
  <c r="AE301" i="1"/>
  <c r="AE302" i="1" s="1"/>
  <c r="AF24" i="1" l="1"/>
  <c r="AF22" i="1"/>
  <c r="AE79" i="1"/>
  <c r="AE78" i="1"/>
  <c r="AE58" i="1"/>
  <c r="AE53" i="1"/>
  <c r="AE56" i="1"/>
  <c r="AE51" i="1"/>
  <c r="AE55" i="1"/>
  <c r="AE54" i="1"/>
  <c r="AE57" i="1"/>
  <c r="AE274" i="1"/>
  <c r="AE273" i="1"/>
  <c r="AE328" i="1"/>
  <c r="AE327" i="1"/>
  <c r="AE382" i="1"/>
  <c r="AE381" i="1"/>
  <c r="AE417" i="1"/>
  <c r="AE418" i="1"/>
  <c r="AE419" i="1"/>
  <c r="AE420" i="1"/>
  <c r="AE422" i="1"/>
  <c r="AE423" i="1"/>
  <c r="AE424" i="1"/>
  <c r="AE363" i="1"/>
  <c r="AE364" i="1"/>
  <c r="AE365" i="1"/>
  <c r="AE366" i="1"/>
  <c r="AE369" i="1"/>
  <c r="AE368" i="1"/>
  <c r="AE370" i="1"/>
  <c r="AE256" i="1"/>
  <c r="AE257" i="1"/>
  <c r="AE258" i="1"/>
  <c r="AE260" i="1"/>
  <c r="AE261" i="1"/>
  <c r="AE255" i="1"/>
  <c r="AE262" i="1"/>
  <c r="AF26" i="1"/>
  <c r="AF29" i="1" s="1"/>
  <c r="AF25" i="1"/>
  <c r="AF23" i="1"/>
  <c r="AF15" i="1"/>
  <c r="AF20" i="1" s="1"/>
  <c r="AE436" i="1"/>
  <c r="AE435" i="1"/>
  <c r="AE309" i="1"/>
  <c r="AE315" i="1"/>
  <c r="AE310" i="1"/>
  <c r="AE311" i="1"/>
  <c r="AE312" i="1"/>
  <c r="AE314" i="1"/>
  <c r="AE316" i="1"/>
  <c r="AE220" i="1"/>
  <c r="AE219" i="1"/>
  <c r="AE152" i="1"/>
  <c r="AE147" i="1"/>
  <c r="AE148" i="1"/>
  <c r="AE149" i="1"/>
  <c r="AE153" i="1"/>
  <c r="AE150" i="1"/>
  <c r="AE154" i="1"/>
  <c r="AE490" i="1"/>
  <c r="AE489" i="1"/>
  <c r="AE201" i="1"/>
  <c r="AE202" i="1"/>
  <c r="AE203" i="1"/>
  <c r="AE204" i="1"/>
  <c r="AE206" i="1"/>
  <c r="AE207" i="1"/>
  <c r="AE208" i="1"/>
  <c r="AE112" i="1"/>
  <c r="AE111" i="1"/>
  <c r="AE39" i="1"/>
  <c r="AE40" i="1"/>
  <c r="AE41" i="1"/>
  <c r="AE42" i="1"/>
  <c r="AE44" i="1"/>
  <c r="AE45" i="1"/>
  <c r="AE37" i="1"/>
  <c r="AE33" i="1"/>
  <c r="AE34" i="1"/>
  <c r="AE46" i="1"/>
  <c r="AE166" i="1"/>
  <c r="AE165" i="1"/>
  <c r="AE93" i="1"/>
  <c r="AE94" i="1"/>
  <c r="AE95" i="1"/>
  <c r="AE96" i="1"/>
  <c r="AE98" i="1"/>
  <c r="AE99" i="1"/>
  <c r="AE100" i="1"/>
  <c r="AE87" i="1"/>
  <c r="AE411" i="1"/>
  <c r="AE249" i="1"/>
  <c r="AE195" i="1"/>
  <c r="AE303" i="1"/>
  <c r="AE141" i="1"/>
  <c r="AE357" i="1"/>
  <c r="T168" i="1"/>
  <c r="T167" i="1"/>
  <c r="T491" i="1"/>
  <c r="T492" i="1"/>
  <c r="T330" i="1"/>
  <c r="T329" i="1"/>
  <c r="AD383" i="1"/>
  <c r="AD406" i="1"/>
  <c r="AD460" i="1"/>
  <c r="AD352" i="1"/>
  <c r="AD136" i="1"/>
  <c r="AD190" i="1"/>
  <c r="AD298" i="1"/>
  <c r="AD243" i="1"/>
  <c r="AD297" i="1"/>
  <c r="AE28" i="1"/>
  <c r="AD244" i="1"/>
  <c r="AD82" i="1"/>
  <c r="AD189" i="1"/>
  <c r="AD60" i="1"/>
  <c r="AD275" i="1"/>
  <c r="AD459" i="1"/>
  <c r="AE458" i="1"/>
  <c r="AE461" i="1" s="1"/>
  <c r="AD437" i="1"/>
  <c r="AD438" i="1"/>
  <c r="AD405" i="1"/>
  <c r="AE404" i="1"/>
  <c r="AE407" i="1" s="1"/>
  <c r="AD384" i="1"/>
  <c r="AD351" i="1"/>
  <c r="AE350" i="1"/>
  <c r="AE353" i="1" s="1"/>
  <c r="AE296" i="1"/>
  <c r="AE299" i="1" s="1"/>
  <c r="AD276" i="1"/>
  <c r="AE242" i="1"/>
  <c r="AE245" i="1" s="1"/>
  <c r="AD222" i="1"/>
  <c r="AE188" i="1"/>
  <c r="AE191" i="1" s="1"/>
  <c r="AE134" i="1"/>
  <c r="AE137" i="1" s="1"/>
  <c r="AD114" i="1"/>
  <c r="AE80" i="1"/>
  <c r="AE83" i="1" s="1"/>
  <c r="AE485" i="1"/>
  <c r="AE486" i="1"/>
  <c r="AE487" i="1"/>
  <c r="AE488" i="1"/>
  <c r="AE483" i="1"/>
  <c r="AE484" i="1"/>
  <c r="AE412" i="1"/>
  <c r="AE416" i="1"/>
  <c r="AE415" i="1"/>
  <c r="AE413" i="1"/>
  <c r="AE414" i="1"/>
  <c r="AE431" i="1"/>
  <c r="AE432" i="1"/>
  <c r="AE434" i="1"/>
  <c r="AE433" i="1"/>
  <c r="AE429" i="1"/>
  <c r="AE430" i="1"/>
  <c r="AE377" i="1"/>
  <c r="AE378" i="1"/>
  <c r="AE379" i="1"/>
  <c r="AE380" i="1"/>
  <c r="AE375" i="1"/>
  <c r="AE376" i="1"/>
  <c r="AE358" i="1"/>
  <c r="AE359" i="1"/>
  <c r="AE360" i="1"/>
  <c r="AE362" i="1"/>
  <c r="AE361" i="1"/>
  <c r="AE321" i="1"/>
  <c r="AE322" i="1"/>
  <c r="AE323" i="1"/>
  <c r="AE324" i="1"/>
  <c r="AE325" i="1"/>
  <c r="AE326" i="1"/>
  <c r="AE306" i="1"/>
  <c r="AE304" i="1"/>
  <c r="AE307" i="1"/>
  <c r="AE305" i="1"/>
  <c r="AE308" i="1"/>
  <c r="AD221" i="1"/>
  <c r="AE269" i="1"/>
  <c r="AE270" i="1"/>
  <c r="AE271" i="1"/>
  <c r="AE272" i="1"/>
  <c r="AE267" i="1"/>
  <c r="AE268" i="1"/>
  <c r="AE251" i="1"/>
  <c r="AE252" i="1"/>
  <c r="AE250" i="1"/>
  <c r="AE253" i="1"/>
  <c r="AE254" i="1"/>
  <c r="AE196" i="1"/>
  <c r="AE199" i="1"/>
  <c r="AE198" i="1"/>
  <c r="AE197" i="1"/>
  <c r="AE200" i="1"/>
  <c r="AE215" i="1"/>
  <c r="AE216" i="1"/>
  <c r="AE217" i="1"/>
  <c r="AE218" i="1"/>
  <c r="AE213" i="1"/>
  <c r="AE214" i="1"/>
  <c r="AD59" i="1"/>
  <c r="AD113" i="1"/>
  <c r="AE159" i="1"/>
  <c r="AE160" i="1"/>
  <c r="AE162" i="1"/>
  <c r="AE163" i="1"/>
  <c r="AE164" i="1"/>
  <c r="AE161" i="1"/>
  <c r="AE144" i="1"/>
  <c r="AE145" i="1"/>
  <c r="AE146" i="1"/>
  <c r="AE142" i="1"/>
  <c r="AE143" i="1"/>
  <c r="AE52" i="1"/>
  <c r="AE89" i="1"/>
  <c r="AE90" i="1"/>
  <c r="AE91" i="1"/>
  <c r="AE88" i="1"/>
  <c r="AE92" i="1"/>
  <c r="AE105" i="1"/>
  <c r="AE106" i="1"/>
  <c r="AE107" i="1"/>
  <c r="AE108" i="1"/>
  <c r="AE109" i="1"/>
  <c r="AE110" i="1"/>
  <c r="AD135" i="1"/>
  <c r="AD81" i="1"/>
  <c r="AE231" i="1"/>
  <c r="AE236" i="1" s="1"/>
  <c r="AE235" i="1"/>
  <c r="AE237" i="1"/>
  <c r="AE238" i="1"/>
  <c r="AE239" i="1"/>
  <c r="AE232" i="1"/>
  <c r="AE240" i="1"/>
  <c r="AE233" i="1"/>
  <c r="AE234" i="1"/>
  <c r="AE456" i="1"/>
  <c r="AE449" i="1"/>
  <c r="AE453" i="1"/>
  <c r="AE451" i="1"/>
  <c r="AE455" i="1"/>
  <c r="AE448" i="1"/>
  <c r="AE447" i="1"/>
  <c r="AE452" i="1" s="1"/>
  <c r="AE450" i="1"/>
  <c r="AE454" i="1"/>
  <c r="AE394" i="1"/>
  <c r="AE400" i="1"/>
  <c r="AE395" i="1"/>
  <c r="AE401" i="1"/>
  <c r="AE396" i="1"/>
  <c r="AE402" i="1"/>
  <c r="AE397" i="1"/>
  <c r="AE393" i="1"/>
  <c r="AE398" i="1" s="1"/>
  <c r="AE399" i="1"/>
  <c r="AE124" i="1"/>
  <c r="AE129" i="1"/>
  <c r="AE125" i="1"/>
  <c r="AE130" i="1"/>
  <c r="AE126" i="1"/>
  <c r="AE131" i="1"/>
  <c r="AE127" i="1"/>
  <c r="AE132" i="1"/>
  <c r="AE123" i="1"/>
  <c r="AE128" i="1" s="1"/>
  <c r="AE73" i="1"/>
  <c r="AE69" i="1"/>
  <c r="AE74" i="1" s="1"/>
  <c r="AE75" i="1"/>
  <c r="AE70" i="1"/>
  <c r="AE72" i="1"/>
  <c r="AE71" i="1"/>
  <c r="AE77" i="1"/>
  <c r="AE294" i="1"/>
  <c r="AE285" i="1"/>
  <c r="AE290" i="1" s="1"/>
  <c r="AE286" i="1"/>
  <c r="AE287" i="1"/>
  <c r="AE291" i="1"/>
  <c r="AE292" i="1"/>
  <c r="AE288" i="1"/>
  <c r="AE293" i="1"/>
  <c r="AE289" i="1"/>
  <c r="AE27" i="1"/>
  <c r="AE35" i="1"/>
  <c r="AE36" i="1"/>
  <c r="AE38" i="1"/>
  <c r="AE341" i="1"/>
  <c r="AE343" i="1"/>
  <c r="AE347" i="1"/>
  <c r="AE340" i="1"/>
  <c r="AE342" i="1"/>
  <c r="AE348" i="1"/>
  <c r="AE339" i="1"/>
  <c r="AE344" i="1" s="1"/>
  <c r="AE346" i="1"/>
  <c r="AE345" i="1"/>
  <c r="AE181" i="1"/>
  <c r="AE179" i="1"/>
  <c r="AE180" i="1"/>
  <c r="AE177" i="1"/>
  <c r="AE182" i="1" s="1"/>
  <c r="AE183" i="1"/>
  <c r="AE178" i="1"/>
  <c r="AE186" i="1"/>
  <c r="AE184" i="1"/>
  <c r="AE185" i="1"/>
  <c r="AF16" i="1"/>
  <c r="AF17" i="1"/>
  <c r="AF18" i="1"/>
  <c r="AF19" i="1"/>
  <c r="AF21" i="1"/>
  <c r="AF446" i="1"/>
  <c r="AF457" i="1" s="1"/>
  <c r="AF428" i="1"/>
  <c r="AF392" i="1"/>
  <c r="AF403" i="1" s="1"/>
  <c r="AF409" i="1"/>
  <c r="AF410" i="1" s="1"/>
  <c r="AF482" i="1"/>
  <c r="AF158" i="1"/>
  <c r="AF320" i="1"/>
  <c r="AF104" i="1"/>
  <c r="AF374" i="1"/>
  <c r="AF284" i="1"/>
  <c r="AF295" i="1" s="1"/>
  <c r="AF122" i="1"/>
  <c r="AF133" i="1" s="1"/>
  <c r="AF247" i="1"/>
  <c r="AF248" i="1" s="1"/>
  <c r="AF85" i="1"/>
  <c r="AF86" i="1" s="1"/>
  <c r="AG14" i="1"/>
  <c r="AF338" i="1"/>
  <c r="AF349" i="1" s="1"/>
  <c r="AF176" i="1"/>
  <c r="AF187" i="1" s="1"/>
  <c r="AF193" i="1"/>
  <c r="AF194" i="1" s="1"/>
  <c r="AF31" i="1"/>
  <c r="AF32" i="1" s="1"/>
  <c r="AF230" i="1"/>
  <c r="AF241" i="1" s="1"/>
  <c r="AF50" i="1"/>
  <c r="AF301" i="1"/>
  <c r="AF302" i="1" s="1"/>
  <c r="AF355" i="1"/>
  <c r="AF356" i="1" s="1"/>
  <c r="AF212" i="1"/>
  <c r="AF68" i="1"/>
  <c r="AF76" i="1" s="1"/>
  <c r="AF139" i="1"/>
  <c r="AF140" i="1" s="1"/>
  <c r="AF266" i="1"/>
  <c r="AG24" i="1" l="1"/>
  <c r="AG22" i="1"/>
  <c r="AF79" i="1"/>
  <c r="AF78" i="1"/>
  <c r="AF39" i="1"/>
  <c r="AF40" i="1"/>
  <c r="AF41" i="1"/>
  <c r="AF42" i="1"/>
  <c r="AF44" i="1"/>
  <c r="AF45" i="1"/>
  <c r="AF33" i="1"/>
  <c r="AF37" i="1"/>
  <c r="AF34" i="1"/>
  <c r="AF46" i="1"/>
  <c r="AF201" i="1"/>
  <c r="AF202" i="1"/>
  <c r="AF203" i="1"/>
  <c r="AF204" i="1"/>
  <c r="AF206" i="1"/>
  <c r="AF207" i="1"/>
  <c r="AF208" i="1"/>
  <c r="AF220" i="1"/>
  <c r="AF219" i="1"/>
  <c r="AF328" i="1"/>
  <c r="AF327" i="1"/>
  <c r="AF490" i="1"/>
  <c r="AF489" i="1"/>
  <c r="AF56" i="1"/>
  <c r="AF51" i="1"/>
  <c r="AF55" i="1"/>
  <c r="AF53" i="1"/>
  <c r="AF54" i="1"/>
  <c r="AF58" i="1"/>
  <c r="AF57" i="1"/>
  <c r="AF417" i="1"/>
  <c r="AF418" i="1"/>
  <c r="AF419" i="1"/>
  <c r="AF420" i="1"/>
  <c r="AF422" i="1"/>
  <c r="AF423" i="1"/>
  <c r="AF424" i="1"/>
  <c r="AF363" i="1"/>
  <c r="AF364" i="1"/>
  <c r="AF365" i="1"/>
  <c r="AF366" i="1"/>
  <c r="AF369" i="1"/>
  <c r="AF368" i="1"/>
  <c r="AF370" i="1"/>
  <c r="AG26" i="1"/>
  <c r="AG29" i="1" s="1"/>
  <c r="AG25" i="1"/>
  <c r="AG23" i="1"/>
  <c r="AG15" i="1"/>
  <c r="AG20" i="1" s="1"/>
  <c r="AF166" i="1"/>
  <c r="AF165" i="1"/>
  <c r="AF314" i="1"/>
  <c r="AF315" i="1"/>
  <c r="AF310" i="1"/>
  <c r="AF311" i="1"/>
  <c r="AF309" i="1"/>
  <c r="AF312" i="1"/>
  <c r="AF316" i="1"/>
  <c r="AF93" i="1"/>
  <c r="AF94" i="1"/>
  <c r="AF95" i="1"/>
  <c r="AF96" i="1"/>
  <c r="AF98" i="1"/>
  <c r="AF99" i="1"/>
  <c r="AF100" i="1"/>
  <c r="AF255" i="1"/>
  <c r="AF256" i="1"/>
  <c r="AF257" i="1"/>
  <c r="AF258" i="1"/>
  <c r="AF260" i="1"/>
  <c r="AF261" i="1"/>
  <c r="AF262" i="1"/>
  <c r="AF436" i="1"/>
  <c r="AF435" i="1"/>
  <c r="AF274" i="1"/>
  <c r="AF273" i="1"/>
  <c r="AF150" i="1"/>
  <c r="AF152" i="1"/>
  <c r="AF147" i="1"/>
  <c r="AF149" i="1"/>
  <c r="AF153" i="1"/>
  <c r="AF148" i="1"/>
  <c r="AF154" i="1"/>
  <c r="AF382" i="1"/>
  <c r="AF381" i="1"/>
  <c r="AF112" i="1"/>
  <c r="AF111" i="1"/>
  <c r="AF141" i="1"/>
  <c r="AF195" i="1"/>
  <c r="AF303" i="1"/>
  <c r="AF87" i="1"/>
  <c r="AF249" i="1"/>
  <c r="AF411" i="1"/>
  <c r="AF357" i="1"/>
  <c r="U492" i="1"/>
  <c r="U491" i="1"/>
  <c r="U329" i="1"/>
  <c r="U330" i="1"/>
  <c r="U168" i="1"/>
  <c r="U167" i="1"/>
  <c r="AE297" i="1"/>
  <c r="AE383" i="1"/>
  <c r="AE298" i="1"/>
  <c r="AE244" i="1"/>
  <c r="AE82" i="1"/>
  <c r="AE190" i="1"/>
  <c r="AE406" i="1"/>
  <c r="AF28" i="1"/>
  <c r="AE460" i="1"/>
  <c r="AE352" i="1"/>
  <c r="AE136" i="1"/>
  <c r="AE243" i="1"/>
  <c r="AE275" i="1"/>
  <c r="AE189" i="1"/>
  <c r="AE60" i="1"/>
  <c r="AE459" i="1"/>
  <c r="AF458" i="1"/>
  <c r="AF461" i="1" s="1"/>
  <c r="AE437" i="1"/>
  <c r="AE438" i="1"/>
  <c r="AE405" i="1"/>
  <c r="AF404" i="1"/>
  <c r="AF407" i="1" s="1"/>
  <c r="AE384" i="1"/>
  <c r="AE351" i="1"/>
  <c r="AF350" i="1"/>
  <c r="AF353" i="1" s="1"/>
  <c r="AF296" i="1"/>
  <c r="AF299" i="1" s="1"/>
  <c r="AE276" i="1"/>
  <c r="AF242" i="1"/>
  <c r="AF245" i="1" s="1"/>
  <c r="AE222" i="1"/>
  <c r="AF188" i="1"/>
  <c r="AF191" i="1" s="1"/>
  <c r="AF134" i="1"/>
  <c r="AF137" i="1" s="1"/>
  <c r="AE114" i="1"/>
  <c r="AF80" i="1"/>
  <c r="AF83" i="1" s="1"/>
  <c r="AF484" i="1"/>
  <c r="AF485" i="1"/>
  <c r="AF486" i="1"/>
  <c r="AF487" i="1"/>
  <c r="AF488" i="1"/>
  <c r="AF483" i="1"/>
  <c r="AF413" i="1"/>
  <c r="AF414" i="1"/>
  <c r="AF412" i="1"/>
  <c r="AF416" i="1"/>
  <c r="AF415" i="1"/>
  <c r="AF430" i="1"/>
  <c r="AF431" i="1"/>
  <c r="AF433" i="1"/>
  <c r="AF434" i="1"/>
  <c r="AF432" i="1"/>
  <c r="AF429" i="1"/>
  <c r="AF358" i="1"/>
  <c r="AF361" i="1"/>
  <c r="AF359" i="1"/>
  <c r="AF360" i="1"/>
  <c r="AF362" i="1"/>
  <c r="AF376" i="1"/>
  <c r="AF377" i="1"/>
  <c r="AF378" i="1"/>
  <c r="AF379" i="1"/>
  <c r="AF380" i="1"/>
  <c r="AF375" i="1"/>
  <c r="AF321" i="1"/>
  <c r="AF322" i="1"/>
  <c r="AF323" i="1"/>
  <c r="AF324" i="1"/>
  <c r="AF325" i="1"/>
  <c r="AF326" i="1"/>
  <c r="AF305" i="1"/>
  <c r="AF307" i="1"/>
  <c r="AF306" i="1"/>
  <c r="AF308" i="1"/>
  <c r="AF304" i="1"/>
  <c r="AE221" i="1"/>
  <c r="AF268" i="1"/>
  <c r="AF269" i="1"/>
  <c r="AF270" i="1"/>
  <c r="AF272" i="1"/>
  <c r="AF271" i="1"/>
  <c r="AF267" i="1"/>
  <c r="AF250" i="1"/>
  <c r="AF251" i="1"/>
  <c r="AF252" i="1"/>
  <c r="AF254" i="1"/>
  <c r="AF253" i="1"/>
  <c r="AE113" i="1"/>
  <c r="AF199" i="1"/>
  <c r="AF200" i="1"/>
  <c r="AF198" i="1"/>
  <c r="AF196" i="1"/>
  <c r="AF197" i="1"/>
  <c r="AF214" i="1"/>
  <c r="AF215" i="1"/>
  <c r="AF216" i="1"/>
  <c r="AF217" i="1"/>
  <c r="AF218" i="1"/>
  <c r="AF213" i="1"/>
  <c r="AE59" i="1"/>
  <c r="AF143" i="1"/>
  <c r="AF145" i="1"/>
  <c r="AF144" i="1"/>
  <c r="AF142" i="1"/>
  <c r="AF146" i="1"/>
  <c r="AF159" i="1"/>
  <c r="AF161" i="1"/>
  <c r="AF162" i="1"/>
  <c r="AF163" i="1"/>
  <c r="AF160" i="1"/>
  <c r="AF164" i="1"/>
  <c r="AF88" i="1"/>
  <c r="AF89" i="1"/>
  <c r="AF90" i="1"/>
  <c r="AF91" i="1"/>
  <c r="AF92" i="1"/>
  <c r="AF52" i="1"/>
  <c r="AF110" i="1"/>
  <c r="AF105" i="1"/>
  <c r="AF106" i="1"/>
  <c r="AF107" i="1"/>
  <c r="AF109" i="1"/>
  <c r="AF108" i="1"/>
  <c r="AE81" i="1"/>
  <c r="AE135" i="1"/>
  <c r="AF234" i="1"/>
  <c r="AF235" i="1"/>
  <c r="AF231" i="1"/>
  <c r="AF236" i="1" s="1"/>
  <c r="AF232" i="1"/>
  <c r="AF233" i="1"/>
  <c r="AF240" i="1"/>
  <c r="AF237" i="1"/>
  <c r="AF238" i="1"/>
  <c r="AF239" i="1"/>
  <c r="AF72" i="1"/>
  <c r="AF73" i="1"/>
  <c r="AF69" i="1"/>
  <c r="AF74" i="1" s="1"/>
  <c r="AF75" i="1"/>
  <c r="AF71" i="1"/>
  <c r="AF77" i="1"/>
  <c r="AF70" i="1"/>
  <c r="AF393" i="1"/>
  <c r="AF398" i="1" s="1"/>
  <c r="AF399" i="1"/>
  <c r="AF394" i="1"/>
  <c r="AF400" i="1"/>
  <c r="AF395" i="1"/>
  <c r="AF401" i="1"/>
  <c r="AF396" i="1"/>
  <c r="AF402" i="1"/>
  <c r="AF397" i="1"/>
  <c r="AF447" i="1"/>
  <c r="AF452" i="1" s="1"/>
  <c r="AF449" i="1"/>
  <c r="AF451" i="1"/>
  <c r="AF455" i="1"/>
  <c r="AF448" i="1"/>
  <c r="AF454" i="1"/>
  <c r="AF453" i="1"/>
  <c r="AF450" i="1"/>
  <c r="AF456" i="1"/>
  <c r="AF123" i="1"/>
  <c r="AF128" i="1" s="1"/>
  <c r="AF124" i="1"/>
  <c r="AF129" i="1"/>
  <c r="AF125" i="1"/>
  <c r="AF130" i="1"/>
  <c r="AF126" i="1"/>
  <c r="AF131" i="1"/>
  <c r="AF127" i="1"/>
  <c r="AF132" i="1"/>
  <c r="AF289" i="1"/>
  <c r="AF293" i="1"/>
  <c r="AF294" i="1"/>
  <c r="AF285" i="1"/>
  <c r="AF290" i="1" s="1"/>
  <c r="AF286" i="1"/>
  <c r="AF292" i="1"/>
  <c r="AF291" i="1"/>
  <c r="AF287" i="1"/>
  <c r="AF288" i="1"/>
  <c r="AF27" i="1"/>
  <c r="AF35" i="1"/>
  <c r="AF36" i="1"/>
  <c r="AF38" i="1"/>
  <c r="AF181" i="1"/>
  <c r="AF179" i="1"/>
  <c r="AF186" i="1"/>
  <c r="AF180" i="1"/>
  <c r="AF184" i="1"/>
  <c r="AF178" i="1"/>
  <c r="AF183" i="1"/>
  <c r="AF185" i="1"/>
  <c r="AF177" i="1"/>
  <c r="AF182" i="1" s="1"/>
  <c r="AF341" i="1"/>
  <c r="AF343" i="1"/>
  <c r="AF348" i="1"/>
  <c r="AF339" i="1"/>
  <c r="AF344" i="1" s="1"/>
  <c r="AF347" i="1"/>
  <c r="AF340" i="1"/>
  <c r="AF342" i="1"/>
  <c r="AF345" i="1"/>
  <c r="AF346" i="1"/>
  <c r="AG16" i="1"/>
  <c r="AG17" i="1"/>
  <c r="AG18" i="1"/>
  <c r="AG21" i="1"/>
  <c r="AG19" i="1"/>
  <c r="AG392" i="1"/>
  <c r="AG403" i="1" s="1"/>
  <c r="AG446" i="1"/>
  <c r="AG457" i="1" s="1"/>
  <c r="AG482" i="1"/>
  <c r="AG409" i="1"/>
  <c r="AG410" i="1" s="1"/>
  <c r="AG428" i="1"/>
  <c r="AG139" i="1"/>
  <c r="AG140" i="1" s="1"/>
  <c r="AG301" i="1"/>
  <c r="AG302" i="1" s="1"/>
  <c r="AG193" i="1"/>
  <c r="AG194" i="1" s="1"/>
  <c r="AG85" i="1"/>
  <c r="AG86" i="1" s="1"/>
  <c r="AG374" i="1"/>
  <c r="AG68" i="1"/>
  <c r="AG76" i="1" s="1"/>
  <c r="AG50" i="1"/>
  <c r="AG176" i="1"/>
  <c r="AG187" i="1" s="1"/>
  <c r="AG247" i="1"/>
  <c r="AG248" i="1" s="1"/>
  <c r="AG104" i="1"/>
  <c r="AG212" i="1"/>
  <c r="AG219" i="1" s="1"/>
  <c r="AG230" i="1"/>
  <c r="AG241" i="1" s="1"/>
  <c r="AG338" i="1"/>
  <c r="AG349" i="1" s="1"/>
  <c r="AG122" i="1"/>
  <c r="AG133" i="1" s="1"/>
  <c r="AG320" i="1"/>
  <c r="AG266" i="1"/>
  <c r="AG355" i="1"/>
  <c r="AG356" i="1" s="1"/>
  <c r="AG31" i="1"/>
  <c r="AG32" i="1" s="1"/>
  <c r="AH14" i="1"/>
  <c r="AG284" i="1"/>
  <c r="AG295" i="1" s="1"/>
  <c r="AG158" i="1"/>
  <c r="AH24" i="1" l="1"/>
  <c r="AH22" i="1"/>
  <c r="AG79" i="1"/>
  <c r="AG78" i="1"/>
  <c r="AG112" i="1"/>
  <c r="AG111" i="1"/>
  <c r="AG309" i="1"/>
  <c r="AG310" i="1"/>
  <c r="AG314" i="1"/>
  <c r="AG315" i="1"/>
  <c r="AG311" i="1"/>
  <c r="AG312" i="1"/>
  <c r="AG316" i="1"/>
  <c r="AG255" i="1"/>
  <c r="AG256" i="1"/>
  <c r="AG257" i="1"/>
  <c r="AG258" i="1"/>
  <c r="AG260" i="1"/>
  <c r="AG261" i="1"/>
  <c r="AG262" i="1"/>
  <c r="AG149" i="1"/>
  <c r="AG150" i="1"/>
  <c r="AG152" i="1"/>
  <c r="AG147" i="1"/>
  <c r="AG153" i="1"/>
  <c r="AG148" i="1"/>
  <c r="AG154" i="1"/>
  <c r="AG274" i="1"/>
  <c r="AG273" i="1"/>
  <c r="AG436" i="1"/>
  <c r="AG435" i="1"/>
  <c r="AG328" i="1"/>
  <c r="AG327" i="1"/>
  <c r="AG56" i="1"/>
  <c r="AG51" i="1"/>
  <c r="AG55" i="1"/>
  <c r="AG54" i="1"/>
  <c r="AG58" i="1"/>
  <c r="AG53" i="1"/>
  <c r="AG57" i="1"/>
  <c r="AG423" i="1"/>
  <c r="AG417" i="1"/>
  <c r="AG418" i="1"/>
  <c r="AG419" i="1"/>
  <c r="AG420" i="1"/>
  <c r="AG422" i="1"/>
  <c r="AG424" i="1"/>
  <c r="AG490" i="1"/>
  <c r="AG489" i="1"/>
  <c r="AG166" i="1"/>
  <c r="AG165" i="1"/>
  <c r="AG382" i="1"/>
  <c r="AG381" i="1"/>
  <c r="AG45" i="1"/>
  <c r="AG39" i="1"/>
  <c r="AG40" i="1"/>
  <c r="AG41" i="1"/>
  <c r="AG42" i="1"/>
  <c r="AG44" i="1"/>
  <c r="AG33" i="1"/>
  <c r="AG37" i="1"/>
  <c r="AG34" i="1"/>
  <c r="AG46" i="1"/>
  <c r="AG363" i="1"/>
  <c r="AG364" i="1"/>
  <c r="AG365" i="1"/>
  <c r="AG366" i="1"/>
  <c r="AG369" i="1"/>
  <c r="AG368" i="1"/>
  <c r="AG370" i="1"/>
  <c r="AG93" i="1"/>
  <c r="AG94" i="1"/>
  <c r="AG95" i="1"/>
  <c r="AG96" i="1"/>
  <c r="AG98" i="1"/>
  <c r="AG99" i="1"/>
  <c r="AG100" i="1"/>
  <c r="AH26" i="1"/>
  <c r="AH29" i="1" s="1"/>
  <c r="AH25" i="1"/>
  <c r="AH23" i="1"/>
  <c r="AH15" i="1"/>
  <c r="AH20" i="1" s="1"/>
  <c r="AG201" i="1"/>
  <c r="AG202" i="1"/>
  <c r="AG203" i="1"/>
  <c r="AG204" i="1"/>
  <c r="AG206" i="1"/>
  <c r="AG207" i="1"/>
  <c r="AG208" i="1"/>
  <c r="AG87" i="1"/>
  <c r="AG195" i="1"/>
  <c r="AG303" i="1"/>
  <c r="AG220" i="1"/>
  <c r="AG249" i="1"/>
  <c r="AG141" i="1"/>
  <c r="AG411" i="1"/>
  <c r="AG357" i="1"/>
  <c r="V492" i="1"/>
  <c r="V491" i="1"/>
  <c r="V168" i="1"/>
  <c r="V167" i="1"/>
  <c r="V329" i="1"/>
  <c r="V330" i="1"/>
  <c r="AF383" i="1"/>
  <c r="AF190" i="1"/>
  <c r="AG28" i="1"/>
  <c r="AF82" i="1"/>
  <c r="AF460" i="1"/>
  <c r="AF189" i="1"/>
  <c r="AF136" i="1"/>
  <c r="AF298" i="1"/>
  <c r="AF406" i="1"/>
  <c r="AF352" i="1"/>
  <c r="AF244" i="1"/>
  <c r="AF297" i="1"/>
  <c r="AF275" i="1"/>
  <c r="AF243" i="1"/>
  <c r="AF60" i="1"/>
  <c r="AF459" i="1"/>
  <c r="AG458" i="1"/>
  <c r="AG461" i="1" s="1"/>
  <c r="AF438" i="1"/>
  <c r="AF437" i="1"/>
  <c r="AF405" i="1"/>
  <c r="AG404" i="1"/>
  <c r="AG407" i="1" s="1"/>
  <c r="AF384" i="1"/>
  <c r="AF351" i="1"/>
  <c r="AG350" i="1"/>
  <c r="AG353" i="1" s="1"/>
  <c r="AG296" i="1"/>
  <c r="AG299" i="1" s="1"/>
  <c r="AF276" i="1"/>
  <c r="AG242" i="1"/>
  <c r="AG245" i="1" s="1"/>
  <c r="AF222" i="1"/>
  <c r="AG188" i="1"/>
  <c r="AG191" i="1" s="1"/>
  <c r="AG134" i="1"/>
  <c r="AG137" i="1" s="1"/>
  <c r="AF114" i="1"/>
  <c r="AG80" i="1"/>
  <c r="AG83" i="1" s="1"/>
  <c r="AG483" i="1"/>
  <c r="AG484" i="1"/>
  <c r="AG485" i="1"/>
  <c r="AG486" i="1"/>
  <c r="AG487" i="1"/>
  <c r="AG488" i="1"/>
  <c r="AG413" i="1"/>
  <c r="AG414" i="1"/>
  <c r="AG412" i="1"/>
  <c r="AG416" i="1"/>
  <c r="AG415" i="1"/>
  <c r="AG429" i="1"/>
  <c r="AG430" i="1"/>
  <c r="AG432" i="1"/>
  <c r="AG433" i="1"/>
  <c r="AG434" i="1"/>
  <c r="AG431" i="1"/>
  <c r="AG375" i="1"/>
  <c r="AG376" i="1"/>
  <c r="AG377" i="1"/>
  <c r="AG378" i="1"/>
  <c r="AG379" i="1"/>
  <c r="AG380" i="1"/>
  <c r="AG358" i="1"/>
  <c r="AG361" i="1"/>
  <c r="AG359" i="1"/>
  <c r="AG362" i="1"/>
  <c r="AG360" i="1"/>
  <c r="AG321" i="1"/>
  <c r="AG322" i="1"/>
  <c r="AG323" i="1"/>
  <c r="AG324" i="1"/>
  <c r="AG325" i="1"/>
  <c r="AG326" i="1"/>
  <c r="AG304" i="1"/>
  <c r="AG306" i="1"/>
  <c r="AG305" i="1"/>
  <c r="AG308" i="1"/>
  <c r="AG307" i="1"/>
  <c r="AF221" i="1"/>
  <c r="AG267" i="1"/>
  <c r="AG268" i="1"/>
  <c r="AG269" i="1"/>
  <c r="AG271" i="1"/>
  <c r="AG272" i="1"/>
  <c r="AG270" i="1"/>
  <c r="AG250" i="1"/>
  <c r="AG252" i="1"/>
  <c r="AG254" i="1"/>
  <c r="AG251" i="1"/>
  <c r="AG253" i="1"/>
  <c r="AF113" i="1"/>
  <c r="AG199" i="1"/>
  <c r="AG198" i="1"/>
  <c r="AG197" i="1"/>
  <c r="AG200" i="1"/>
  <c r="AG196" i="1"/>
  <c r="AG213" i="1"/>
  <c r="AG214" i="1"/>
  <c r="AG215" i="1"/>
  <c r="AG216" i="1"/>
  <c r="AG217" i="1"/>
  <c r="AG218" i="1"/>
  <c r="AF59" i="1"/>
  <c r="AG142" i="1"/>
  <c r="AG143" i="1"/>
  <c r="AG145" i="1"/>
  <c r="AG146" i="1"/>
  <c r="AG144" i="1"/>
  <c r="AG164" i="1"/>
  <c r="AG160" i="1"/>
  <c r="AG161" i="1"/>
  <c r="AG162" i="1"/>
  <c r="AG159" i="1"/>
  <c r="AG163" i="1"/>
  <c r="AG52" i="1"/>
  <c r="AG88" i="1"/>
  <c r="AG89" i="1"/>
  <c r="AG90" i="1"/>
  <c r="AG91" i="1"/>
  <c r="AG92" i="1"/>
  <c r="AG109" i="1"/>
  <c r="AG110" i="1"/>
  <c r="AG105" i="1"/>
  <c r="AG106" i="1"/>
  <c r="AG107" i="1"/>
  <c r="AG108" i="1"/>
  <c r="AF135" i="1"/>
  <c r="AF81" i="1"/>
  <c r="AG123" i="1"/>
  <c r="AG128" i="1" s="1"/>
  <c r="AG124" i="1"/>
  <c r="AG129" i="1"/>
  <c r="AG125" i="1"/>
  <c r="AG130" i="1"/>
  <c r="AG126" i="1"/>
  <c r="AG131" i="1"/>
  <c r="AG127" i="1"/>
  <c r="AG132" i="1"/>
  <c r="AG450" i="1"/>
  <c r="AG454" i="1"/>
  <c r="AG447" i="1"/>
  <c r="AG452" i="1" s="1"/>
  <c r="AG449" i="1"/>
  <c r="AG453" i="1"/>
  <c r="AG451" i="1"/>
  <c r="AG455" i="1"/>
  <c r="AG456" i="1"/>
  <c r="AG448" i="1"/>
  <c r="AG233" i="1"/>
  <c r="AG231" i="1"/>
  <c r="AG236" i="1" s="1"/>
  <c r="AG234" i="1"/>
  <c r="AG232" i="1"/>
  <c r="AG239" i="1"/>
  <c r="AG240" i="1"/>
  <c r="AG235" i="1"/>
  <c r="AG237" i="1"/>
  <c r="AG238" i="1"/>
  <c r="AG71" i="1"/>
  <c r="AG77" i="1"/>
  <c r="AG72" i="1"/>
  <c r="AG73" i="1"/>
  <c r="AG70" i="1"/>
  <c r="AG69" i="1"/>
  <c r="AG74" i="1" s="1"/>
  <c r="AG75" i="1"/>
  <c r="AG288" i="1"/>
  <c r="AG292" i="1"/>
  <c r="AG289" i="1"/>
  <c r="AG293" i="1"/>
  <c r="AG294" i="1"/>
  <c r="AG285" i="1"/>
  <c r="AG290" i="1" s="1"/>
  <c r="AG286" i="1"/>
  <c r="AG291" i="1"/>
  <c r="AG287" i="1"/>
  <c r="AG393" i="1"/>
  <c r="AG398" i="1" s="1"/>
  <c r="AG399" i="1"/>
  <c r="AG394" i="1"/>
  <c r="AG400" i="1"/>
  <c r="AG395" i="1"/>
  <c r="AG401" i="1"/>
  <c r="AG396" i="1"/>
  <c r="AG402" i="1"/>
  <c r="AG397" i="1"/>
  <c r="AG35" i="1"/>
  <c r="AG36" i="1"/>
  <c r="AG38" i="1"/>
  <c r="AG27" i="1"/>
  <c r="AG341" i="1"/>
  <c r="AG343" i="1"/>
  <c r="AG348" i="1"/>
  <c r="AG345" i="1"/>
  <c r="AG340" i="1"/>
  <c r="AG346" i="1"/>
  <c r="AG342" i="1"/>
  <c r="AG339" i="1"/>
  <c r="AG344" i="1" s="1"/>
  <c r="AG347" i="1"/>
  <c r="AG179" i="1"/>
  <c r="AG181" i="1"/>
  <c r="AG184" i="1"/>
  <c r="AG185" i="1"/>
  <c r="AG186" i="1"/>
  <c r="AG177" i="1"/>
  <c r="AG182" i="1" s="1"/>
  <c r="AG183" i="1"/>
  <c r="AG178" i="1"/>
  <c r="AG180" i="1"/>
  <c r="AH16" i="1"/>
  <c r="AH17" i="1"/>
  <c r="AH18" i="1"/>
  <c r="AH19" i="1"/>
  <c r="AH21" i="1"/>
  <c r="AH482" i="1"/>
  <c r="AH446" i="1"/>
  <c r="AH457" i="1" s="1"/>
  <c r="AH392" i="1"/>
  <c r="AH403" i="1" s="1"/>
  <c r="AH428" i="1"/>
  <c r="AH409" i="1"/>
  <c r="AH410" i="1" s="1"/>
  <c r="AH284" i="1"/>
  <c r="AH295" i="1" s="1"/>
  <c r="AH266" i="1"/>
  <c r="AH230" i="1"/>
  <c r="AH241" i="1" s="1"/>
  <c r="AH176" i="1"/>
  <c r="AH187" i="1" s="1"/>
  <c r="AH85" i="1"/>
  <c r="AH86" i="1" s="1"/>
  <c r="AI14" i="1"/>
  <c r="AH320" i="1"/>
  <c r="AH212" i="1"/>
  <c r="AH50" i="1"/>
  <c r="AH193" i="1"/>
  <c r="AH194" i="1" s="1"/>
  <c r="AH31" i="1"/>
  <c r="AH32" i="1" s="1"/>
  <c r="AH122" i="1"/>
  <c r="AH133" i="1" s="1"/>
  <c r="AH104" i="1"/>
  <c r="AH111" i="1" s="1"/>
  <c r="AH68" i="1"/>
  <c r="AH76" i="1" s="1"/>
  <c r="AH301" i="1"/>
  <c r="AH302" i="1" s="1"/>
  <c r="AH158" i="1"/>
  <c r="AH355" i="1"/>
  <c r="AH356" i="1" s="1"/>
  <c r="AH338" i="1"/>
  <c r="AH349" i="1" s="1"/>
  <c r="AH247" i="1"/>
  <c r="AH248" i="1" s="1"/>
  <c r="AH374" i="1"/>
  <c r="AH139" i="1"/>
  <c r="AH140" i="1" s="1"/>
  <c r="AI24" i="1" l="1"/>
  <c r="AI22" i="1"/>
  <c r="AH79" i="1"/>
  <c r="AH78" i="1"/>
  <c r="AH207" i="1"/>
  <c r="AH201" i="1"/>
  <c r="AH202" i="1"/>
  <c r="AH203" i="1"/>
  <c r="AH204" i="1"/>
  <c r="AH206" i="1"/>
  <c r="AH208" i="1"/>
  <c r="AH274" i="1"/>
  <c r="AH273" i="1"/>
  <c r="AH261" i="1"/>
  <c r="AH255" i="1"/>
  <c r="AH256" i="1"/>
  <c r="AH257" i="1"/>
  <c r="AH258" i="1"/>
  <c r="AH260" i="1"/>
  <c r="AH262" i="1"/>
  <c r="AH369" i="1"/>
  <c r="AH363" i="1"/>
  <c r="AH364" i="1"/>
  <c r="AH365" i="1"/>
  <c r="AH366" i="1"/>
  <c r="AH368" i="1"/>
  <c r="AH370" i="1"/>
  <c r="AH220" i="1"/>
  <c r="AH219" i="1"/>
  <c r="AH422" i="1"/>
  <c r="AH423" i="1"/>
  <c r="AH417" i="1"/>
  <c r="AH418" i="1"/>
  <c r="AH419" i="1"/>
  <c r="AH420" i="1"/>
  <c r="AH424" i="1"/>
  <c r="AH309" i="1"/>
  <c r="AH310" i="1"/>
  <c r="AH312" i="1"/>
  <c r="AH314" i="1"/>
  <c r="AH315" i="1"/>
  <c r="AH311" i="1"/>
  <c r="AH316" i="1"/>
  <c r="AH328" i="1"/>
  <c r="AH327" i="1"/>
  <c r="AH436" i="1"/>
  <c r="AH435" i="1"/>
  <c r="AH166" i="1"/>
  <c r="AH165" i="1"/>
  <c r="AI26" i="1"/>
  <c r="AI29" i="1" s="1"/>
  <c r="AI25" i="1"/>
  <c r="AI23" i="1"/>
  <c r="AI15" i="1"/>
  <c r="AI20" i="1" s="1"/>
  <c r="AH148" i="1"/>
  <c r="AH149" i="1"/>
  <c r="AH150" i="1"/>
  <c r="AH152" i="1"/>
  <c r="AH147" i="1"/>
  <c r="AH153" i="1"/>
  <c r="AH154" i="1"/>
  <c r="AH93" i="1"/>
  <c r="AH94" i="1"/>
  <c r="AH95" i="1"/>
  <c r="AH96" i="1"/>
  <c r="AH98" i="1"/>
  <c r="AH99" i="1"/>
  <c r="AH100" i="1"/>
  <c r="AH44" i="1"/>
  <c r="AH45" i="1"/>
  <c r="AH39" i="1"/>
  <c r="AH40" i="1"/>
  <c r="AH41" i="1"/>
  <c r="AH42" i="1"/>
  <c r="AH37" i="1"/>
  <c r="AH34" i="1"/>
  <c r="AH33" i="1"/>
  <c r="AH46" i="1"/>
  <c r="AH55" i="1"/>
  <c r="AH54" i="1"/>
  <c r="AH58" i="1"/>
  <c r="AH53" i="1"/>
  <c r="AH51" i="1"/>
  <c r="AH56" i="1"/>
  <c r="AH57" i="1"/>
  <c r="AH382" i="1"/>
  <c r="AH381" i="1"/>
  <c r="AH490" i="1"/>
  <c r="AH489" i="1"/>
  <c r="AH195" i="1"/>
  <c r="AH249" i="1"/>
  <c r="AH411" i="1"/>
  <c r="AH303" i="1"/>
  <c r="AH141" i="1"/>
  <c r="AH112" i="1"/>
  <c r="AH87" i="1"/>
  <c r="AH357" i="1"/>
  <c r="W330" i="1"/>
  <c r="W329" i="1"/>
  <c r="W491" i="1"/>
  <c r="W492" i="1"/>
  <c r="W168" i="1"/>
  <c r="W167" i="1"/>
  <c r="AG383" i="1"/>
  <c r="AG82" i="1"/>
  <c r="AG406" i="1"/>
  <c r="AG352" i="1"/>
  <c r="AG244" i="1"/>
  <c r="AG136" i="1"/>
  <c r="AG190" i="1"/>
  <c r="AG298" i="1"/>
  <c r="AH28" i="1"/>
  <c r="AG460" i="1"/>
  <c r="AG189" i="1"/>
  <c r="AG297" i="1"/>
  <c r="AG459" i="1"/>
  <c r="AG60" i="1"/>
  <c r="AG243" i="1"/>
  <c r="AG275" i="1"/>
  <c r="AH458" i="1"/>
  <c r="AH461" i="1" s="1"/>
  <c r="AG438" i="1"/>
  <c r="AG437" i="1"/>
  <c r="AG405" i="1"/>
  <c r="AH404" i="1"/>
  <c r="AH407" i="1" s="1"/>
  <c r="AG384" i="1"/>
  <c r="AG351" i="1"/>
  <c r="AH350" i="1"/>
  <c r="AH353" i="1" s="1"/>
  <c r="AH296" i="1"/>
  <c r="AH299" i="1" s="1"/>
  <c r="AG276" i="1"/>
  <c r="AH242" i="1"/>
  <c r="AH245" i="1" s="1"/>
  <c r="AG222" i="1"/>
  <c r="AH188" i="1"/>
  <c r="AH191" i="1" s="1"/>
  <c r="AH134" i="1"/>
  <c r="AH137" i="1" s="1"/>
  <c r="AG114" i="1"/>
  <c r="AH80" i="1"/>
  <c r="AH83" i="1" s="1"/>
  <c r="AH483" i="1"/>
  <c r="AH484" i="1"/>
  <c r="AH485" i="1"/>
  <c r="AH486" i="1"/>
  <c r="AH488" i="1"/>
  <c r="AH487" i="1"/>
  <c r="AH429" i="1"/>
  <c r="AH431" i="1"/>
  <c r="AH432" i="1"/>
  <c r="AH433" i="1"/>
  <c r="AH430" i="1"/>
  <c r="AH434" i="1"/>
  <c r="AH413" i="1"/>
  <c r="AH415" i="1"/>
  <c r="AH414" i="1"/>
  <c r="AH412" i="1"/>
  <c r="AH416" i="1"/>
  <c r="AH362" i="1"/>
  <c r="AH358" i="1"/>
  <c r="AH359" i="1"/>
  <c r="AH360" i="1"/>
  <c r="AH361" i="1"/>
  <c r="AH375" i="1"/>
  <c r="AH376" i="1"/>
  <c r="AH377" i="1"/>
  <c r="AH378" i="1"/>
  <c r="AH379" i="1"/>
  <c r="AH380" i="1"/>
  <c r="AG113" i="1"/>
  <c r="AH304" i="1"/>
  <c r="AH305" i="1"/>
  <c r="AH307" i="1"/>
  <c r="AH306" i="1"/>
  <c r="AH308" i="1"/>
  <c r="AH321" i="1"/>
  <c r="AH325" i="1"/>
  <c r="AH322" i="1"/>
  <c r="AH326" i="1"/>
  <c r="AH324" i="1"/>
  <c r="AH323" i="1"/>
  <c r="AH267" i="1"/>
  <c r="AH268" i="1"/>
  <c r="AH270" i="1"/>
  <c r="AH271" i="1"/>
  <c r="AH272" i="1"/>
  <c r="AH269" i="1"/>
  <c r="AH250" i="1"/>
  <c r="AH252" i="1"/>
  <c r="AH254" i="1"/>
  <c r="AH251" i="1"/>
  <c r="AH253" i="1"/>
  <c r="AG221" i="1"/>
  <c r="AG59" i="1"/>
  <c r="AH198" i="1"/>
  <c r="AH199" i="1"/>
  <c r="AH197" i="1"/>
  <c r="AH200" i="1"/>
  <c r="AH196" i="1"/>
  <c r="AH213" i="1"/>
  <c r="AH214" i="1"/>
  <c r="AH215" i="1"/>
  <c r="AH216" i="1"/>
  <c r="AH218" i="1"/>
  <c r="AH217" i="1"/>
  <c r="AH142" i="1"/>
  <c r="AH143" i="1"/>
  <c r="AH145" i="1"/>
  <c r="AH144" i="1"/>
  <c r="AH146" i="1"/>
  <c r="AH163" i="1"/>
  <c r="AH164" i="1"/>
  <c r="AH159" i="1"/>
  <c r="AH160" i="1"/>
  <c r="AH162" i="1"/>
  <c r="AH161" i="1"/>
  <c r="AH88" i="1"/>
  <c r="AH89" i="1"/>
  <c r="AH90" i="1"/>
  <c r="AH91" i="1"/>
  <c r="AH92" i="1"/>
  <c r="AH108" i="1"/>
  <c r="AH109" i="1"/>
  <c r="AH110" i="1"/>
  <c r="AH105" i="1"/>
  <c r="AH107" i="1"/>
  <c r="AH106" i="1"/>
  <c r="AH52" i="1"/>
  <c r="AG135" i="1"/>
  <c r="AG81" i="1"/>
  <c r="AH123" i="1"/>
  <c r="AH128" i="1" s="1"/>
  <c r="AH124" i="1"/>
  <c r="AH129" i="1"/>
  <c r="AH125" i="1"/>
  <c r="AH130" i="1"/>
  <c r="AH126" i="1"/>
  <c r="AH131" i="1"/>
  <c r="AH132" i="1"/>
  <c r="AH127" i="1"/>
  <c r="AH393" i="1"/>
  <c r="AH398" i="1" s="1"/>
  <c r="AH399" i="1"/>
  <c r="AH394" i="1"/>
  <c r="AH400" i="1"/>
  <c r="AH395" i="1"/>
  <c r="AH401" i="1"/>
  <c r="AH396" i="1"/>
  <c r="AH402" i="1"/>
  <c r="AH397" i="1"/>
  <c r="AH70" i="1"/>
  <c r="AH71" i="1"/>
  <c r="AH77" i="1"/>
  <c r="AH72" i="1"/>
  <c r="AH73" i="1"/>
  <c r="AH69" i="1"/>
  <c r="AH74" i="1" s="1"/>
  <c r="AH75" i="1"/>
  <c r="AH232" i="1"/>
  <c r="AH233" i="1"/>
  <c r="AH235" i="1"/>
  <c r="AH231" i="1"/>
  <c r="AH236" i="1" s="1"/>
  <c r="AH234" i="1"/>
  <c r="AH238" i="1"/>
  <c r="AH239" i="1"/>
  <c r="AH240" i="1"/>
  <c r="AH237" i="1"/>
  <c r="AH450" i="1"/>
  <c r="AH454" i="1"/>
  <c r="AH447" i="1"/>
  <c r="AH452" i="1" s="1"/>
  <c r="AH456" i="1"/>
  <c r="AH449" i="1"/>
  <c r="AH453" i="1"/>
  <c r="AH451" i="1"/>
  <c r="AH455" i="1"/>
  <c r="AH448" i="1"/>
  <c r="AH287" i="1"/>
  <c r="AH291" i="1"/>
  <c r="AH288" i="1"/>
  <c r="AH292" i="1"/>
  <c r="AH289" i="1"/>
  <c r="AH293" i="1"/>
  <c r="AH294" i="1"/>
  <c r="AH285" i="1"/>
  <c r="AH290" i="1" s="1"/>
  <c r="AH286" i="1"/>
  <c r="AH35" i="1"/>
  <c r="AH38" i="1"/>
  <c r="AH36" i="1"/>
  <c r="AH27" i="1"/>
  <c r="AH181" i="1"/>
  <c r="AH179" i="1"/>
  <c r="AH177" i="1"/>
  <c r="AH182" i="1" s="1"/>
  <c r="AH183" i="1"/>
  <c r="AH178" i="1"/>
  <c r="AH180" i="1"/>
  <c r="AH184" i="1"/>
  <c r="AH186" i="1"/>
  <c r="AH185" i="1"/>
  <c r="AH341" i="1"/>
  <c r="AH343" i="1"/>
  <c r="AH346" i="1"/>
  <c r="AH342" i="1"/>
  <c r="AH345" i="1"/>
  <c r="AH339" i="1"/>
  <c r="AH344" i="1" s="1"/>
  <c r="AH340" i="1"/>
  <c r="AH348" i="1"/>
  <c r="AH347" i="1"/>
  <c r="AI18" i="1"/>
  <c r="AI16" i="1"/>
  <c r="AI17" i="1"/>
  <c r="AI19" i="1"/>
  <c r="AI21" i="1"/>
  <c r="AI428" i="1"/>
  <c r="AI409" i="1"/>
  <c r="AI410" i="1" s="1"/>
  <c r="AI392" i="1"/>
  <c r="AI403" i="1" s="1"/>
  <c r="AI482" i="1"/>
  <c r="AI446" i="1"/>
  <c r="AI457" i="1" s="1"/>
  <c r="AI374" i="1"/>
  <c r="AI158" i="1"/>
  <c r="AI122" i="1"/>
  <c r="AI133" i="1" s="1"/>
  <c r="AI212" i="1"/>
  <c r="AI176" i="1"/>
  <c r="AI187" i="1" s="1"/>
  <c r="AI247" i="1"/>
  <c r="AI248" i="1" s="1"/>
  <c r="AI301" i="1"/>
  <c r="AI302" i="1" s="1"/>
  <c r="AI31" i="1"/>
  <c r="AI32" i="1" s="1"/>
  <c r="AI320" i="1"/>
  <c r="AI230" i="1"/>
  <c r="AI241" i="1" s="1"/>
  <c r="AI338" i="1"/>
  <c r="AI349" i="1" s="1"/>
  <c r="AI68" i="1"/>
  <c r="AI76" i="1" s="1"/>
  <c r="AI193" i="1"/>
  <c r="AI194" i="1" s="1"/>
  <c r="AJ14" i="1"/>
  <c r="AI266" i="1"/>
  <c r="AI139" i="1"/>
  <c r="AI140" i="1" s="1"/>
  <c r="AI355" i="1"/>
  <c r="AI356" i="1" s="1"/>
  <c r="AI104" i="1"/>
  <c r="AI50" i="1"/>
  <c r="AI85" i="1"/>
  <c r="AI86" i="1" s="1"/>
  <c r="AI284" i="1"/>
  <c r="AI295" i="1" s="1"/>
  <c r="AJ24" i="1" l="1"/>
  <c r="AJ22" i="1"/>
  <c r="AI79" i="1"/>
  <c r="AI78" i="1"/>
  <c r="AI166" i="1"/>
  <c r="AI165" i="1"/>
  <c r="AI328" i="1"/>
  <c r="AI327" i="1"/>
  <c r="AI112" i="1"/>
  <c r="AI111" i="1"/>
  <c r="AI382" i="1"/>
  <c r="AI381" i="1"/>
  <c r="AI147" i="1"/>
  <c r="AI148" i="1"/>
  <c r="AI149" i="1"/>
  <c r="AI150" i="1"/>
  <c r="AI152" i="1"/>
  <c r="AI153" i="1"/>
  <c r="AI154" i="1"/>
  <c r="AI44" i="1"/>
  <c r="AI45" i="1"/>
  <c r="AI39" i="1"/>
  <c r="AI40" i="1"/>
  <c r="AI42" i="1"/>
  <c r="AI41" i="1"/>
  <c r="AI37" i="1"/>
  <c r="AI33" i="1"/>
  <c r="AI34" i="1"/>
  <c r="AI46" i="1"/>
  <c r="AI368" i="1"/>
  <c r="AI369" i="1"/>
  <c r="AI363" i="1"/>
  <c r="AI364" i="1"/>
  <c r="AI365" i="1"/>
  <c r="AI366" i="1"/>
  <c r="AI370" i="1"/>
  <c r="AI274" i="1"/>
  <c r="AI273" i="1"/>
  <c r="AI309" i="1"/>
  <c r="AI311" i="1"/>
  <c r="AI312" i="1"/>
  <c r="AI314" i="1"/>
  <c r="AI310" i="1"/>
  <c r="AI315" i="1"/>
  <c r="AI316" i="1"/>
  <c r="AI490" i="1"/>
  <c r="AI489" i="1"/>
  <c r="AJ23" i="1"/>
  <c r="AJ15" i="1"/>
  <c r="AJ26" i="1"/>
  <c r="AJ29" i="1" s="1"/>
  <c r="AJ25" i="1"/>
  <c r="AI55" i="1"/>
  <c r="AI54" i="1"/>
  <c r="AI58" i="1"/>
  <c r="AI53" i="1"/>
  <c r="AI56" i="1"/>
  <c r="AI51" i="1"/>
  <c r="AI57" i="1"/>
  <c r="AI260" i="1"/>
  <c r="AI261" i="1"/>
  <c r="AI255" i="1"/>
  <c r="AI256" i="1"/>
  <c r="AI257" i="1"/>
  <c r="AI258" i="1"/>
  <c r="AI262" i="1"/>
  <c r="AI206" i="1"/>
  <c r="AI207" i="1"/>
  <c r="AI201" i="1"/>
  <c r="AI202" i="1"/>
  <c r="AI203" i="1"/>
  <c r="AI204" i="1"/>
  <c r="AI208" i="1"/>
  <c r="AI422" i="1"/>
  <c r="AI423" i="1"/>
  <c r="AI417" i="1"/>
  <c r="AI418" i="1"/>
  <c r="AI419" i="1"/>
  <c r="AI420" i="1"/>
  <c r="AI424" i="1"/>
  <c r="AI93" i="1"/>
  <c r="AI95" i="1"/>
  <c r="AI96" i="1"/>
  <c r="AI94" i="1"/>
  <c r="AI99" i="1"/>
  <c r="AI98" i="1"/>
  <c r="AI100" i="1"/>
  <c r="AI220" i="1"/>
  <c r="AI219" i="1"/>
  <c r="AI436" i="1"/>
  <c r="AI435" i="1"/>
  <c r="AI141" i="1"/>
  <c r="AI303" i="1"/>
  <c r="AI195" i="1"/>
  <c r="AI411" i="1"/>
  <c r="AI249" i="1"/>
  <c r="AI87" i="1"/>
  <c r="AI357" i="1"/>
  <c r="X167" i="1"/>
  <c r="X168" i="1"/>
  <c r="X329" i="1"/>
  <c r="X330" i="1"/>
  <c r="X491" i="1"/>
  <c r="X492" i="1"/>
  <c r="AH383" i="1"/>
  <c r="AH460" i="1"/>
  <c r="AH244" i="1"/>
  <c r="AH406" i="1"/>
  <c r="AI28" i="1"/>
  <c r="AH352" i="1"/>
  <c r="AH82" i="1"/>
  <c r="AH190" i="1"/>
  <c r="AH298" i="1"/>
  <c r="AH136" i="1"/>
  <c r="AH243" i="1"/>
  <c r="AH60" i="1"/>
  <c r="AH275" i="1"/>
  <c r="AH297" i="1"/>
  <c r="AH189" i="1"/>
  <c r="AH459" i="1"/>
  <c r="AI458" i="1"/>
  <c r="AI461" i="1" s="1"/>
  <c r="AH437" i="1"/>
  <c r="AH438" i="1"/>
  <c r="AH405" i="1"/>
  <c r="AI404" i="1"/>
  <c r="AI407" i="1" s="1"/>
  <c r="AH384" i="1"/>
  <c r="AH351" i="1"/>
  <c r="AI350" i="1"/>
  <c r="AI353" i="1" s="1"/>
  <c r="AI296" i="1"/>
  <c r="AI299" i="1" s="1"/>
  <c r="AH276" i="1"/>
  <c r="AI242" i="1"/>
  <c r="AI245" i="1" s="1"/>
  <c r="AH222" i="1"/>
  <c r="AI188" i="1"/>
  <c r="AI191" i="1" s="1"/>
  <c r="AI134" i="1"/>
  <c r="AI137" i="1" s="1"/>
  <c r="AH114" i="1"/>
  <c r="AI80" i="1"/>
  <c r="AI83" i="1" s="1"/>
  <c r="AI483" i="1"/>
  <c r="AI484" i="1"/>
  <c r="AI485" i="1"/>
  <c r="AI488" i="1"/>
  <c r="AI486" i="1"/>
  <c r="AI487" i="1"/>
  <c r="AI412" i="1"/>
  <c r="AI414" i="1"/>
  <c r="AI413" i="1"/>
  <c r="AI415" i="1"/>
  <c r="AI416" i="1"/>
  <c r="AI430" i="1"/>
  <c r="AI431" i="1"/>
  <c r="AI432" i="1"/>
  <c r="AI434" i="1"/>
  <c r="AI429" i="1"/>
  <c r="AI433" i="1"/>
  <c r="AI360" i="1"/>
  <c r="AI362" i="1"/>
  <c r="AI361" i="1"/>
  <c r="AI359" i="1"/>
  <c r="AI358" i="1"/>
  <c r="AI375" i="1"/>
  <c r="AI376" i="1"/>
  <c r="AI377" i="1"/>
  <c r="AI378" i="1"/>
  <c r="AI379" i="1"/>
  <c r="AI380" i="1"/>
  <c r="AI304" i="1"/>
  <c r="AI307" i="1"/>
  <c r="AI305" i="1"/>
  <c r="AI306" i="1"/>
  <c r="AI308" i="1"/>
  <c r="AI321" i="1"/>
  <c r="AI322" i="1"/>
  <c r="AI323" i="1"/>
  <c r="AI324" i="1"/>
  <c r="AI325" i="1"/>
  <c r="AI326" i="1"/>
  <c r="AI253" i="1"/>
  <c r="AI250" i="1"/>
  <c r="AI252" i="1"/>
  <c r="AI251" i="1"/>
  <c r="AI254" i="1"/>
  <c r="AI267" i="1"/>
  <c r="AI269" i="1"/>
  <c r="AI270" i="1"/>
  <c r="AI268" i="1"/>
  <c r="AI272" i="1"/>
  <c r="AI271" i="1"/>
  <c r="AH221" i="1"/>
  <c r="AH113" i="1"/>
  <c r="AI197" i="1"/>
  <c r="AI198" i="1"/>
  <c r="AI199" i="1"/>
  <c r="AI196" i="1"/>
  <c r="AI200" i="1"/>
  <c r="AI213" i="1"/>
  <c r="AI214" i="1"/>
  <c r="AI215" i="1"/>
  <c r="AI216" i="1"/>
  <c r="AI218" i="1"/>
  <c r="AI217" i="1"/>
  <c r="AI142" i="1"/>
  <c r="AI144" i="1"/>
  <c r="AI145" i="1"/>
  <c r="AI143" i="1"/>
  <c r="AI146" i="1"/>
  <c r="AH59" i="1"/>
  <c r="AI162" i="1"/>
  <c r="AI163" i="1"/>
  <c r="AI164" i="1"/>
  <c r="AI159" i="1"/>
  <c r="AI160" i="1"/>
  <c r="AI161" i="1"/>
  <c r="AI88" i="1"/>
  <c r="AI89" i="1"/>
  <c r="AI90" i="1"/>
  <c r="AI92" i="1"/>
  <c r="AI91" i="1"/>
  <c r="AI52" i="1"/>
  <c r="AI107" i="1"/>
  <c r="AI108" i="1"/>
  <c r="AI109" i="1"/>
  <c r="AI110" i="1"/>
  <c r="AI105" i="1"/>
  <c r="AI106" i="1"/>
  <c r="AH135" i="1"/>
  <c r="AH81" i="1"/>
  <c r="AI286" i="1"/>
  <c r="AI287" i="1"/>
  <c r="AI291" i="1"/>
  <c r="AI288" i="1"/>
  <c r="AI292" i="1"/>
  <c r="AI289" i="1"/>
  <c r="AI293" i="1"/>
  <c r="AI294" i="1"/>
  <c r="AI285" i="1"/>
  <c r="AI290" i="1" s="1"/>
  <c r="AI123" i="1"/>
  <c r="AI128" i="1" s="1"/>
  <c r="AI124" i="1"/>
  <c r="AI129" i="1"/>
  <c r="AI125" i="1"/>
  <c r="AI130" i="1"/>
  <c r="AI126" i="1"/>
  <c r="AI132" i="1"/>
  <c r="AI131" i="1"/>
  <c r="AI127" i="1"/>
  <c r="AI231" i="1"/>
  <c r="AI236" i="1" s="1"/>
  <c r="AI233" i="1"/>
  <c r="AI232" i="1"/>
  <c r="AI237" i="1"/>
  <c r="AI234" i="1"/>
  <c r="AI238" i="1"/>
  <c r="AI239" i="1"/>
  <c r="AI235" i="1"/>
  <c r="AI240" i="1"/>
  <c r="AI448" i="1"/>
  <c r="AI450" i="1"/>
  <c r="AI447" i="1"/>
  <c r="AI452" i="1" s="1"/>
  <c r="AI456" i="1"/>
  <c r="AI449" i="1"/>
  <c r="AI451" i="1"/>
  <c r="AI454" i="1"/>
  <c r="AI453" i="1"/>
  <c r="AI455" i="1"/>
  <c r="AI69" i="1"/>
  <c r="AI74" i="1" s="1"/>
  <c r="AI75" i="1"/>
  <c r="AI70" i="1"/>
  <c r="AI71" i="1"/>
  <c r="AI77" i="1"/>
  <c r="AI72" i="1"/>
  <c r="AI73" i="1"/>
  <c r="AI393" i="1"/>
  <c r="AI398" i="1" s="1"/>
  <c r="AI399" i="1"/>
  <c r="AI394" i="1"/>
  <c r="AI400" i="1"/>
  <c r="AI395" i="1"/>
  <c r="AI401" i="1"/>
  <c r="AI396" i="1"/>
  <c r="AI402" i="1"/>
  <c r="AI397" i="1"/>
  <c r="AI27" i="1"/>
  <c r="AI38" i="1"/>
  <c r="AI35" i="1"/>
  <c r="AI36" i="1"/>
  <c r="AI343" i="1"/>
  <c r="AI341" i="1"/>
  <c r="AI339" i="1"/>
  <c r="AI344" i="1" s="1"/>
  <c r="AI342" i="1"/>
  <c r="AI340" i="1"/>
  <c r="AI347" i="1"/>
  <c r="AI345" i="1"/>
  <c r="AI346" i="1"/>
  <c r="AI348" i="1"/>
  <c r="AI181" i="1"/>
  <c r="AI179" i="1"/>
  <c r="AI185" i="1"/>
  <c r="AI186" i="1"/>
  <c r="AI177" i="1"/>
  <c r="AI182" i="1" s="1"/>
  <c r="AI183" i="1"/>
  <c r="AI178" i="1"/>
  <c r="AI180" i="1"/>
  <c r="AI184" i="1"/>
  <c r="AJ21" i="1"/>
  <c r="AJ20" i="1"/>
  <c r="AJ17" i="1"/>
  <c r="AJ16" i="1"/>
  <c r="AJ18" i="1"/>
  <c r="AJ19" i="1"/>
  <c r="AJ446" i="1"/>
  <c r="AJ457" i="1" s="1"/>
  <c r="AJ482" i="1"/>
  <c r="AJ409" i="1"/>
  <c r="AJ410" i="1" s="1"/>
  <c r="AJ428" i="1"/>
  <c r="AJ392" i="1"/>
  <c r="AJ403" i="1" s="1"/>
  <c r="AJ85" i="1"/>
  <c r="AJ86" i="1" s="1"/>
  <c r="AJ139" i="1"/>
  <c r="AJ140" i="1" s="1"/>
  <c r="AJ68" i="1"/>
  <c r="AJ76" i="1" s="1"/>
  <c r="AJ31" i="1"/>
  <c r="AJ32" i="1" s="1"/>
  <c r="AJ212" i="1"/>
  <c r="AJ50" i="1"/>
  <c r="AJ266" i="1"/>
  <c r="AJ338" i="1"/>
  <c r="AJ349" i="1" s="1"/>
  <c r="AJ301" i="1"/>
  <c r="AJ302" i="1" s="1"/>
  <c r="AJ122" i="1"/>
  <c r="AJ133" i="1" s="1"/>
  <c r="AJ104" i="1"/>
  <c r="AK14" i="1"/>
  <c r="AJ230" i="1"/>
  <c r="AJ241" i="1" s="1"/>
  <c r="AJ247" i="1"/>
  <c r="AJ248" i="1" s="1"/>
  <c r="AJ158" i="1"/>
  <c r="AJ284" i="1"/>
  <c r="AJ295" i="1" s="1"/>
  <c r="AJ355" i="1"/>
  <c r="AJ356" i="1" s="1"/>
  <c r="AJ193" i="1"/>
  <c r="AJ194" i="1" s="1"/>
  <c r="AJ320" i="1"/>
  <c r="AJ176" i="1"/>
  <c r="AJ187" i="1" s="1"/>
  <c r="AJ374" i="1"/>
  <c r="AK24" i="1" l="1"/>
  <c r="AK22" i="1"/>
  <c r="AJ79" i="1"/>
  <c r="AJ78" i="1"/>
  <c r="AJ147" i="1"/>
  <c r="AJ148" i="1"/>
  <c r="AJ149" i="1"/>
  <c r="AJ150" i="1"/>
  <c r="AJ152" i="1"/>
  <c r="AJ153" i="1"/>
  <c r="AJ154" i="1"/>
  <c r="AJ366" i="1"/>
  <c r="AJ368" i="1"/>
  <c r="AJ363" i="1"/>
  <c r="AJ364" i="1"/>
  <c r="AJ365" i="1"/>
  <c r="AJ369" i="1"/>
  <c r="AJ370" i="1"/>
  <c r="AJ95" i="1"/>
  <c r="AJ99" i="1"/>
  <c r="AJ93" i="1"/>
  <c r="AJ96" i="1"/>
  <c r="AJ94" i="1"/>
  <c r="AJ98" i="1"/>
  <c r="AJ100" i="1"/>
  <c r="AJ204" i="1"/>
  <c r="AJ206" i="1"/>
  <c r="AJ207" i="1"/>
  <c r="AJ201" i="1"/>
  <c r="AJ202" i="1"/>
  <c r="AJ203" i="1"/>
  <c r="AJ208" i="1"/>
  <c r="AJ309" i="1"/>
  <c r="AJ311" i="1"/>
  <c r="AJ312" i="1"/>
  <c r="AJ314" i="1"/>
  <c r="AJ310" i="1"/>
  <c r="AJ315" i="1"/>
  <c r="AJ316" i="1"/>
  <c r="AJ166" i="1"/>
  <c r="AJ165" i="1"/>
  <c r="AJ274" i="1"/>
  <c r="AJ273" i="1"/>
  <c r="AJ436" i="1"/>
  <c r="AJ435" i="1"/>
  <c r="AJ54" i="1"/>
  <c r="AJ58" i="1"/>
  <c r="AJ53" i="1"/>
  <c r="AJ55" i="1"/>
  <c r="AJ56" i="1"/>
  <c r="AJ51" i="1"/>
  <c r="AJ57" i="1"/>
  <c r="AJ382" i="1"/>
  <c r="AJ381" i="1"/>
  <c r="AJ220" i="1"/>
  <c r="AJ219" i="1"/>
  <c r="AJ490" i="1"/>
  <c r="AJ489" i="1"/>
  <c r="AK25" i="1"/>
  <c r="AK23" i="1"/>
  <c r="AK26" i="1"/>
  <c r="AK15" i="1"/>
  <c r="AK20" i="1" s="1"/>
  <c r="AJ42" i="1"/>
  <c r="AJ44" i="1"/>
  <c r="AJ45" i="1"/>
  <c r="AJ39" i="1"/>
  <c r="AJ40" i="1"/>
  <c r="AJ41" i="1"/>
  <c r="AJ37" i="1"/>
  <c r="AJ33" i="1"/>
  <c r="AJ34" i="1"/>
  <c r="AJ46" i="1"/>
  <c r="AJ260" i="1"/>
  <c r="AJ261" i="1"/>
  <c r="AJ255" i="1"/>
  <c r="AJ256" i="1"/>
  <c r="AJ257" i="1"/>
  <c r="AJ258" i="1"/>
  <c r="AJ262" i="1"/>
  <c r="AJ420" i="1"/>
  <c r="AJ422" i="1"/>
  <c r="AJ423" i="1"/>
  <c r="AJ417" i="1"/>
  <c r="AJ418" i="1"/>
  <c r="AJ419" i="1"/>
  <c r="AJ424" i="1"/>
  <c r="AJ328" i="1"/>
  <c r="AJ327" i="1"/>
  <c r="AJ112" i="1"/>
  <c r="AJ111" i="1"/>
  <c r="AJ249" i="1"/>
  <c r="AJ411" i="1"/>
  <c r="AJ195" i="1"/>
  <c r="AJ141" i="1"/>
  <c r="AJ303" i="1"/>
  <c r="AJ87" i="1"/>
  <c r="AJ357" i="1"/>
  <c r="Y168" i="1"/>
  <c r="Y167" i="1"/>
  <c r="Y330" i="1"/>
  <c r="Y329" i="1"/>
  <c r="AI383" i="1"/>
  <c r="AI406" i="1"/>
  <c r="AI297" i="1"/>
  <c r="AI60" i="1"/>
  <c r="AI82" i="1"/>
  <c r="AI136" i="1"/>
  <c r="AJ28" i="1"/>
  <c r="AI244" i="1"/>
  <c r="AI352" i="1"/>
  <c r="AI460" i="1"/>
  <c r="AI298" i="1"/>
  <c r="AI190" i="1"/>
  <c r="AI189" i="1"/>
  <c r="AI243" i="1"/>
  <c r="AI275" i="1"/>
  <c r="AI459" i="1"/>
  <c r="AJ458" i="1"/>
  <c r="AJ461" i="1" s="1"/>
  <c r="AI438" i="1"/>
  <c r="AI437" i="1"/>
  <c r="AI405" i="1"/>
  <c r="AJ404" i="1"/>
  <c r="AJ407" i="1" s="1"/>
  <c r="AI384" i="1"/>
  <c r="AI351" i="1"/>
  <c r="AJ350" i="1"/>
  <c r="AJ353" i="1" s="1"/>
  <c r="AJ296" i="1"/>
  <c r="AJ299" i="1" s="1"/>
  <c r="AI276" i="1"/>
  <c r="AJ242" i="1"/>
  <c r="AJ245" i="1" s="1"/>
  <c r="AI222" i="1"/>
  <c r="AJ188" i="1"/>
  <c r="AJ191" i="1" s="1"/>
  <c r="AJ134" i="1"/>
  <c r="AJ137" i="1" s="1"/>
  <c r="AI114" i="1"/>
  <c r="AJ80" i="1"/>
  <c r="AJ83" i="1" s="1"/>
  <c r="AK29" i="1"/>
  <c r="AJ488" i="1"/>
  <c r="AJ483" i="1"/>
  <c r="AJ484" i="1"/>
  <c r="AJ487" i="1"/>
  <c r="AJ485" i="1"/>
  <c r="AJ486" i="1"/>
  <c r="AJ434" i="1"/>
  <c r="AJ429" i="1"/>
  <c r="AJ430" i="1"/>
  <c r="AJ431" i="1"/>
  <c r="AJ433" i="1"/>
  <c r="AJ432" i="1"/>
  <c r="AJ412" i="1"/>
  <c r="AJ413" i="1"/>
  <c r="AJ415" i="1"/>
  <c r="AJ414" i="1"/>
  <c r="AJ416" i="1"/>
  <c r="AJ359" i="1"/>
  <c r="AJ360" i="1"/>
  <c r="AJ358" i="1"/>
  <c r="AJ361" i="1"/>
  <c r="AJ362" i="1"/>
  <c r="AJ380" i="1"/>
  <c r="AJ375" i="1"/>
  <c r="AJ376" i="1"/>
  <c r="AJ377" i="1"/>
  <c r="AJ378" i="1"/>
  <c r="AJ379" i="1"/>
  <c r="AJ305" i="1"/>
  <c r="AJ306" i="1"/>
  <c r="AJ307" i="1"/>
  <c r="AJ308" i="1"/>
  <c r="AJ304" i="1"/>
  <c r="AJ321" i="1"/>
  <c r="AJ322" i="1"/>
  <c r="AJ323" i="1"/>
  <c r="AJ324" i="1"/>
  <c r="AJ325" i="1"/>
  <c r="AJ326" i="1"/>
  <c r="AI221" i="1"/>
  <c r="AJ272" i="1"/>
  <c r="AJ268" i="1"/>
  <c r="AJ269" i="1"/>
  <c r="AJ271" i="1"/>
  <c r="AJ267" i="1"/>
  <c r="AJ270" i="1"/>
  <c r="AJ250" i="1"/>
  <c r="AJ253" i="1"/>
  <c r="AJ252" i="1"/>
  <c r="AJ251" i="1"/>
  <c r="AJ254" i="1"/>
  <c r="AI113" i="1"/>
  <c r="AJ218" i="1"/>
  <c r="AJ213" i="1"/>
  <c r="AJ214" i="1"/>
  <c r="AJ215" i="1"/>
  <c r="AJ216" i="1"/>
  <c r="AJ217" i="1"/>
  <c r="AJ196" i="1"/>
  <c r="AJ197" i="1"/>
  <c r="AJ198" i="1"/>
  <c r="AJ199" i="1"/>
  <c r="AJ200" i="1"/>
  <c r="AI59" i="1"/>
  <c r="AJ161" i="1"/>
  <c r="AJ162" i="1"/>
  <c r="AJ163" i="1"/>
  <c r="AJ159" i="1"/>
  <c r="AJ160" i="1"/>
  <c r="AJ164" i="1"/>
  <c r="AJ143" i="1"/>
  <c r="AJ144" i="1"/>
  <c r="AJ145" i="1"/>
  <c r="AJ142" i="1"/>
  <c r="AJ146" i="1"/>
  <c r="AJ106" i="1"/>
  <c r="AJ107" i="1"/>
  <c r="AJ108" i="1"/>
  <c r="AJ109" i="1"/>
  <c r="AJ110" i="1"/>
  <c r="AJ105" i="1"/>
  <c r="AJ88" i="1"/>
  <c r="AJ89" i="1"/>
  <c r="AJ92" i="1"/>
  <c r="AJ91" i="1"/>
  <c r="AJ90" i="1"/>
  <c r="AJ52" i="1"/>
  <c r="AI135" i="1"/>
  <c r="AI81" i="1"/>
  <c r="AJ127" i="1"/>
  <c r="AJ132" i="1"/>
  <c r="AJ123" i="1"/>
  <c r="AJ128" i="1" s="1"/>
  <c r="AJ124" i="1"/>
  <c r="AJ129" i="1"/>
  <c r="AJ130" i="1"/>
  <c r="AJ126" i="1"/>
  <c r="AJ131" i="1"/>
  <c r="AJ125" i="1"/>
  <c r="AJ451" i="1"/>
  <c r="AJ455" i="1"/>
  <c r="AJ448" i="1"/>
  <c r="AJ450" i="1"/>
  <c r="AJ454" i="1"/>
  <c r="AJ447" i="1"/>
  <c r="AJ452" i="1" s="1"/>
  <c r="AJ456" i="1"/>
  <c r="AJ449" i="1"/>
  <c r="AJ453" i="1"/>
  <c r="AJ69" i="1"/>
  <c r="AJ74" i="1" s="1"/>
  <c r="AJ75" i="1"/>
  <c r="AJ70" i="1"/>
  <c r="AJ71" i="1"/>
  <c r="AJ77" i="1"/>
  <c r="AJ72" i="1"/>
  <c r="AJ73" i="1"/>
  <c r="AJ285" i="1"/>
  <c r="AJ290" i="1" s="1"/>
  <c r="AJ286" i="1"/>
  <c r="AJ287" i="1"/>
  <c r="AJ291" i="1"/>
  <c r="AJ288" i="1"/>
  <c r="AJ292" i="1"/>
  <c r="AJ289" i="1"/>
  <c r="AJ293" i="1"/>
  <c r="AJ294" i="1"/>
  <c r="AJ233" i="1"/>
  <c r="AJ231" i="1"/>
  <c r="AJ236" i="1" s="1"/>
  <c r="AJ234" i="1"/>
  <c r="AJ232" i="1"/>
  <c r="AJ237" i="1"/>
  <c r="AJ238" i="1"/>
  <c r="AJ239" i="1"/>
  <c r="AJ235" i="1"/>
  <c r="AJ240" i="1"/>
  <c r="AJ397" i="1"/>
  <c r="AJ393" i="1"/>
  <c r="AJ398" i="1" s="1"/>
  <c r="AJ399" i="1"/>
  <c r="AJ394" i="1"/>
  <c r="AJ400" i="1"/>
  <c r="AJ396" i="1"/>
  <c r="AJ402" i="1"/>
  <c r="AJ395" i="1"/>
  <c r="AJ401" i="1"/>
  <c r="AJ27" i="1"/>
  <c r="AJ38" i="1"/>
  <c r="AJ35" i="1"/>
  <c r="AJ36" i="1"/>
  <c r="AJ341" i="1"/>
  <c r="AJ343" i="1"/>
  <c r="AJ347" i="1"/>
  <c r="AJ339" i="1"/>
  <c r="AJ344" i="1" s="1"/>
  <c r="AJ346" i="1"/>
  <c r="AJ340" i="1"/>
  <c r="AJ348" i="1"/>
  <c r="AJ342" i="1"/>
  <c r="AJ345" i="1"/>
  <c r="AJ181" i="1"/>
  <c r="AJ179" i="1"/>
  <c r="AJ180" i="1"/>
  <c r="AJ178" i="1"/>
  <c r="AJ184" i="1"/>
  <c r="AJ177" i="1"/>
  <c r="AJ182" i="1" s="1"/>
  <c r="AJ185" i="1"/>
  <c r="AJ186" i="1"/>
  <c r="AJ183" i="1"/>
  <c r="AK19" i="1"/>
  <c r="AK21" i="1"/>
  <c r="AK16" i="1"/>
  <c r="AK17" i="1"/>
  <c r="AK18" i="1"/>
  <c r="AK392" i="1"/>
  <c r="AK403" i="1" s="1"/>
  <c r="AK428" i="1"/>
  <c r="AK482" i="1"/>
  <c r="AK446" i="1"/>
  <c r="AK457" i="1" s="1"/>
  <c r="AK409" i="1"/>
  <c r="AK410" i="1" s="1"/>
  <c r="AK176" i="1"/>
  <c r="AK187" i="1" s="1"/>
  <c r="AK284" i="1"/>
  <c r="AK295" i="1" s="1"/>
  <c r="AL14" i="1"/>
  <c r="AK338" i="1"/>
  <c r="AK349" i="1" s="1"/>
  <c r="AK31" i="1"/>
  <c r="AK32" i="1" s="1"/>
  <c r="AK320" i="1"/>
  <c r="AK158" i="1"/>
  <c r="AK104" i="1"/>
  <c r="AK266" i="1"/>
  <c r="AK68" i="1"/>
  <c r="AK76" i="1" s="1"/>
  <c r="AK193" i="1"/>
  <c r="AK194" i="1" s="1"/>
  <c r="AK247" i="1"/>
  <c r="AK248" i="1" s="1"/>
  <c r="AK122" i="1"/>
  <c r="AK133" i="1" s="1"/>
  <c r="AK50" i="1"/>
  <c r="AK139" i="1"/>
  <c r="AK140" i="1" s="1"/>
  <c r="AK374" i="1"/>
  <c r="AK355" i="1"/>
  <c r="AK356" i="1" s="1"/>
  <c r="AK230" i="1"/>
  <c r="AK241" i="1" s="1"/>
  <c r="AK301" i="1"/>
  <c r="AK302" i="1" s="1"/>
  <c r="AK212" i="1"/>
  <c r="AK85" i="1"/>
  <c r="AK86" i="1" s="1"/>
  <c r="AL24" i="1" l="1"/>
  <c r="AL22" i="1"/>
  <c r="AK79" i="1"/>
  <c r="AK78" i="1"/>
  <c r="AK309" i="1"/>
  <c r="AK311" i="1"/>
  <c r="AK312" i="1"/>
  <c r="AK314" i="1"/>
  <c r="AK310" i="1"/>
  <c r="AK315" i="1"/>
  <c r="AK316" i="1"/>
  <c r="AK203" i="1"/>
  <c r="AK204" i="1"/>
  <c r="AK206" i="1"/>
  <c r="AK207" i="1"/>
  <c r="AK201" i="1"/>
  <c r="AK202" i="1"/>
  <c r="AK208" i="1"/>
  <c r="AL26" i="1"/>
  <c r="AL29" i="1" s="1"/>
  <c r="AL15" i="1"/>
  <c r="AL20" i="1" s="1"/>
  <c r="AL25" i="1"/>
  <c r="AL23" i="1"/>
  <c r="AK365" i="1"/>
  <c r="AK366" i="1"/>
  <c r="AK363" i="1"/>
  <c r="AK368" i="1"/>
  <c r="AK364" i="1"/>
  <c r="AK369" i="1"/>
  <c r="AK370" i="1"/>
  <c r="AK274" i="1"/>
  <c r="AK273" i="1"/>
  <c r="AK258" i="1"/>
  <c r="AK260" i="1"/>
  <c r="AK261" i="1"/>
  <c r="AK255" i="1"/>
  <c r="AK256" i="1"/>
  <c r="AK257" i="1"/>
  <c r="AK262" i="1"/>
  <c r="AK112" i="1"/>
  <c r="AK111" i="1"/>
  <c r="AK419" i="1"/>
  <c r="AK420" i="1"/>
  <c r="AK422" i="1"/>
  <c r="AK423" i="1"/>
  <c r="AK417" i="1"/>
  <c r="AK418" i="1"/>
  <c r="AK424" i="1"/>
  <c r="AK382" i="1"/>
  <c r="AK381" i="1"/>
  <c r="AK166" i="1"/>
  <c r="AK165" i="1"/>
  <c r="AK54" i="1"/>
  <c r="AK58" i="1"/>
  <c r="AK53" i="1"/>
  <c r="AK56" i="1"/>
  <c r="AK51" i="1"/>
  <c r="AK55" i="1"/>
  <c r="AK57" i="1"/>
  <c r="AK328" i="1"/>
  <c r="AK327" i="1"/>
  <c r="AK490" i="1"/>
  <c r="AK489" i="1"/>
  <c r="AK220" i="1"/>
  <c r="AK219" i="1"/>
  <c r="AK147" i="1"/>
  <c r="AK148" i="1"/>
  <c r="AK149" i="1"/>
  <c r="AK150" i="1"/>
  <c r="AK152" i="1"/>
  <c r="AK153" i="1"/>
  <c r="AK154" i="1"/>
  <c r="AK94" i="1"/>
  <c r="AK95" i="1"/>
  <c r="AK96" i="1"/>
  <c r="AK98" i="1"/>
  <c r="AK99" i="1"/>
  <c r="AK93" i="1"/>
  <c r="AK100" i="1"/>
  <c r="AK41" i="1"/>
  <c r="AK42" i="1"/>
  <c r="AK44" i="1"/>
  <c r="AK45" i="1"/>
  <c r="AK40" i="1"/>
  <c r="AK39" i="1"/>
  <c r="AK37" i="1"/>
  <c r="AK33" i="1"/>
  <c r="AK34" i="1"/>
  <c r="AK46" i="1"/>
  <c r="AK436" i="1"/>
  <c r="AK435" i="1"/>
  <c r="AK411" i="1"/>
  <c r="AK249" i="1"/>
  <c r="AK141" i="1"/>
  <c r="AK87" i="1"/>
  <c r="AK303" i="1"/>
  <c r="AK195" i="1"/>
  <c r="AK357" i="1"/>
  <c r="Z329" i="1"/>
  <c r="Z330" i="1"/>
  <c r="Z168" i="1"/>
  <c r="Z167" i="1"/>
  <c r="AJ383" i="1"/>
  <c r="AJ190" i="1"/>
  <c r="AJ298" i="1"/>
  <c r="AJ275" i="1"/>
  <c r="AJ406" i="1"/>
  <c r="AJ136" i="1"/>
  <c r="AJ352" i="1"/>
  <c r="AJ189" i="1"/>
  <c r="AJ244" i="1"/>
  <c r="AJ82" i="1"/>
  <c r="AJ297" i="1"/>
  <c r="AJ460" i="1"/>
  <c r="AK28" i="1"/>
  <c r="AJ60" i="1"/>
  <c r="AJ243" i="1"/>
  <c r="AJ459" i="1"/>
  <c r="AK458" i="1"/>
  <c r="AK461" i="1" s="1"/>
  <c r="AJ437" i="1"/>
  <c r="AJ438" i="1"/>
  <c r="AJ405" i="1"/>
  <c r="AK404" i="1"/>
  <c r="AK407" i="1" s="1"/>
  <c r="AJ384" i="1"/>
  <c r="AJ351" i="1"/>
  <c r="AK350" i="1"/>
  <c r="AK353" i="1" s="1"/>
  <c r="AK296" i="1"/>
  <c r="AK299" i="1" s="1"/>
  <c r="AJ276" i="1"/>
  <c r="AK242" i="1"/>
  <c r="AK245" i="1" s="1"/>
  <c r="AJ222" i="1"/>
  <c r="AK188" i="1"/>
  <c r="AK191" i="1" s="1"/>
  <c r="AK134" i="1"/>
  <c r="AK137" i="1" s="1"/>
  <c r="AJ114" i="1"/>
  <c r="AK80" i="1"/>
  <c r="AK83" i="1" s="1"/>
  <c r="AK487" i="1"/>
  <c r="AK488" i="1"/>
  <c r="AK483" i="1"/>
  <c r="AK484" i="1"/>
  <c r="AK485" i="1"/>
  <c r="AK486" i="1"/>
  <c r="AK412" i="1"/>
  <c r="AK414" i="1"/>
  <c r="AK416" i="1"/>
  <c r="AK415" i="1"/>
  <c r="AK413" i="1"/>
  <c r="AK433" i="1"/>
  <c r="AK434" i="1"/>
  <c r="AK429" i="1"/>
  <c r="AK430" i="1"/>
  <c r="AK432" i="1"/>
  <c r="AK431" i="1"/>
  <c r="AK361" i="1"/>
  <c r="AK359" i="1"/>
  <c r="AK362" i="1"/>
  <c r="AK358" i="1"/>
  <c r="AK360" i="1"/>
  <c r="AK379" i="1"/>
  <c r="AK380" i="1"/>
  <c r="AK375" i="1"/>
  <c r="AK376" i="1"/>
  <c r="AK378" i="1"/>
  <c r="AK377" i="1"/>
  <c r="AK324" i="1"/>
  <c r="AK321" i="1"/>
  <c r="AK325" i="1"/>
  <c r="AK323" i="1"/>
  <c r="AK322" i="1"/>
  <c r="AK326" i="1"/>
  <c r="AK304" i="1"/>
  <c r="AK305" i="1"/>
  <c r="AK307" i="1"/>
  <c r="AK306" i="1"/>
  <c r="AK308" i="1"/>
  <c r="AJ221" i="1"/>
  <c r="AK271" i="1"/>
  <c r="AK272" i="1"/>
  <c r="AK267" i="1"/>
  <c r="AK268" i="1"/>
  <c r="AK269" i="1"/>
  <c r="AK270" i="1"/>
  <c r="AK250" i="1"/>
  <c r="AK253" i="1"/>
  <c r="AK251" i="1"/>
  <c r="AK254" i="1"/>
  <c r="AK252" i="1"/>
  <c r="AK217" i="1"/>
  <c r="AK218" i="1"/>
  <c r="AK213" i="1"/>
  <c r="AK215" i="1"/>
  <c r="AK216" i="1"/>
  <c r="AK214" i="1"/>
  <c r="AK196" i="1"/>
  <c r="AK197" i="1"/>
  <c r="AK198" i="1"/>
  <c r="AK200" i="1"/>
  <c r="AK199" i="1"/>
  <c r="AK160" i="1"/>
  <c r="AK161" i="1"/>
  <c r="AK162" i="1"/>
  <c r="AK164" i="1"/>
  <c r="AK159" i="1"/>
  <c r="AK163" i="1"/>
  <c r="AJ113" i="1"/>
  <c r="AJ59" i="1"/>
  <c r="AK142" i="1"/>
  <c r="AK143" i="1"/>
  <c r="AK146" i="1"/>
  <c r="AK145" i="1"/>
  <c r="AK144" i="1"/>
  <c r="AK52" i="1"/>
  <c r="AK105" i="1"/>
  <c r="AK106" i="1"/>
  <c r="AK107" i="1"/>
  <c r="AK108" i="1"/>
  <c r="AK109" i="1"/>
  <c r="AK110" i="1"/>
  <c r="AK91" i="1"/>
  <c r="AK88" i="1"/>
  <c r="AK89" i="1"/>
  <c r="AK92" i="1"/>
  <c r="AK90" i="1"/>
  <c r="AJ135" i="1"/>
  <c r="AJ81" i="1"/>
  <c r="AK69" i="1"/>
  <c r="AK74" i="1" s="1"/>
  <c r="AK75" i="1"/>
  <c r="AK70" i="1"/>
  <c r="AK71" i="1"/>
  <c r="AK77" i="1"/>
  <c r="AK72" i="1"/>
  <c r="AK73" i="1"/>
  <c r="AK451" i="1"/>
  <c r="AK448" i="1"/>
  <c r="AK450" i="1"/>
  <c r="AK454" i="1"/>
  <c r="AK447" i="1"/>
  <c r="AK452" i="1" s="1"/>
  <c r="AK456" i="1"/>
  <c r="AK449" i="1"/>
  <c r="AK453" i="1"/>
  <c r="AK455" i="1"/>
  <c r="AK396" i="1"/>
  <c r="AK402" i="1"/>
  <c r="AK397" i="1"/>
  <c r="AK393" i="1"/>
  <c r="AK398" i="1" s="1"/>
  <c r="AK399" i="1"/>
  <c r="AK394" i="1"/>
  <c r="AK400" i="1"/>
  <c r="AK395" i="1"/>
  <c r="AK401" i="1"/>
  <c r="AK126" i="1"/>
  <c r="AK131" i="1"/>
  <c r="AK127" i="1"/>
  <c r="AK132" i="1"/>
  <c r="AK123" i="1"/>
  <c r="AK128" i="1" s="1"/>
  <c r="AK124" i="1"/>
  <c r="AK130" i="1"/>
  <c r="AK125" i="1"/>
  <c r="AK129" i="1"/>
  <c r="AK232" i="1"/>
  <c r="AK231" i="1"/>
  <c r="AK236" i="1" s="1"/>
  <c r="AK233" i="1"/>
  <c r="AK234" i="1"/>
  <c r="AK237" i="1"/>
  <c r="AK238" i="1"/>
  <c r="AK239" i="1"/>
  <c r="AK235" i="1"/>
  <c r="AK240" i="1"/>
  <c r="AK285" i="1"/>
  <c r="AK290" i="1" s="1"/>
  <c r="AK286" i="1"/>
  <c r="AK287" i="1"/>
  <c r="AK291" i="1"/>
  <c r="AK288" i="1"/>
  <c r="AK292" i="1"/>
  <c r="AK289" i="1"/>
  <c r="AK293" i="1"/>
  <c r="AK294" i="1"/>
  <c r="AK27" i="1"/>
  <c r="AK36" i="1"/>
  <c r="AK38" i="1"/>
  <c r="AK35" i="1"/>
  <c r="AK341" i="1"/>
  <c r="AK343" i="1"/>
  <c r="AK348" i="1"/>
  <c r="AK339" i="1"/>
  <c r="AK344" i="1" s="1"/>
  <c r="AK346" i="1"/>
  <c r="AK347" i="1"/>
  <c r="AK340" i="1"/>
  <c r="AK345" i="1"/>
  <c r="AK342" i="1"/>
  <c r="AK179" i="1"/>
  <c r="AK181" i="1"/>
  <c r="AK180" i="1"/>
  <c r="AK184" i="1"/>
  <c r="AK185" i="1"/>
  <c r="AK186" i="1"/>
  <c r="AK177" i="1"/>
  <c r="AK182" i="1" s="1"/>
  <c r="AK178" i="1"/>
  <c r="AK183" i="1"/>
  <c r="AL18" i="1"/>
  <c r="AL19" i="1"/>
  <c r="AL21" i="1"/>
  <c r="AL16" i="1"/>
  <c r="AL17" i="1"/>
  <c r="AL392" i="1"/>
  <c r="AL403" i="1" s="1"/>
  <c r="AL446" i="1"/>
  <c r="AL457" i="1" s="1"/>
  <c r="AL428" i="1"/>
  <c r="AL409" i="1"/>
  <c r="AL410" i="1" s="1"/>
  <c r="AL482" i="1"/>
  <c r="AL212" i="1"/>
  <c r="AL374" i="1"/>
  <c r="AL247" i="1"/>
  <c r="AL248" i="1" s="1"/>
  <c r="AL104" i="1"/>
  <c r="AL338" i="1"/>
  <c r="AL349" i="1" s="1"/>
  <c r="AL301" i="1"/>
  <c r="AL302" i="1" s="1"/>
  <c r="AL139" i="1"/>
  <c r="AL140" i="1" s="1"/>
  <c r="AL193" i="1"/>
  <c r="AL194" i="1" s="1"/>
  <c r="AL158" i="1"/>
  <c r="AM14" i="1"/>
  <c r="AL230" i="1"/>
  <c r="AL241" i="1" s="1"/>
  <c r="AL50" i="1"/>
  <c r="AL68" i="1"/>
  <c r="AL76" i="1" s="1"/>
  <c r="AL320" i="1"/>
  <c r="AL327" i="1" s="1"/>
  <c r="AL284" i="1"/>
  <c r="AL295" i="1" s="1"/>
  <c r="AL85" i="1"/>
  <c r="AL86" i="1" s="1"/>
  <c r="AL355" i="1"/>
  <c r="AL356" i="1" s="1"/>
  <c r="AL122" i="1"/>
  <c r="AL133" i="1" s="1"/>
  <c r="AL266" i="1"/>
  <c r="AL273" i="1" s="1"/>
  <c r="AL31" i="1"/>
  <c r="AL32" i="1" s="1"/>
  <c r="AL176" i="1"/>
  <c r="AL187" i="1" s="1"/>
  <c r="AM24" i="1" l="1"/>
  <c r="AM22" i="1"/>
  <c r="AL79" i="1"/>
  <c r="AL78" i="1"/>
  <c r="AL112" i="1"/>
  <c r="AL111" i="1"/>
  <c r="AL257" i="1"/>
  <c r="AL258" i="1"/>
  <c r="AL260" i="1"/>
  <c r="AL261" i="1"/>
  <c r="AL255" i="1"/>
  <c r="AL256" i="1"/>
  <c r="AL262" i="1"/>
  <c r="AM23" i="1"/>
  <c r="AM26" i="1"/>
  <c r="AM29" i="1" s="1"/>
  <c r="AM25" i="1"/>
  <c r="AM15" i="1"/>
  <c r="AL382" i="1"/>
  <c r="AL381" i="1"/>
  <c r="AL40" i="1"/>
  <c r="AL41" i="1"/>
  <c r="AL42" i="1"/>
  <c r="AL44" i="1"/>
  <c r="AL45" i="1"/>
  <c r="AL39" i="1"/>
  <c r="AL37" i="1"/>
  <c r="AL33" i="1"/>
  <c r="AL34" i="1"/>
  <c r="AL46" i="1"/>
  <c r="AL364" i="1"/>
  <c r="AL365" i="1"/>
  <c r="AL366" i="1"/>
  <c r="AL363" i="1"/>
  <c r="AL368" i="1"/>
  <c r="AL369" i="1"/>
  <c r="AL370" i="1"/>
  <c r="AL166" i="1"/>
  <c r="AL165" i="1"/>
  <c r="AL220" i="1"/>
  <c r="AL219" i="1"/>
  <c r="AL93" i="1"/>
  <c r="AL94" i="1"/>
  <c r="AL95" i="1"/>
  <c r="AL96" i="1"/>
  <c r="AL98" i="1"/>
  <c r="AL99" i="1"/>
  <c r="AL100" i="1"/>
  <c r="AL202" i="1"/>
  <c r="AL203" i="1"/>
  <c r="AL204" i="1"/>
  <c r="AL206" i="1"/>
  <c r="AL207" i="1"/>
  <c r="AL201" i="1"/>
  <c r="AL208" i="1"/>
  <c r="AL490" i="1"/>
  <c r="AL489" i="1"/>
  <c r="AL58" i="1"/>
  <c r="AL53" i="1"/>
  <c r="AL56" i="1"/>
  <c r="AL51" i="1"/>
  <c r="AL54" i="1"/>
  <c r="AL55" i="1"/>
  <c r="AL57" i="1"/>
  <c r="AL152" i="1"/>
  <c r="AL147" i="1"/>
  <c r="AL148" i="1"/>
  <c r="AL149" i="1"/>
  <c r="AL150" i="1"/>
  <c r="AL153" i="1"/>
  <c r="AL154" i="1"/>
  <c r="AL418" i="1"/>
  <c r="AL419" i="1"/>
  <c r="AL420" i="1"/>
  <c r="AL422" i="1"/>
  <c r="AL423" i="1"/>
  <c r="AL417" i="1"/>
  <c r="AL424" i="1"/>
  <c r="AL310" i="1"/>
  <c r="AL311" i="1"/>
  <c r="AL312" i="1"/>
  <c r="AL314" i="1"/>
  <c r="AL309" i="1"/>
  <c r="AL315" i="1"/>
  <c r="AL316" i="1"/>
  <c r="AL436" i="1"/>
  <c r="AL435" i="1"/>
  <c r="AL274" i="1"/>
  <c r="AL249" i="1"/>
  <c r="AL195" i="1"/>
  <c r="AL87" i="1"/>
  <c r="AL141" i="1"/>
  <c r="AL411" i="1"/>
  <c r="AL328" i="1"/>
  <c r="AL303" i="1"/>
  <c r="AL357" i="1"/>
  <c r="AA329" i="1"/>
  <c r="AA330" i="1"/>
  <c r="AA167" i="1"/>
  <c r="AA168" i="1"/>
  <c r="AK383" i="1"/>
  <c r="AK460" i="1"/>
  <c r="AK298" i="1"/>
  <c r="AK136" i="1"/>
  <c r="AK82" i="1"/>
  <c r="AK406" i="1"/>
  <c r="AK190" i="1"/>
  <c r="AL28" i="1"/>
  <c r="AK244" i="1"/>
  <c r="AK352" i="1"/>
  <c r="AK243" i="1"/>
  <c r="AK60" i="1"/>
  <c r="AK275" i="1"/>
  <c r="AK297" i="1"/>
  <c r="AK189" i="1"/>
  <c r="AK459" i="1"/>
  <c r="AL458" i="1"/>
  <c r="AL461" i="1" s="1"/>
  <c r="AK438" i="1"/>
  <c r="AK437" i="1"/>
  <c r="AK405" i="1"/>
  <c r="AL404" i="1"/>
  <c r="AL407" i="1" s="1"/>
  <c r="AK384" i="1"/>
  <c r="AK351" i="1"/>
  <c r="AL350" i="1"/>
  <c r="AL353" i="1" s="1"/>
  <c r="AL296" i="1"/>
  <c r="AL299" i="1" s="1"/>
  <c r="AK276" i="1"/>
  <c r="AL242" i="1"/>
  <c r="AL245" i="1" s="1"/>
  <c r="AK222" i="1"/>
  <c r="AL188" i="1"/>
  <c r="AL191" i="1" s="1"/>
  <c r="AL134" i="1"/>
  <c r="AL137" i="1" s="1"/>
  <c r="AK114" i="1"/>
  <c r="AL80" i="1"/>
  <c r="AL83" i="1" s="1"/>
  <c r="AL486" i="1"/>
  <c r="AL487" i="1"/>
  <c r="AL488" i="1"/>
  <c r="AL484" i="1"/>
  <c r="AL485" i="1"/>
  <c r="AL483" i="1"/>
  <c r="AL415" i="1"/>
  <c r="AL413" i="1"/>
  <c r="AL412" i="1"/>
  <c r="AL414" i="1"/>
  <c r="AL416" i="1"/>
  <c r="AL432" i="1"/>
  <c r="AL433" i="1"/>
  <c r="AL429" i="1"/>
  <c r="AL430" i="1"/>
  <c r="AL434" i="1"/>
  <c r="AL431" i="1"/>
  <c r="AL359" i="1"/>
  <c r="AL360" i="1"/>
  <c r="AL362" i="1"/>
  <c r="AL358" i="1"/>
  <c r="AL361" i="1"/>
  <c r="AL378" i="1"/>
  <c r="AL379" i="1"/>
  <c r="AL380" i="1"/>
  <c r="AL375" i="1"/>
  <c r="AL376" i="1"/>
  <c r="AL377" i="1"/>
  <c r="AL324" i="1"/>
  <c r="AL321" i="1"/>
  <c r="AL325" i="1"/>
  <c r="AL322" i="1"/>
  <c r="AL326" i="1"/>
  <c r="AL323" i="1"/>
  <c r="AL307" i="1"/>
  <c r="AL304" i="1"/>
  <c r="AL308" i="1"/>
  <c r="AL305" i="1"/>
  <c r="AL306" i="1"/>
  <c r="AL270" i="1"/>
  <c r="AL271" i="1"/>
  <c r="AL272" i="1"/>
  <c r="AL267" i="1"/>
  <c r="AL268" i="1"/>
  <c r="AL269" i="1"/>
  <c r="AK221" i="1"/>
  <c r="AL250" i="1"/>
  <c r="AL252" i="1"/>
  <c r="AL253" i="1"/>
  <c r="AL251" i="1"/>
  <c r="AL254" i="1"/>
  <c r="AL196" i="1"/>
  <c r="AL197" i="1"/>
  <c r="AL198" i="1"/>
  <c r="AL199" i="1"/>
  <c r="AL200" i="1"/>
  <c r="AL216" i="1"/>
  <c r="AL217" i="1"/>
  <c r="AL218" i="1"/>
  <c r="AL214" i="1"/>
  <c r="AL215" i="1"/>
  <c r="AL213" i="1"/>
  <c r="AK59" i="1"/>
  <c r="AL159" i="1"/>
  <c r="AL160" i="1"/>
  <c r="AL161" i="1"/>
  <c r="AL163" i="1"/>
  <c r="AL164" i="1"/>
  <c r="AL162" i="1"/>
  <c r="AK113" i="1"/>
  <c r="AL142" i="1"/>
  <c r="AL143" i="1"/>
  <c r="AL146" i="1"/>
  <c r="AL145" i="1"/>
  <c r="AL144" i="1"/>
  <c r="AL90" i="1"/>
  <c r="AL91" i="1"/>
  <c r="AL89" i="1"/>
  <c r="AL92" i="1"/>
  <c r="AL88" i="1"/>
  <c r="AL52" i="1"/>
  <c r="AL105" i="1"/>
  <c r="AL106" i="1"/>
  <c r="AL107" i="1"/>
  <c r="AL108" i="1"/>
  <c r="AL109" i="1"/>
  <c r="AL110" i="1"/>
  <c r="AK81" i="1"/>
  <c r="AK135" i="1"/>
  <c r="AL232" i="1"/>
  <c r="AL233" i="1"/>
  <c r="AL231" i="1"/>
  <c r="AL236" i="1" s="1"/>
  <c r="AL234" i="1"/>
  <c r="AL237" i="1"/>
  <c r="AL238" i="1"/>
  <c r="AL239" i="1"/>
  <c r="AL235" i="1"/>
  <c r="AL240" i="1"/>
  <c r="AL285" i="1"/>
  <c r="AL290" i="1" s="1"/>
  <c r="AL286" i="1"/>
  <c r="AL287" i="1"/>
  <c r="AL291" i="1"/>
  <c r="AL288" i="1"/>
  <c r="AL292" i="1"/>
  <c r="AL289" i="1"/>
  <c r="AL293" i="1"/>
  <c r="AL294" i="1"/>
  <c r="AL395" i="1"/>
  <c r="AL401" i="1"/>
  <c r="AL396" i="1"/>
  <c r="AL402" i="1"/>
  <c r="AL397" i="1"/>
  <c r="AL394" i="1"/>
  <c r="AL400" i="1"/>
  <c r="AL393" i="1"/>
  <c r="AL398" i="1" s="1"/>
  <c r="AL399" i="1"/>
  <c r="AL125" i="1"/>
  <c r="AL130" i="1"/>
  <c r="AL126" i="1"/>
  <c r="AL131" i="1"/>
  <c r="AL127" i="1"/>
  <c r="AL132" i="1"/>
  <c r="AL123" i="1"/>
  <c r="AL128" i="1" s="1"/>
  <c r="AL124" i="1"/>
  <c r="AL129" i="1"/>
  <c r="AL69" i="1"/>
  <c r="AL74" i="1" s="1"/>
  <c r="AL75" i="1"/>
  <c r="AL70" i="1"/>
  <c r="AL71" i="1"/>
  <c r="AL77" i="1"/>
  <c r="AL73" i="1"/>
  <c r="AL72" i="1"/>
  <c r="AL449" i="1"/>
  <c r="AL453" i="1"/>
  <c r="AL451" i="1"/>
  <c r="AL448" i="1"/>
  <c r="AL450" i="1"/>
  <c r="AL454" i="1"/>
  <c r="AL456" i="1"/>
  <c r="AL447" i="1"/>
  <c r="AL452" i="1" s="1"/>
  <c r="AL455" i="1"/>
  <c r="AL27" i="1"/>
  <c r="AL35" i="1"/>
  <c r="AL36" i="1"/>
  <c r="AL38" i="1"/>
  <c r="AL341" i="1"/>
  <c r="AL343" i="1"/>
  <c r="AL340" i="1"/>
  <c r="AL348" i="1"/>
  <c r="AL346" i="1"/>
  <c r="AL342" i="1"/>
  <c r="AL339" i="1"/>
  <c r="AL344" i="1" s="1"/>
  <c r="AL345" i="1"/>
  <c r="AL347" i="1"/>
  <c r="AL179" i="1"/>
  <c r="AL181" i="1"/>
  <c r="AL185" i="1"/>
  <c r="AL186" i="1"/>
  <c r="AL178" i="1"/>
  <c r="AL180" i="1"/>
  <c r="AL183" i="1"/>
  <c r="AL177" i="1"/>
  <c r="AL182" i="1" s="1"/>
  <c r="AL184" i="1"/>
  <c r="AM17" i="1"/>
  <c r="AM18" i="1"/>
  <c r="AM19" i="1"/>
  <c r="AM21" i="1"/>
  <c r="AM20" i="1"/>
  <c r="AM16" i="1"/>
  <c r="AM482" i="1"/>
  <c r="AM409" i="1"/>
  <c r="AM410" i="1" s="1"/>
  <c r="AM428" i="1"/>
  <c r="AM392" i="1"/>
  <c r="AM403" i="1" s="1"/>
  <c r="AM446" i="1"/>
  <c r="AM457" i="1" s="1"/>
  <c r="AM31" i="1"/>
  <c r="AM32" i="1" s="1"/>
  <c r="AM85" i="1"/>
  <c r="AM86" i="1" s="1"/>
  <c r="AM50" i="1"/>
  <c r="AM193" i="1"/>
  <c r="AM194" i="1" s="1"/>
  <c r="AM104" i="1"/>
  <c r="AM266" i="1"/>
  <c r="AM284" i="1"/>
  <c r="AM295" i="1" s="1"/>
  <c r="AM230" i="1"/>
  <c r="AM241" i="1" s="1"/>
  <c r="AM139" i="1"/>
  <c r="AM140" i="1" s="1"/>
  <c r="AM247" i="1"/>
  <c r="AM248" i="1" s="1"/>
  <c r="AM122" i="1"/>
  <c r="AM133" i="1" s="1"/>
  <c r="AM320" i="1"/>
  <c r="AN14" i="1"/>
  <c r="AM301" i="1"/>
  <c r="AM302" i="1" s="1"/>
  <c r="AM374" i="1"/>
  <c r="AM176" i="1"/>
  <c r="AM187" i="1" s="1"/>
  <c r="AM355" i="1"/>
  <c r="AM356" i="1" s="1"/>
  <c r="AM68" i="1"/>
  <c r="AM76" i="1" s="1"/>
  <c r="AM158" i="1"/>
  <c r="AM338" i="1"/>
  <c r="AM349" i="1" s="1"/>
  <c r="AM212" i="1"/>
  <c r="AN24" i="1" l="1"/>
  <c r="AN22" i="1"/>
  <c r="AM79" i="1"/>
  <c r="AM78" i="1"/>
  <c r="AM152" i="1"/>
  <c r="AM147" i="1"/>
  <c r="AM148" i="1"/>
  <c r="AM153" i="1"/>
  <c r="AM149" i="1"/>
  <c r="AM150" i="1"/>
  <c r="AM154" i="1"/>
  <c r="AM309" i="1"/>
  <c r="AM315" i="1"/>
  <c r="AM311" i="1"/>
  <c r="AM312" i="1"/>
  <c r="AM310" i="1"/>
  <c r="AM314" i="1"/>
  <c r="AM316" i="1"/>
  <c r="AM274" i="1"/>
  <c r="AM273" i="1"/>
  <c r="AM436" i="1"/>
  <c r="AM435" i="1"/>
  <c r="AM490" i="1"/>
  <c r="AM489" i="1"/>
  <c r="AM220" i="1"/>
  <c r="AM219" i="1"/>
  <c r="AN26" i="1"/>
  <c r="AN29" i="1" s="1"/>
  <c r="AN25" i="1"/>
  <c r="AN15" i="1"/>
  <c r="AN23" i="1"/>
  <c r="AM112" i="1"/>
  <c r="AM111" i="1"/>
  <c r="AM417" i="1"/>
  <c r="AM418" i="1"/>
  <c r="AM419" i="1"/>
  <c r="AM420" i="1"/>
  <c r="AM422" i="1"/>
  <c r="AM423" i="1"/>
  <c r="AM424" i="1"/>
  <c r="AM58" i="1"/>
  <c r="AM53" i="1"/>
  <c r="AM56" i="1"/>
  <c r="AM51" i="1"/>
  <c r="AM55" i="1"/>
  <c r="AM54" i="1"/>
  <c r="AM57" i="1"/>
  <c r="AM256" i="1"/>
  <c r="AM257" i="1"/>
  <c r="AM258" i="1"/>
  <c r="AM260" i="1"/>
  <c r="AM261" i="1"/>
  <c r="AM255" i="1"/>
  <c r="AM262" i="1"/>
  <c r="AM93" i="1"/>
  <c r="AM94" i="1"/>
  <c r="AM95" i="1"/>
  <c r="AM98" i="1"/>
  <c r="AM99" i="1"/>
  <c r="AM96" i="1"/>
  <c r="AM100" i="1"/>
  <c r="AM328" i="1"/>
  <c r="AM327" i="1"/>
  <c r="AM39" i="1"/>
  <c r="AM40" i="1"/>
  <c r="AM41" i="1"/>
  <c r="AM42" i="1"/>
  <c r="AM44" i="1"/>
  <c r="AM45" i="1"/>
  <c r="AM37" i="1"/>
  <c r="AM33" i="1"/>
  <c r="AM34" i="1"/>
  <c r="AM46" i="1"/>
  <c r="AM166" i="1"/>
  <c r="AM165" i="1"/>
  <c r="AM201" i="1"/>
  <c r="AM202" i="1"/>
  <c r="AM203" i="1"/>
  <c r="AM204" i="1"/>
  <c r="AM206" i="1"/>
  <c r="AM207" i="1"/>
  <c r="AM208" i="1"/>
  <c r="AM363" i="1"/>
  <c r="AM364" i="1"/>
  <c r="AM365" i="1"/>
  <c r="AM366" i="1"/>
  <c r="AM369" i="1"/>
  <c r="AM368" i="1"/>
  <c r="AM370" i="1"/>
  <c r="AM382" i="1"/>
  <c r="AM381" i="1"/>
  <c r="AM87" i="1"/>
  <c r="AM141" i="1"/>
  <c r="AM303" i="1"/>
  <c r="AM249" i="1"/>
  <c r="AM411" i="1"/>
  <c r="AM195" i="1"/>
  <c r="AM357" i="1"/>
  <c r="AB168" i="1"/>
  <c r="AB167" i="1"/>
  <c r="AB330" i="1"/>
  <c r="AB329" i="1"/>
  <c r="AL352" i="1"/>
  <c r="AL383" i="1"/>
  <c r="AL136" i="1"/>
  <c r="AL190" i="1"/>
  <c r="AL298" i="1"/>
  <c r="AM28" i="1"/>
  <c r="AL82" i="1"/>
  <c r="AL406" i="1"/>
  <c r="AL460" i="1"/>
  <c r="AL244" i="1"/>
  <c r="AL189" i="1"/>
  <c r="AL297" i="1"/>
  <c r="AL60" i="1"/>
  <c r="AL243" i="1"/>
  <c r="AL275" i="1"/>
  <c r="AL459" i="1"/>
  <c r="AL437" i="1"/>
  <c r="AM458" i="1"/>
  <c r="AM461" i="1" s="1"/>
  <c r="AL438" i="1"/>
  <c r="AL405" i="1"/>
  <c r="AM404" i="1"/>
  <c r="AM407" i="1" s="1"/>
  <c r="AL384" i="1"/>
  <c r="AL351" i="1"/>
  <c r="AM350" i="1"/>
  <c r="AM353" i="1" s="1"/>
  <c r="AM296" i="1"/>
  <c r="AM299" i="1" s="1"/>
  <c r="AL276" i="1"/>
  <c r="AM242" i="1"/>
  <c r="AM245" i="1" s="1"/>
  <c r="AL222" i="1"/>
  <c r="AM188" i="1"/>
  <c r="AM191" i="1" s="1"/>
  <c r="AM134" i="1"/>
  <c r="AM137" i="1" s="1"/>
  <c r="AL114" i="1"/>
  <c r="AM80" i="1"/>
  <c r="AM83" i="1" s="1"/>
  <c r="AM485" i="1"/>
  <c r="AM486" i="1"/>
  <c r="AM487" i="1"/>
  <c r="AM488" i="1"/>
  <c r="AM484" i="1"/>
  <c r="AM483" i="1"/>
  <c r="AM431" i="1"/>
  <c r="AM432" i="1"/>
  <c r="AM434" i="1"/>
  <c r="AM433" i="1"/>
  <c r="AM430" i="1"/>
  <c r="AM429" i="1"/>
  <c r="AM416" i="1"/>
  <c r="AM415" i="1"/>
  <c r="AM414" i="1"/>
  <c r="AM412" i="1"/>
  <c r="AM413" i="1"/>
  <c r="AM377" i="1"/>
  <c r="AM378" i="1"/>
  <c r="AM379" i="1"/>
  <c r="AM380" i="1"/>
  <c r="AM376" i="1"/>
  <c r="AM375" i="1"/>
  <c r="AM358" i="1"/>
  <c r="AM359" i="1"/>
  <c r="AM360" i="1"/>
  <c r="AM362" i="1"/>
  <c r="AM361" i="1"/>
  <c r="AM306" i="1"/>
  <c r="AM304" i="1"/>
  <c r="AM305" i="1"/>
  <c r="AM307" i="1"/>
  <c r="AM308" i="1"/>
  <c r="AM321" i="1"/>
  <c r="AM322" i="1"/>
  <c r="AM323" i="1"/>
  <c r="AM324" i="1"/>
  <c r="AM325" i="1"/>
  <c r="AM326" i="1"/>
  <c r="AM269" i="1"/>
  <c r="AM270" i="1"/>
  <c r="AM271" i="1"/>
  <c r="AM268" i="1"/>
  <c r="AM272" i="1"/>
  <c r="AM267" i="1"/>
  <c r="AL221" i="1"/>
  <c r="AM251" i="1"/>
  <c r="AM252" i="1"/>
  <c r="AM253" i="1"/>
  <c r="AM254" i="1"/>
  <c r="AM250" i="1"/>
  <c r="AM215" i="1"/>
  <c r="AM216" i="1"/>
  <c r="AM217" i="1"/>
  <c r="AM218" i="1"/>
  <c r="AM214" i="1"/>
  <c r="AM213" i="1"/>
  <c r="AL59" i="1"/>
  <c r="AM196" i="1"/>
  <c r="AM197" i="1"/>
  <c r="AM198" i="1"/>
  <c r="AM200" i="1"/>
  <c r="AM199" i="1"/>
  <c r="AM159" i="1"/>
  <c r="AM160" i="1"/>
  <c r="AM162" i="1"/>
  <c r="AM163" i="1"/>
  <c r="AM161" i="1"/>
  <c r="AM164" i="1"/>
  <c r="AM144" i="1"/>
  <c r="AM143" i="1"/>
  <c r="AM146" i="1"/>
  <c r="AM145" i="1"/>
  <c r="AM142" i="1"/>
  <c r="AL113" i="1"/>
  <c r="AM52" i="1"/>
  <c r="AM89" i="1"/>
  <c r="AM90" i="1"/>
  <c r="AM91" i="1"/>
  <c r="AM92" i="1"/>
  <c r="AM88" i="1"/>
  <c r="AM105" i="1"/>
  <c r="AM106" i="1"/>
  <c r="AM107" i="1"/>
  <c r="AM108" i="1"/>
  <c r="AM109" i="1"/>
  <c r="AM110" i="1"/>
  <c r="AL81" i="1"/>
  <c r="AL135" i="1"/>
  <c r="AM124" i="1"/>
  <c r="AM129" i="1"/>
  <c r="AM125" i="1"/>
  <c r="AM130" i="1"/>
  <c r="AM126" i="1"/>
  <c r="AM131" i="1"/>
  <c r="AM127" i="1"/>
  <c r="AM132" i="1"/>
  <c r="AM123" i="1"/>
  <c r="AM128" i="1" s="1"/>
  <c r="AM294" i="1"/>
  <c r="AM285" i="1"/>
  <c r="AM290" i="1" s="1"/>
  <c r="AM286" i="1"/>
  <c r="AM287" i="1"/>
  <c r="AM291" i="1"/>
  <c r="AM289" i="1"/>
  <c r="AM292" i="1"/>
  <c r="AM288" i="1"/>
  <c r="AM293" i="1"/>
  <c r="AM234" i="1"/>
  <c r="AM232" i="1"/>
  <c r="AM233" i="1"/>
  <c r="AM231" i="1"/>
  <c r="AM236" i="1" s="1"/>
  <c r="AM237" i="1"/>
  <c r="AM238" i="1"/>
  <c r="AM239" i="1"/>
  <c r="AM240" i="1"/>
  <c r="AM235" i="1"/>
  <c r="AM456" i="1"/>
  <c r="AM449" i="1"/>
  <c r="AM453" i="1"/>
  <c r="AM451" i="1"/>
  <c r="AM455" i="1"/>
  <c r="AM448" i="1"/>
  <c r="AM454" i="1"/>
  <c r="AM447" i="1"/>
  <c r="AM452" i="1" s="1"/>
  <c r="AM450" i="1"/>
  <c r="AM394" i="1"/>
  <c r="AM400" i="1"/>
  <c r="AM395" i="1"/>
  <c r="AM401" i="1"/>
  <c r="AM396" i="1"/>
  <c r="AM402" i="1"/>
  <c r="AM397" i="1"/>
  <c r="AM393" i="1"/>
  <c r="AM398" i="1" s="1"/>
  <c r="AM399" i="1"/>
  <c r="AM73" i="1"/>
  <c r="AM69" i="1"/>
  <c r="AM74" i="1" s="1"/>
  <c r="AM75" i="1"/>
  <c r="AM70" i="1"/>
  <c r="AM71" i="1"/>
  <c r="AM77" i="1"/>
  <c r="AM72" i="1"/>
  <c r="AM35" i="1"/>
  <c r="AM36" i="1"/>
  <c r="AM38" i="1"/>
  <c r="AM27" i="1"/>
  <c r="AM181" i="1"/>
  <c r="AM180" i="1"/>
  <c r="AM184" i="1"/>
  <c r="AM183" i="1"/>
  <c r="AM185" i="1"/>
  <c r="AM186" i="1"/>
  <c r="AM178" i="1"/>
  <c r="AM177" i="1"/>
  <c r="AM182" i="1" s="1"/>
  <c r="AM179" i="1"/>
  <c r="AM343" i="1"/>
  <c r="AM339" i="1"/>
  <c r="AM344" i="1" s="1"/>
  <c r="AM347" i="1"/>
  <c r="AM340" i="1"/>
  <c r="AM341" i="1"/>
  <c r="AM345" i="1"/>
  <c r="AM346" i="1"/>
  <c r="AM348" i="1"/>
  <c r="AM342" i="1"/>
  <c r="AN16" i="1"/>
  <c r="AN17" i="1"/>
  <c r="AN18" i="1"/>
  <c r="AN19" i="1"/>
  <c r="AN21" i="1"/>
  <c r="AN428" i="1"/>
  <c r="AN482" i="1"/>
  <c r="AN409" i="1"/>
  <c r="AN410" i="1" s="1"/>
  <c r="AN446" i="1"/>
  <c r="AN457" i="1" s="1"/>
  <c r="AN392" i="1"/>
  <c r="AN403" i="1" s="1"/>
  <c r="AN338" i="1"/>
  <c r="AN349" i="1" s="1"/>
  <c r="AN176" i="1"/>
  <c r="AN187" i="1" s="1"/>
  <c r="AN320" i="1"/>
  <c r="AN230" i="1"/>
  <c r="AN241" i="1" s="1"/>
  <c r="AN193" i="1"/>
  <c r="AN194" i="1" s="1"/>
  <c r="AN158" i="1"/>
  <c r="AN374" i="1"/>
  <c r="AN122" i="1"/>
  <c r="AN133" i="1" s="1"/>
  <c r="AN284" i="1"/>
  <c r="AN295" i="1" s="1"/>
  <c r="AN50" i="1"/>
  <c r="AN68" i="1"/>
  <c r="AN76" i="1" s="1"/>
  <c r="AN301" i="1"/>
  <c r="AN302" i="1" s="1"/>
  <c r="AN247" i="1"/>
  <c r="AN248" i="1" s="1"/>
  <c r="AN266" i="1"/>
  <c r="AN85" i="1"/>
  <c r="AN86" i="1" s="1"/>
  <c r="AN212" i="1"/>
  <c r="AN355" i="1"/>
  <c r="AN356" i="1" s="1"/>
  <c r="AO14" i="1"/>
  <c r="AN139" i="1"/>
  <c r="AN140" i="1" s="1"/>
  <c r="AN104" i="1"/>
  <c r="AN31" i="1"/>
  <c r="AN32" i="1" s="1"/>
  <c r="AO24" i="1" l="1"/>
  <c r="AO22" i="1"/>
  <c r="AN79" i="1"/>
  <c r="AN78" i="1"/>
  <c r="AN39" i="1"/>
  <c r="AN40" i="1"/>
  <c r="AN41" i="1"/>
  <c r="AN42" i="1"/>
  <c r="AN45" i="1"/>
  <c r="AN44" i="1"/>
  <c r="AN33" i="1"/>
  <c r="AN37" i="1"/>
  <c r="AN34" i="1"/>
  <c r="AN46" i="1"/>
  <c r="AN255" i="1"/>
  <c r="AN256" i="1"/>
  <c r="AN257" i="1"/>
  <c r="AN258" i="1"/>
  <c r="AN260" i="1"/>
  <c r="AN261" i="1"/>
  <c r="AN262" i="1"/>
  <c r="AN201" i="1"/>
  <c r="AN202" i="1"/>
  <c r="AN203" i="1"/>
  <c r="AN204" i="1"/>
  <c r="AN206" i="1"/>
  <c r="AN207" i="1"/>
  <c r="AN208" i="1"/>
  <c r="AN490" i="1"/>
  <c r="AN489" i="1"/>
  <c r="AN309" i="1"/>
  <c r="AN310" i="1"/>
  <c r="AN314" i="1"/>
  <c r="AN315" i="1"/>
  <c r="AN311" i="1"/>
  <c r="AN312" i="1"/>
  <c r="AN316" i="1"/>
  <c r="AN436" i="1"/>
  <c r="AN435" i="1"/>
  <c r="AN328" i="1"/>
  <c r="AN327" i="1"/>
  <c r="AN150" i="1"/>
  <c r="AN147" i="1"/>
  <c r="AN153" i="1"/>
  <c r="AN149" i="1"/>
  <c r="AN152" i="1"/>
  <c r="AN148" i="1"/>
  <c r="AN154" i="1"/>
  <c r="AN220" i="1"/>
  <c r="AN219" i="1"/>
  <c r="AO26" i="1"/>
  <c r="AO25" i="1"/>
  <c r="AO23" i="1"/>
  <c r="AO15" i="1"/>
  <c r="AN93" i="1"/>
  <c r="AN94" i="1"/>
  <c r="AN95" i="1"/>
  <c r="AN96" i="1"/>
  <c r="AN98" i="1"/>
  <c r="AN99" i="1"/>
  <c r="AN100" i="1"/>
  <c r="AN382" i="1"/>
  <c r="AN381" i="1"/>
  <c r="AN112" i="1"/>
  <c r="AN111" i="1"/>
  <c r="AN58" i="1"/>
  <c r="AN56" i="1"/>
  <c r="AN51" i="1"/>
  <c r="AN55" i="1"/>
  <c r="AN53" i="1"/>
  <c r="AN54" i="1"/>
  <c r="AN57" i="1"/>
  <c r="AN363" i="1"/>
  <c r="AN364" i="1"/>
  <c r="AN365" i="1"/>
  <c r="AN366" i="1"/>
  <c r="AN369" i="1"/>
  <c r="AN368" i="1"/>
  <c r="AN370" i="1"/>
  <c r="AN274" i="1"/>
  <c r="AN273" i="1"/>
  <c r="AN166" i="1"/>
  <c r="AN165" i="1"/>
  <c r="AN417" i="1"/>
  <c r="AN418" i="1"/>
  <c r="AN419" i="1"/>
  <c r="AN420" i="1"/>
  <c r="AN422" i="1"/>
  <c r="AN423" i="1"/>
  <c r="AN424" i="1"/>
  <c r="AN20" i="1"/>
  <c r="AN27" i="1" s="1"/>
  <c r="AN303" i="1"/>
  <c r="AN249" i="1"/>
  <c r="AN141" i="1"/>
  <c r="AN195" i="1"/>
  <c r="AN87" i="1"/>
  <c r="AN411" i="1"/>
  <c r="AN357" i="1"/>
  <c r="AC329" i="1"/>
  <c r="AC330" i="1"/>
  <c r="AC167" i="1"/>
  <c r="AC168" i="1"/>
  <c r="AM383" i="1"/>
  <c r="AM460" i="1"/>
  <c r="AM190" i="1"/>
  <c r="AM136" i="1"/>
  <c r="AM298" i="1"/>
  <c r="AM352" i="1"/>
  <c r="AM406" i="1"/>
  <c r="AM82" i="1"/>
  <c r="AM244" i="1"/>
  <c r="AM275" i="1"/>
  <c r="AM243" i="1"/>
  <c r="AM189" i="1"/>
  <c r="AM297" i="1"/>
  <c r="AM60" i="1"/>
  <c r="AM459" i="1"/>
  <c r="AN458" i="1"/>
  <c r="AN461" i="1" s="1"/>
  <c r="AM437" i="1"/>
  <c r="AM438" i="1"/>
  <c r="AM405" i="1"/>
  <c r="AM384" i="1"/>
  <c r="AN404" i="1"/>
  <c r="AN407" i="1" s="1"/>
  <c r="AM351" i="1"/>
  <c r="AN350" i="1"/>
  <c r="AN353" i="1" s="1"/>
  <c r="AN296" i="1"/>
  <c r="AN299" i="1" s="1"/>
  <c r="AM276" i="1"/>
  <c r="AN242" i="1"/>
  <c r="AN245" i="1" s="1"/>
  <c r="AM222" i="1"/>
  <c r="AN188" i="1"/>
  <c r="AN191" i="1" s="1"/>
  <c r="AN134" i="1"/>
  <c r="AN137" i="1" s="1"/>
  <c r="AM114" i="1"/>
  <c r="AN80" i="1"/>
  <c r="AN83" i="1" s="1"/>
  <c r="AO29" i="1"/>
  <c r="AN484" i="1"/>
  <c r="AN485" i="1"/>
  <c r="AN486" i="1"/>
  <c r="AN487" i="1"/>
  <c r="AN488" i="1"/>
  <c r="AN483" i="1"/>
  <c r="AN430" i="1"/>
  <c r="AN431" i="1"/>
  <c r="AN433" i="1"/>
  <c r="AN434" i="1"/>
  <c r="AN429" i="1"/>
  <c r="AN432" i="1"/>
  <c r="AN412" i="1"/>
  <c r="AN414" i="1"/>
  <c r="AN416" i="1"/>
  <c r="AN415" i="1"/>
  <c r="AN413" i="1"/>
  <c r="AN376" i="1"/>
  <c r="AN377" i="1"/>
  <c r="AN378" i="1"/>
  <c r="AN379" i="1"/>
  <c r="AN380" i="1"/>
  <c r="AN375" i="1"/>
  <c r="AN358" i="1"/>
  <c r="AN360" i="1"/>
  <c r="AN359" i="1"/>
  <c r="AN361" i="1"/>
  <c r="AN362" i="1"/>
  <c r="AN305" i="1"/>
  <c r="AN308" i="1"/>
  <c r="AN307" i="1"/>
  <c r="AN306" i="1"/>
  <c r="AN304" i="1"/>
  <c r="AN321" i="1"/>
  <c r="AN322" i="1"/>
  <c r="AN323" i="1"/>
  <c r="AN324" i="1"/>
  <c r="AN325" i="1"/>
  <c r="AN326" i="1"/>
  <c r="AM221" i="1"/>
  <c r="AN250" i="1"/>
  <c r="AN251" i="1"/>
  <c r="AN254" i="1"/>
  <c r="AN253" i="1"/>
  <c r="AN252" i="1"/>
  <c r="AN268" i="1"/>
  <c r="AN269" i="1"/>
  <c r="AN270" i="1"/>
  <c r="AN272" i="1"/>
  <c r="AN267" i="1"/>
  <c r="AN271" i="1"/>
  <c r="AN196" i="1"/>
  <c r="AN198" i="1"/>
  <c r="AN197" i="1"/>
  <c r="AN200" i="1"/>
  <c r="AN199" i="1"/>
  <c r="AN214" i="1"/>
  <c r="AN215" i="1"/>
  <c r="AN216" i="1"/>
  <c r="AN217" i="1"/>
  <c r="AN218" i="1"/>
  <c r="AN213" i="1"/>
  <c r="AM59" i="1"/>
  <c r="AN143" i="1"/>
  <c r="AN146" i="1"/>
  <c r="AN144" i="1"/>
  <c r="AN145" i="1"/>
  <c r="AN142" i="1"/>
  <c r="AM113" i="1"/>
  <c r="AN159" i="1"/>
  <c r="AN161" i="1"/>
  <c r="AN162" i="1"/>
  <c r="AN164" i="1"/>
  <c r="AN163" i="1"/>
  <c r="AN160" i="1"/>
  <c r="AN88" i="1"/>
  <c r="AN89" i="1"/>
  <c r="AN90" i="1"/>
  <c r="AN91" i="1"/>
  <c r="AN92" i="1"/>
  <c r="AN110" i="1"/>
  <c r="AN105" i="1"/>
  <c r="AN106" i="1"/>
  <c r="AN107" i="1"/>
  <c r="AN109" i="1"/>
  <c r="AN108" i="1"/>
  <c r="AN52" i="1"/>
  <c r="AM81" i="1"/>
  <c r="AM135" i="1"/>
  <c r="AN123" i="1"/>
  <c r="AN128" i="1" s="1"/>
  <c r="AN124" i="1"/>
  <c r="AN129" i="1"/>
  <c r="AN125" i="1"/>
  <c r="AN130" i="1"/>
  <c r="AN126" i="1"/>
  <c r="AN131" i="1"/>
  <c r="AN127" i="1"/>
  <c r="AN132" i="1"/>
  <c r="AN72" i="1"/>
  <c r="AN73" i="1"/>
  <c r="AN69" i="1"/>
  <c r="AN74" i="1" s="1"/>
  <c r="AN75" i="1"/>
  <c r="AN71" i="1"/>
  <c r="AN77" i="1"/>
  <c r="AN70" i="1"/>
  <c r="AN447" i="1"/>
  <c r="AN452" i="1" s="1"/>
  <c r="AN449" i="1"/>
  <c r="AN451" i="1"/>
  <c r="AN455" i="1"/>
  <c r="AN448" i="1"/>
  <c r="AN456" i="1"/>
  <c r="AN454" i="1"/>
  <c r="AN453" i="1"/>
  <c r="AN450" i="1"/>
  <c r="AN289" i="1"/>
  <c r="AN293" i="1"/>
  <c r="AN294" i="1"/>
  <c r="AN285" i="1"/>
  <c r="AN290" i="1" s="1"/>
  <c r="AN286" i="1"/>
  <c r="AN287" i="1"/>
  <c r="AN288" i="1"/>
  <c r="AN291" i="1"/>
  <c r="AN292" i="1"/>
  <c r="AN234" i="1"/>
  <c r="AN231" i="1"/>
  <c r="AN236" i="1" s="1"/>
  <c r="AN235" i="1"/>
  <c r="AN240" i="1"/>
  <c r="AN232" i="1"/>
  <c r="AN233" i="1"/>
  <c r="AN237" i="1"/>
  <c r="AN238" i="1"/>
  <c r="AN239" i="1"/>
  <c r="AN393" i="1"/>
  <c r="AN398" i="1" s="1"/>
  <c r="AN399" i="1"/>
  <c r="AN394" i="1"/>
  <c r="AN400" i="1"/>
  <c r="AN395" i="1"/>
  <c r="AN401" i="1"/>
  <c r="AN396" i="1"/>
  <c r="AN402" i="1"/>
  <c r="AN397" i="1"/>
  <c r="AN35" i="1"/>
  <c r="AN36" i="1"/>
  <c r="AN38" i="1"/>
  <c r="AN179" i="1"/>
  <c r="AN181" i="1"/>
  <c r="AN184" i="1"/>
  <c r="AN177" i="1"/>
  <c r="AN182" i="1" s="1"/>
  <c r="AN183" i="1"/>
  <c r="AN178" i="1"/>
  <c r="AN180" i="1"/>
  <c r="AN185" i="1"/>
  <c r="AN186" i="1"/>
  <c r="AN341" i="1"/>
  <c r="AN343" i="1"/>
  <c r="AN340" i="1"/>
  <c r="AN345" i="1"/>
  <c r="AN346" i="1"/>
  <c r="AN339" i="1"/>
  <c r="AN344" i="1" s="1"/>
  <c r="AN347" i="1"/>
  <c r="AN342" i="1"/>
  <c r="AN348" i="1"/>
  <c r="AO21" i="1"/>
  <c r="AO16" i="1"/>
  <c r="AO17" i="1"/>
  <c r="AO18" i="1"/>
  <c r="AO19" i="1"/>
  <c r="AO428" i="1"/>
  <c r="AO409" i="1"/>
  <c r="AO410" i="1" s="1"/>
  <c r="AO392" i="1"/>
  <c r="AO403" i="1" s="1"/>
  <c r="AO482" i="1"/>
  <c r="AO446" i="1"/>
  <c r="AO457" i="1" s="1"/>
  <c r="AO104" i="1"/>
  <c r="AO212" i="1"/>
  <c r="AO301" i="1"/>
  <c r="AO302" i="1" s="1"/>
  <c r="AO122" i="1"/>
  <c r="AO133" i="1" s="1"/>
  <c r="AO230" i="1"/>
  <c r="AO241" i="1" s="1"/>
  <c r="AO139" i="1"/>
  <c r="AO140" i="1" s="1"/>
  <c r="AO85" i="1"/>
  <c r="AO86" i="1" s="1"/>
  <c r="AO68" i="1"/>
  <c r="AO76" i="1" s="1"/>
  <c r="AO374" i="1"/>
  <c r="AO320" i="1"/>
  <c r="AP14" i="1"/>
  <c r="AO266" i="1"/>
  <c r="AO50" i="1"/>
  <c r="AO158" i="1"/>
  <c r="AO165" i="1" s="1"/>
  <c r="AO176" i="1"/>
  <c r="AO187" i="1" s="1"/>
  <c r="AO31" i="1"/>
  <c r="AO32" i="1" s="1"/>
  <c r="AO355" i="1"/>
  <c r="AO356" i="1" s="1"/>
  <c r="AO247" i="1"/>
  <c r="AO248" i="1" s="1"/>
  <c r="AO284" i="1"/>
  <c r="AO295" i="1" s="1"/>
  <c r="AO193" i="1"/>
  <c r="AO194" i="1" s="1"/>
  <c r="AO338" i="1"/>
  <c r="AO349" i="1" s="1"/>
  <c r="AO20" i="1" l="1"/>
  <c r="AO28" i="1" s="1"/>
  <c r="AP24" i="1"/>
  <c r="AP22" i="1"/>
  <c r="AO79" i="1"/>
  <c r="AO78" i="1"/>
  <c r="AO57" i="1"/>
  <c r="AO56" i="1"/>
  <c r="AO51" i="1"/>
  <c r="AO55" i="1"/>
  <c r="AO54" i="1"/>
  <c r="AO58" i="1"/>
  <c r="AO53" i="1"/>
  <c r="AO208" i="1"/>
  <c r="AO201" i="1"/>
  <c r="AO202" i="1"/>
  <c r="AO203" i="1"/>
  <c r="AO204" i="1"/>
  <c r="AO206" i="1"/>
  <c r="AO205" i="1"/>
  <c r="AO207" i="1"/>
  <c r="AO274" i="1"/>
  <c r="AO273" i="1"/>
  <c r="AO436" i="1"/>
  <c r="AO435" i="1"/>
  <c r="AP26" i="1"/>
  <c r="AP25" i="1"/>
  <c r="AP23" i="1"/>
  <c r="AP15" i="1"/>
  <c r="AO309" i="1"/>
  <c r="AO310" i="1"/>
  <c r="AO314" i="1"/>
  <c r="AO315" i="1"/>
  <c r="AO311" i="1"/>
  <c r="AO312" i="1"/>
  <c r="AO316" i="1"/>
  <c r="AO220" i="1"/>
  <c r="AO219" i="1"/>
  <c r="AO149" i="1"/>
  <c r="AO150" i="1"/>
  <c r="AO152" i="1"/>
  <c r="AO147" i="1"/>
  <c r="AO153" i="1"/>
  <c r="AO148" i="1"/>
  <c r="AO154" i="1"/>
  <c r="AO255" i="1"/>
  <c r="AO256" i="1"/>
  <c r="AO257" i="1"/>
  <c r="AO258" i="1"/>
  <c r="AO260" i="1"/>
  <c r="AO261" i="1"/>
  <c r="AO262" i="1"/>
  <c r="AO328" i="1"/>
  <c r="AO327" i="1"/>
  <c r="AO370" i="1"/>
  <c r="AO363" i="1"/>
  <c r="AO364" i="1"/>
  <c r="AO365" i="1"/>
  <c r="AO366" i="1"/>
  <c r="AO367" i="1"/>
  <c r="AO371" i="1" s="1"/>
  <c r="AO369" i="1"/>
  <c r="AO368" i="1"/>
  <c r="AO382" i="1"/>
  <c r="AO381" i="1"/>
  <c r="AO112" i="1"/>
  <c r="AO111" i="1"/>
  <c r="AO45" i="1"/>
  <c r="AO46" i="1"/>
  <c r="AO39" i="1"/>
  <c r="AO40" i="1"/>
  <c r="AO41" i="1"/>
  <c r="AO42" i="1"/>
  <c r="AO43" i="1"/>
  <c r="AO44" i="1"/>
  <c r="AO33" i="1"/>
  <c r="AO48" i="1" s="1"/>
  <c r="AO37" i="1"/>
  <c r="AO34" i="1"/>
  <c r="AO93" i="1"/>
  <c r="AO94" i="1"/>
  <c r="AO95" i="1"/>
  <c r="AO98" i="1"/>
  <c r="AO99" i="1"/>
  <c r="AO96" i="1"/>
  <c r="AO100" i="1"/>
  <c r="AO490" i="1"/>
  <c r="AO489" i="1"/>
  <c r="AO423" i="1"/>
  <c r="AO417" i="1"/>
  <c r="AO418" i="1"/>
  <c r="AO419" i="1"/>
  <c r="AO420" i="1"/>
  <c r="AO422" i="1"/>
  <c r="AO424" i="1"/>
  <c r="AN28" i="1"/>
  <c r="AO195" i="1"/>
  <c r="AO249" i="1"/>
  <c r="AO87" i="1"/>
  <c r="AO166" i="1"/>
  <c r="AO141" i="1"/>
  <c r="AO411" i="1"/>
  <c r="AO303" i="1"/>
  <c r="AO357" i="1"/>
  <c r="AO372" i="1" s="1"/>
  <c r="AO60" i="1"/>
  <c r="AD330" i="1"/>
  <c r="AD329" i="1"/>
  <c r="AD168" i="1"/>
  <c r="AD167" i="1"/>
  <c r="AO177" i="1"/>
  <c r="AO185" i="1"/>
  <c r="AO189" i="1" s="1"/>
  <c r="AO188" i="1"/>
  <c r="AO191" i="1" s="1"/>
  <c r="AO178" i="1"/>
  <c r="AO190" i="1" s="1"/>
  <c r="AO186" i="1"/>
  <c r="AO179" i="1"/>
  <c r="AO180" i="1"/>
  <c r="AO181" i="1"/>
  <c r="AO182" i="1"/>
  <c r="AO183" i="1"/>
  <c r="AO184" i="1"/>
  <c r="AN383" i="1"/>
  <c r="AN190" i="1"/>
  <c r="AN406" i="1"/>
  <c r="AN82" i="1"/>
  <c r="AN298" i="1"/>
  <c r="AN460" i="1"/>
  <c r="AN244" i="1"/>
  <c r="AN136" i="1"/>
  <c r="AN352" i="1"/>
  <c r="AN297" i="1"/>
  <c r="AN60" i="1"/>
  <c r="AN275" i="1"/>
  <c r="AN243" i="1"/>
  <c r="AN189" i="1"/>
  <c r="AN459" i="1"/>
  <c r="AO458" i="1"/>
  <c r="AO461" i="1" s="1"/>
  <c r="AN437" i="1"/>
  <c r="AN438" i="1"/>
  <c r="AN405" i="1"/>
  <c r="AN384" i="1"/>
  <c r="AO404" i="1"/>
  <c r="AO407" i="1" s="1"/>
  <c r="AN351" i="1"/>
  <c r="AO350" i="1"/>
  <c r="AO353" i="1"/>
  <c r="AO296" i="1"/>
  <c r="AO299" i="1" s="1"/>
  <c r="AN276" i="1"/>
  <c r="AO242" i="1"/>
  <c r="AO245" i="1" s="1"/>
  <c r="AN222" i="1"/>
  <c r="AO134" i="1"/>
  <c r="AO137" i="1" s="1"/>
  <c r="AN114" i="1"/>
  <c r="AO80" i="1"/>
  <c r="AO83" i="1" s="1"/>
  <c r="AP29" i="1"/>
  <c r="AO483" i="1"/>
  <c r="AO484" i="1"/>
  <c r="AO485" i="1"/>
  <c r="AO486" i="1"/>
  <c r="AO487" i="1"/>
  <c r="AO488" i="1"/>
  <c r="AO429" i="1"/>
  <c r="AO430" i="1"/>
  <c r="AO432" i="1"/>
  <c r="AO433" i="1"/>
  <c r="AO434" i="1"/>
  <c r="AO431" i="1"/>
  <c r="AO413" i="1"/>
  <c r="AO416" i="1"/>
  <c r="AO412" i="1"/>
  <c r="AO414" i="1"/>
  <c r="AO415" i="1"/>
  <c r="AO361" i="1"/>
  <c r="AO359" i="1"/>
  <c r="AO360" i="1"/>
  <c r="AO358" i="1"/>
  <c r="AO362" i="1"/>
  <c r="AO375" i="1"/>
  <c r="AO384" i="1" s="1"/>
  <c r="AO376" i="1"/>
  <c r="AO383" i="1" s="1"/>
  <c r="AO377" i="1"/>
  <c r="AO378" i="1"/>
  <c r="AO379" i="1"/>
  <c r="AO380" i="1"/>
  <c r="AO304" i="1"/>
  <c r="AO306" i="1"/>
  <c r="AO308" i="1"/>
  <c r="AO305" i="1"/>
  <c r="AO307" i="1"/>
  <c r="AO321" i="1"/>
  <c r="AO322" i="1"/>
  <c r="AO323" i="1"/>
  <c r="AO324" i="1"/>
  <c r="AO325" i="1"/>
  <c r="AO326" i="1"/>
  <c r="AO267" i="1"/>
  <c r="AO268" i="1"/>
  <c r="AO269" i="1"/>
  <c r="AO271" i="1"/>
  <c r="AO272" i="1"/>
  <c r="AO270" i="1"/>
  <c r="AO250" i="1"/>
  <c r="AO254" i="1"/>
  <c r="AO251" i="1"/>
  <c r="AO252" i="1"/>
  <c r="AO253" i="1"/>
  <c r="AN221" i="1"/>
  <c r="AO213" i="1"/>
  <c r="AO222" i="1" s="1"/>
  <c r="AO214" i="1"/>
  <c r="AO221" i="1" s="1"/>
  <c r="AO215" i="1"/>
  <c r="AO216" i="1"/>
  <c r="AO217" i="1"/>
  <c r="AO218" i="1"/>
  <c r="AO199" i="1"/>
  <c r="AO197" i="1"/>
  <c r="AO196" i="1"/>
  <c r="AO210" i="1" s="1"/>
  <c r="AO198" i="1"/>
  <c r="AO200" i="1"/>
  <c r="AO209" i="1" s="1"/>
  <c r="AN59" i="1"/>
  <c r="AN113" i="1"/>
  <c r="AO164" i="1"/>
  <c r="AO160" i="1"/>
  <c r="AO161" i="1"/>
  <c r="AO162" i="1"/>
  <c r="AO159" i="1"/>
  <c r="AO163" i="1"/>
  <c r="AO142" i="1"/>
  <c r="AO144" i="1"/>
  <c r="AO145" i="1"/>
  <c r="AO146" i="1"/>
  <c r="AO143" i="1"/>
  <c r="AO109" i="1"/>
  <c r="AO110" i="1"/>
  <c r="AO105" i="1"/>
  <c r="AO106" i="1"/>
  <c r="AO107" i="1"/>
  <c r="AO108" i="1"/>
  <c r="AO88" i="1"/>
  <c r="AO89" i="1"/>
  <c r="AO90" i="1"/>
  <c r="AO91" i="1"/>
  <c r="AO92" i="1"/>
  <c r="AO59" i="1"/>
  <c r="AO52" i="1"/>
  <c r="AO27" i="1"/>
  <c r="AN81" i="1"/>
  <c r="AN135" i="1"/>
  <c r="AO393" i="1"/>
  <c r="AO398" i="1" s="1"/>
  <c r="AO399" i="1"/>
  <c r="AO394" i="1"/>
  <c r="AO400" i="1"/>
  <c r="AO395" i="1"/>
  <c r="AO401" i="1"/>
  <c r="AO396" i="1"/>
  <c r="AO402" i="1"/>
  <c r="AO397" i="1"/>
  <c r="AO233" i="1"/>
  <c r="AO231" i="1"/>
  <c r="AO232" i="1"/>
  <c r="AO235" i="1"/>
  <c r="AO239" i="1"/>
  <c r="AO240" i="1"/>
  <c r="AO234" i="1"/>
  <c r="AO237" i="1"/>
  <c r="AO238" i="1"/>
  <c r="AO288" i="1"/>
  <c r="AO292" i="1"/>
  <c r="AO289" i="1"/>
  <c r="AO293" i="1"/>
  <c r="AO294" i="1"/>
  <c r="AO285" i="1"/>
  <c r="AO290" i="1" s="1"/>
  <c r="AO287" i="1"/>
  <c r="AO286" i="1"/>
  <c r="AO291" i="1"/>
  <c r="AO71" i="1"/>
  <c r="AO77" i="1"/>
  <c r="AO72" i="1"/>
  <c r="AO73" i="1"/>
  <c r="AO69" i="1"/>
  <c r="AO74" i="1" s="1"/>
  <c r="AO75" i="1"/>
  <c r="AO70" i="1"/>
  <c r="AO123" i="1"/>
  <c r="AO128" i="1" s="1"/>
  <c r="AO124" i="1"/>
  <c r="AO129" i="1"/>
  <c r="AO125" i="1"/>
  <c r="AO130" i="1"/>
  <c r="AO126" i="1"/>
  <c r="AO131" i="1"/>
  <c r="AO127" i="1"/>
  <c r="AO132" i="1"/>
  <c r="AO450" i="1"/>
  <c r="AO454" i="1"/>
  <c r="AO447" i="1"/>
  <c r="AO452" i="1" s="1"/>
  <c r="AO449" i="1"/>
  <c r="AO453" i="1"/>
  <c r="AO448" i="1"/>
  <c r="AO451" i="1"/>
  <c r="AO456" i="1"/>
  <c r="AO455" i="1"/>
  <c r="AO35" i="1"/>
  <c r="AO36" i="1"/>
  <c r="AO38" i="1"/>
  <c r="AO345" i="1"/>
  <c r="AO346" i="1"/>
  <c r="AO347" i="1"/>
  <c r="AO339" i="1"/>
  <c r="AO341" i="1"/>
  <c r="AO340" i="1"/>
  <c r="AO342" i="1"/>
  <c r="AO348" i="1"/>
  <c r="AO343" i="1"/>
  <c r="AP20" i="1"/>
  <c r="AP16" i="1"/>
  <c r="AP28" i="1" s="1"/>
  <c r="AP17" i="1"/>
  <c r="AP19" i="1"/>
  <c r="AP18" i="1"/>
  <c r="AP21" i="1"/>
  <c r="AP392" i="1"/>
  <c r="AP403" i="1" s="1"/>
  <c r="AP446" i="1"/>
  <c r="AP457" i="1" s="1"/>
  <c r="AP482" i="1"/>
  <c r="AP409" i="1"/>
  <c r="AP410" i="1" s="1"/>
  <c r="AP428" i="1"/>
  <c r="AP193" i="1"/>
  <c r="AP194" i="1" s="1"/>
  <c r="AP31" i="1"/>
  <c r="AP32" i="1" s="1"/>
  <c r="AP266" i="1"/>
  <c r="AP68" i="1"/>
  <c r="AP76" i="1" s="1"/>
  <c r="AP122" i="1"/>
  <c r="AP133" i="1" s="1"/>
  <c r="AP284" i="1"/>
  <c r="AP295" i="1" s="1"/>
  <c r="AP176" i="1"/>
  <c r="AP187" i="1" s="1"/>
  <c r="AQ14" i="1"/>
  <c r="AP85" i="1"/>
  <c r="AP86" i="1" s="1"/>
  <c r="AP301" i="1"/>
  <c r="AP302" i="1" s="1"/>
  <c r="AP247" i="1"/>
  <c r="AP248" i="1" s="1"/>
  <c r="AP158" i="1"/>
  <c r="AP320" i="1"/>
  <c r="AP139" i="1"/>
  <c r="AP140" i="1" s="1"/>
  <c r="AP212" i="1"/>
  <c r="AP338" i="1"/>
  <c r="AP349" i="1" s="1"/>
  <c r="AP355" i="1"/>
  <c r="AP356" i="1" s="1"/>
  <c r="AP50" i="1"/>
  <c r="AP374" i="1"/>
  <c r="AP230" i="1"/>
  <c r="AP241" i="1" s="1"/>
  <c r="AP104" i="1"/>
  <c r="AO351" i="1" l="1"/>
  <c r="AO344" i="1"/>
  <c r="AO352" i="1"/>
  <c r="AQ24" i="1"/>
  <c r="AQ22" i="1"/>
  <c r="AP79" i="1"/>
  <c r="AP78" i="1"/>
  <c r="AP93" i="1"/>
  <c r="AP94" i="1"/>
  <c r="AP95" i="1"/>
  <c r="AP98" i="1"/>
  <c r="AP96" i="1"/>
  <c r="AP99" i="1"/>
  <c r="AP100" i="1"/>
  <c r="AP205" i="1"/>
  <c r="AP207" i="1"/>
  <c r="AP208" i="1"/>
  <c r="AP201" i="1"/>
  <c r="AP202" i="1"/>
  <c r="AP203" i="1"/>
  <c r="AP204" i="1"/>
  <c r="AP206" i="1"/>
  <c r="AQ26" i="1"/>
  <c r="AQ25" i="1"/>
  <c r="AQ23" i="1"/>
  <c r="AQ15" i="1"/>
  <c r="AP220" i="1"/>
  <c r="AP219" i="1"/>
  <c r="AP422" i="1"/>
  <c r="AP423" i="1"/>
  <c r="AP417" i="1"/>
  <c r="AP418" i="1"/>
  <c r="AP419" i="1"/>
  <c r="AP420" i="1"/>
  <c r="AP424" i="1"/>
  <c r="AP148" i="1"/>
  <c r="AP149" i="1"/>
  <c r="AP150" i="1"/>
  <c r="AP147" i="1"/>
  <c r="AP153" i="1"/>
  <c r="AP152" i="1"/>
  <c r="AP154" i="1"/>
  <c r="AP490" i="1"/>
  <c r="AP489" i="1"/>
  <c r="AP369" i="1"/>
  <c r="AP370" i="1"/>
  <c r="AP363" i="1"/>
  <c r="AP364" i="1"/>
  <c r="AP365" i="1"/>
  <c r="AP366" i="1"/>
  <c r="AP367" i="1"/>
  <c r="AP371" i="1" s="1"/>
  <c r="AP368" i="1"/>
  <c r="AP436" i="1"/>
  <c r="AP435" i="1"/>
  <c r="AP328" i="1"/>
  <c r="AP327" i="1"/>
  <c r="AP166" i="1"/>
  <c r="AP165" i="1"/>
  <c r="AP112" i="1"/>
  <c r="AP111" i="1"/>
  <c r="AP382" i="1"/>
  <c r="AP381" i="1"/>
  <c r="AP261" i="1"/>
  <c r="AP255" i="1"/>
  <c r="AP256" i="1"/>
  <c r="AP257" i="1"/>
  <c r="AP258" i="1"/>
  <c r="AP260" i="1"/>
  <c r="AP262" i="1"/>
  <c r="AP274" i="1"/>
  <c r="AP273" i="1"/>
  <c r="AP57" i="1"/>
  <c r="AP55" i="1"/>
  <c r="AP56" i="1"/>
  <c r="AP54" i="1"/>
  <c r="AP51" i="1"/>
  <c r="AP58" i="1"/>
  <c r="AP53" i="1"/>
  <c r="AP309" i="1"/>
  <c r="AP310" i="1"/>
  <c r="AP312" i="1"/>
  <c r="AP314" i="1"/>
  <c r="AP315" i="1"/>
  <c r="AP311" i="1"/>
  <c r="AP316" i="1"/>
  <c r="AP44" i="1"/>
  <c r="AP45" i="1"/>
  <c r="AP46" i="1"/>
  <c r="AP39" i="1"/>
  <c r="AP40" i="1"/>
  <c r="AP41" i="1"/>
  <c r="AP43" i="1"/>
  <c r="AP42" i="1"/>
  <c r="AP37" i="1"/>
  <c r="AP34" i="1"/>
  <c r="AP33" i="1"/>
  <c r="AP48" i="1" s="1"/>
  <c r="AP141" i="1"/>
  <c r="AP249" i="1"/>
  <c r="AP303" i="1"/>
  <c r="AP87" i="1"/>
  <c r="AP195" i="1"/>
  <c r="AP411" i="1"/>
  <c r="AP357" i="1"/>
  <c r="AP60" i="1"/>
  <c r="AP222" i="1"/>
  <c r="AE168" i="1"/>
  <c r="AE167" i="1"/>
  <c r="AE329" i="1"/>
  <c r="AE330" i="1"/>
  <c r="AO136" i="1"/>
  <c r="AO297" i="1"/>
  <c r="AO275" i="1"/>
  <c r="AO406" i="1"/>
  <c r="AO460" i="1"/>
  <c r="AO298" i="1"/>
  <c r="AO82" i="1"/>
  <c r="AO459" i="1"/>
  <c r="AP458" i="1"/>
  <c r="AP461" i="1" s="1"/>
  <c r="AO437" i="1"/>
  <c r="AO438" i="1"/>
  <c r="AO405" i="1"/>
  <c r="AP404" i="1"/>
  <c r="AP407" i="1" s="1"/>
  <c r="AP350" i="1"/>
  <c r="AP353" i="1"/>
  <c r="AP296" i="1"/>
  <c r="AP299" i="1" s="1"/>
  <c r="AO276" i="1"/>
  <c r="AP242" i="1"/>
  <c r="AP245" i="1" s="1"/>
  <c r="AP188" i="1"/>
  <c r="AP191" i="1" s="1"/>
  <c r="AP134" i="1"/>
  <c r="AP137" i="1" s="1"/>
  <c r="AO114" i="1"/>
  <c r="AP80" i="1"/>
  <c r="AP83" i="1" s="1"/>
  <c r="AQ29" i="1"/>
  <c r="AP483" i="1"/>
  <c r="AP484" i="1"/>
  <c r="AP485" i="1"/>
  <c r="AP486" i="1"/>
  <c r="AP487" i="1"/>
  <c r="AP488" i="1"/>
  <c r="AP429" i="1"/>
  <c r="AP431" i="1"/>
  <c r="AP432" i="1"/>
  <c r="AP433" i="1"/>
  <c r="AP430" i="1"/>
  <c r="AP434" i="1"/>
  <c r="AP413" i="1"/>
  <c r="AP412" i="1"/>
  <c r="AP414" i="1"/>
  <c r="AP416" i="1"/>
  <c r="AP415" i="1"/>
  <c r="AP362" i="1"/>
  <c r="AP361" i="1"/>
  <c r="AP372" i="1" s="1"/>
  <c r="AP359" i="1"/>
  <c r="AP360" i="1"/>
  <c r="AP358" i="1"/>
  <c r="AP375" i="1"/>
  <c r="AP384" i="1" s="1"/>
  <c r="AP376" i="1"/>
  <c r="AP383" i="1" s="1"/>
  <c r="AP377" i="1"/>
  <c r="AP378" i="1"/>
  <c r="AP379" i="1"/>
  <c r="AP380" i="1"/>
  <c r="AP304" i="1"/>
  <c r="AP305" i="1"/>
  <c r="AP308" i="1"/>
  <c r="AP307" i="1"/>
  <c r="AP306" i="1"/>
  <c r="AP323" i="1"/>
  <c r="AP322" i="1"/>
  <c r="AP326" i="1"/>
  <c r="AP324" i="1"/>
  <c r="AP321" i="1"/>
  <c r="AP325" i="1"/>
  <c r="AP252" i="1"/>
  <c r="AP254" i="1"/>
  <c r="AP251" i="1"/>
  <c r="AP250" i="1"/>
  <c r="AP253" i="1"/>
  <c r="AP267" i="1"/>
  <c r="AP268" i="1"/>
  <c r="AP270" i="1"/>
  <c r="AP271" i="1"/>
  <c r="AP272" i="1"/>
  <c r="AP269" i="1"/>
  <c r="AP221" i="1"/>
  <c r="AP213" i="1"/>
  <c r="AP214" i="1"/>
  <c r="AP215" i="1"/>
  <c r="AP216" i="1"/>
  <c r="AP217" i="1"/>
  <c r="AP218" i="1"/>
  <c r="AP198" i="1"/>
  <c r="AP210" i="1" s="1"/>
  <c r="AP199" i="1"/>
  <c r="AP209" i="1" s="1"/>
  <c r="AP200" i="1"/>
  <c r="AP196" i="1"/>
  <c r="AP197" i="1"/>
  <c r="AO113" i="1"/>
  <c r="AP142" i="1"/>
  <c r="AP143" i="1"/>
  <c r="AP145" i="1"/>
  <c r="AP144" i="1"/>
  <c r="AP146" i="1"/>
  <c r="AP163" i="1"/>
  <c r="AP164" i="1"/>
  <c r="AP159" i="1"/>
  <c r="AP160" i="1"/>
  <c r="AP161" i="1"/>
  <c r="AP162" i="1"/>
  <c r="AP59" i="1"/>
  <c r="AP52" i="1"/>
  <c r="AP88" i="1"/>
  <c r="AP89" i="1"/>
  <c r="AP90" i="1"/>
  <c r="AP91" i="1"/>
  <c r="AP92" i="1"/>
  <c r="AP108" i="1"/>
  <c r="AP109" i="1"/>
  <c r="AP110" i="1"/>
  <c r="AP105" i="1"/>
  <c r="AP107" i="1"/>
  <c r="AP106" i="1"/>
  <c r="AO81" i="1"/>
  <c r="AP27" i="1"/>
  <c r="AO47" i="1"/>
  <c r="AO135" i="1"/>
  <c r="AP70" i="1"/>
  <c r="AP71" i="1"/>
  <c r="AP77" i="1"/>
  <c r="AP72" i="1"/>
  <c r="AP73" i="1"/>
  <c r="AP69" i="1"/>
  <c r="AP74" i="1" s="1"/>
  <c r="AP75" i="1"/>
  <c r="AP232" i="1"/>
  <c r="AP231" i="1"/>
  <c r="AP236" i="1" s="1"/>
  <c r="AP234" i="1"/>
  <c r="AP235" i="1"/>
  <c r="AP238" i="1"/>
  <c r="AP239" i="1"/>
  <c r="AP240" i="1"/>
  <c r="AP233" i="1"/>
  <c r="AP237" i="1"/>
  <c r="AP393" i="1"/>
  <c r="AP398" i="1" s="1"/>
  <c r="AP399" i="1"/>
  <c r="AP394" i="1"/>
  <c r="AP400" i="1"/>
  <c r="AP395" i="1"/>
  <c r="AP401" i="1"/>
  <c r="AP396" i="1"/>
  <c r="AP402" i="1"/>
  <c r="AP397" i="1"/>
  <c r="AP123" i="1"/>
  <c r="AP128" i="1" s="1"/>
  <c r="AP124" i="1"/>
  <c r="AP129" i="1"/>
  <c r="AP125" i="1"/>
  <c r="AP130" i="1"/>
  <c r="AP126" i="1"/>
  <c r="AP131" i="1"/>
  <c r="AP132" i="1"/>
  <c r="AP127" i="1"/>
  <c r="AP450" i="1"/>
  <c r="AP454" i="1"/>
  <c r="AP447" i="1"/>
  <c r="AP452" i="1" s="1"/>
  <c r="AP456" i="1"/>
  <c r="AP449" i="1"/>
  <c r="AP453" i="1"/>
  <c r="AP455" i="1"/>
  <c r="AP448" i="1"/>
  <c r="AP451" i="1"/>
  <c r="AO236" i="1"/>
  <c r="AO243" i="1" s="1"/>
  <c r="AP287" i="1"/>
  <c r="AP291" i="1"/>
  <c r="AP288" i="1"/>
  <c r="AP292" i="1"/>
  <c r="AP289" i="1"/>
  <c r="AP293" i="1"/>
  <c r="AP294" i="1"/>
  <c r="AP285" i="1"/>
  <c r="AP290" i="1" s="1"/>
  <c r="AP286" i="1"/>
  <c r="AP35" i="1"/>
  <c r="AP36" i="1"/>
  <c r="AP38" i="1"/>
  <c r="AP183" i="1"/>
  <c r="AP184" i="1"/>
  <c r="AP177" i="1"/>
  <c r="AP182" i="1" s="1"/>
  <c r="AP186" i="1"/>
  <c r="AP179" i="1"/>
  <c r="AP180" i="1"/>
  <c r="AP178" i="1"/>
  <c r="AP181" i="1"/>
  <c r="AP185" i="1"/>
  <c r="AP189" i="1" s="1"/>
  <c r="AP345" i="1"/>
  <c r="AP346" i="1"/>
  <c r="AP348" i="1"/>
  <c r="AP339" i="1"/>
  <c r="AP341" i="1"/>
  <c r="AP343" i="1"/>
  <c r="AP342" i="1"/>
  <c r="AP347" i="1"/>
  <c r="AP340" i="1"/>
  <c r="AQ18" i="1"/>
  <c r="AQ20" i="1"/>
  <c r="AQ16" i="1"/>
  <c r="AQ28" i="1" s="1"/>
  <c r="AQ17" i="1"/>
  <c r="AQ21" i="1"/>
  <c r="AQ19" i="1"/>
  <c r="AQ409" i="1"/>
  <c r="AQ410" i="1" s="1"/>
  <c r="AQ482" i="1"/>
  <c r="AQ392" i="1"/>
  <c r="AQ403" i="1" s="1"/>
  <c r="AQ428" i="1"/>
  <c r="AQ446" i="1"/>
  <c r="AQ457" i="1" s="1"/>
  <c r="AQ230" i="1"/>
  <c r="AQ241" i="1" s="1"/>
  <c r="AQ338" i="1"/>
  <c r="AQ349" i="1" s="1"/>
  <c r="AQ158" i="1"/>
  <c r="AR14" i="1"/>
  <c r="AQ68" i="1"/>
  <c r="AQ76" i="1" s="1"/>
  <c r="AQ374" i="1"/>
  <c r="AQ212" i="1"/>
  <c r="AQ247" i="1"/>
  <c r="AQ248" i="1" s="1"/>
  <c r="AQ176" i="1"/>
  <c r="AQ187" i="1" s="1"/>
  <c r="AQ266" i="1"/>
  <c r="AQ50" i="1"/>
  <c r="AQ139" i="1"/>
  <c r="AQ140" i="1" s="1"/>
  <c r="AQ301" i="1"/>
  <c r="AQ302" i="1" s="1"/>
  <c r="AQ284" i="1"/>
  <c r="AQ295" i="1" s="1"/>
  <c r="AQ31" i="1"/>
  <c r="AQ32" i="1" s="1"/>
  <c r="AQ104" i="1"/>
  <c r="AQ355" i="1"/>
  <c r="AQ356" i="1" s="1"/>
  <c r="AQ320" i="1"/>
  <c r="AQ85" i="1"/>
  <c r="AQ86" i="1" s="1"/>
  <c r="AQ122" i="1"/>
  <c r="AQ133" i="1" s="1"/>
  <c r="AQ193" i="1"/>
  <c r="AQ194" i="1" s="1"/>
  <c r="AP351" i="1" l="1"/>
  <c r="AP344" i="1"/>
  <c r="AP352" i="1" s="1"/>
  <c r="AP190" i="1"/>
  <c r="AR24" i="1"/>
  <c r="AR22" i="1"/>
  <c r="AQ79" i="1"/>
  <c r="AQ78" i="1"/>
  <c r="AQ166" i="1"/>
  <c r="AQ165" i="1"/>
  <c r="AQ93" i="1"/>
  <c r="AQ94" i="1"/>
  <c r="AQ96" i="1"/>
  <c r="AQ95" i="1"/>
  <c r="AQ99" i="1"/>
  <c r="AQ98" i="1"/>
  <c r="AQ100" i="1"/>
  <c r="AQ57" i="1"/>
  <c r="AQ55" i="1"/>
  <c r="AQ54" i="1"/>
  <c r="AQ58" i="1"/>
  <c r="AQ53" i="1"/>
  <c r="AQ56" i="1"/>
  <c r="AQ51" i="1"/>
  <c r="AQ60" i="1" s="1"/>
  <c r="AQ328" i="1"/>
  <c r="AQ327" i="1"/>
  <c r="AQ274" i="1"/>
  <c r="AQ273" i="1"/>
  <c r="AQ367" i="1"/>
  <c r="AQ368" i="1"/>
  <c r="AQ369" i="1"/>
  <c r="AQ363" i="1"/>
  <c r="AQ364" i="1"/>
  <c r="AQ365" i="1"/>
  <c r="AQ366" i="1"/>
  <c r="AQ370" i="1"/>
  <c r="AQ260" i="1"/>
  <c r="AQ261" i="1"/>
  <c r="AQ255" i="1"/>
  <c r="AQ256" i="1"/>
  <c r="AQ257" i="1"/>
  <c r="AQ258" i="1"/>
  <c r="AQ262" i="1"/>
  <c r="AQ436" i="1"/>
  <c r="AQ435" i="1"/>
  <c r="AQ220" i="1"/>
  <c r="AQ219" i="1"/>
  <c r="AQ112" i="1"/>
  <c r="AQ111" i="1"/>
  <c r="AQ43" i="1"/>
  <c r="AQ44" i="1"/>
  <c r="AQ45" i="1"/>
  <c r="AQ46" i="1"/>
  <c r="AQ39" i="1"/>
  <c r="AQ40" i="1"/>
  <c r="AQ41" i="1"/>
  <c r="AQ42" i="1"/>
  <c r="AQ37" i="1"/>
  <c r="AQ33" i="1"/>
  <c r="AQ34" i="1"/>
  <c r="AQ48" i="1" s="1"/>
  <c r="AQ382" i="1"/>
  <c r="AQ381" i="1"/>
  <c r="AQ206" i="1"/>
  <c r="AQ205" i="1"/>
  <c r="AQ207" i="1"/>
  <c r="AQ208" i="1"/>
  <c r="AQ201" i="1"/>
  <c r="AQ202" i="1"/>
  <c r="AQ203" i="1"/>
  <c r="AQ204" i="1"/>
  <c r="AQ309" i="1"/>
  <c r="AQ311" i="1"/>
  <c r="AQ310" i="1"/>
  <c r="AQ312" i="1"/>
  <c r="AQ314" i="1"/>
  <c r="AQ315" i="1"/>
  <c r="AQ316" i="1"/>
  <c r="AQ490" i="1"/>
  <c r="AQ489" i="1"/>
  <c r="AQ147" i="1"/>
  <c r="AQ148" i="1"/>
  <c r="AQ149" i="1"/>
  <c r="AQ150" i="1"/>
  <c r="AQ152" i="1"/>
  <c r="AQ153" i="1"/>
  <c r="AQ154" i="1"/>
  <c r="AR23" i="1"/>
  <c r="AR26" i="1"/>
  <c r="AR29" i="1" s="1"/>
  <c r="AR15" i="1"/>
  <c r="AR25" i="1"/>
  <c r="AQ422" i="1"/>
  <c r="AQ424" i="1"/>
  <c r="AQ423" i="1"/>
  <c r="AQ417" i="1"/>
  <c r="AQ418" i="1"/>
  <c r="AQ419" i="1"/>
  <c r="AQ420" i="1"/>
  <c r="AQ303" i="1"/>
  <c r="AQ141" i="1"/>
  <c r="AQ411" i="1"/>
  <c r="AQ87" i="1"/>
  <c r="AQ195" i="1"/>
  <c r="AQ249" i="1"/>
  <c r="AQ357" i="1"/>
  <c r="AQ372" i="1" s="1"/>
  <c r="AF168" i="1"/>
  <c r="AF167" i="1"/>
  <c r="AF329" i="1"/>
  <c r="AF330" i="1"/>
  <c r="AP243" i="1"/>
  <c r="AP406" i="1"/>
  <c r="AP460" i="1"/>
  <c r="AP298" i="1"/>
  <c r="AP82" i="1"/>
  <c r="AP244" i="1"/>
  <c r="AP136" i="1"/>
  <c r="AO244" i="1"/>
  <c r="AP275" i="1"/>
  <c r="AP297" i="1"/>
  <c r="AQ209" i="1"/>
  <c r="AP459" i="1"/>
  <c r="AP438" i="1"/>
  <c r="AQ458" i="1"/>
  <c r="AQ461" i="1" s="1"/>
  <c r="AP437" i="1"/>
  <c r="AP405" i="1"/>
  <c r="AQ404" i="1"/>
  <c r="AQ407" i="1" s="1"/>
  <c r="AQ371" i="1"/>
  <c r="AQ350" i="1"/>
  <c r="AQ353" i="1" s="1"/>
  <c r="AQ296" i="1"/>
  <c r="AQ299" i="1" s="1"/>
  <c r="AP276" i="1"/>
  <c r="AQ242" i="1"/>
  <c r="AQ245" i="1" s="1"/>
  <c r="AQ188" i="1"/>
  <c r="AQ191" i="1" s="1"/>
  <c r="AQ134" i="1"/>
  <c r="AQ137" i="1" s="1"/>
  <c r="AP114" i="1"/>
  <c r="AQ80" i="1"/>
  <c r="AQ83" i="1" s="1"/>
  <c r="AQ483" i="1"/>
  <c r="AQ484" i="1"/>
  <c r="AQ485" i="1"/>
  <c r="AQ487" i="1"/>
  <c r="AQ488" i="1"/>
  <c r="AQ486" i="1"/>
  <c r="AQ412" i="1"/>
  <c r="AQ414" i="1"/>
  <c r="AQ413" i="1"/>
  <c r="AQ415" i="1"/>
  <c r="AQ416" i="1"/>
  <c r="AQ430" i="1"/>
  <c r="AQ431" i="1"/>
  <c r="AQ432" i="1"/>
  <c r="AQ429" i="1"/>
  <c r="AQ433" i="1"/>
  <c r="AQ434" i="1"/>
  <c r="AQ375" i="1"/>
  <c r="AQ384" i="1" s="1"/>
  <c r="AQ376" i="1"/>
  <c r="AQ383" i="1" s="1"/>
  <c r="AQ377" i="1"/>
  <c r="AQ378" i="1"/>
  <c r="AQ380" i="1"/>
  <c r="AQ379" i="1"/>
  <c r="AQ358" i="1"/>
  <c r="AQ362" i="1"/>
  <c r="AQ359" i="1"/>
  <c r="AQ360" i="1"/>
  <c r="AQ361" i="1"/>
  <c r="AQ304" i="1"/>
  <c r="AQ307" i="1"/>
  <c r="AQ308" i="1"/>
  <c r="AQ305" i="1"/>
  <c r="AQ306" i="1"/>
  <c r="AQ321" i="1"/>
  <c r="AQ322" i="1"/>
  <c r="AQ323" i="1"/>
  <c r="AQ324" i="1"/>
  <c r="AQ325" i="1"/>
  <c r="AQ326" i="1"/>
  <c r="AQ267" i="1"/>
  <c r="AQ269" i="1"/>
  <c r="AQ270" i="1"/>
  <c r="AQ271" i="1"/>
  <c r="AQ268" i="1"/>
  <c r="AQ272" i="1"/>
  <c r="AQ252" i="1"/>
  <c r="AQ253" i="1"/>
  <c r="AQ251" i="1"/>
  <c r="AQ250" i="1"/>
  <c r="AQ254" i="1"/>
  <c r="AQ197" i="1"/>
  <c r="AQ210" i="1" s="1"/>
  <c r="AQ198" i="1"/>
  <c r="AQ199" i="1"/>
  <c r="AQ200" i="1"/>
  <c r="AQ196" i="1"/>
  <c r="AQ213" i="1"/>
  <c r="AQ222" i="1" s="1"/>
  <c r="AQ214" i="1"/>
  <c r="AQ221" i="1" s="1"/>
  <c r="AQ215" i="1"/>
  <c r="AQ217" i="1"/>
  <c r="AQ218" i="1"/>
  <c r="AQ216" i="1"/>
  <c r="AP113" i="1"/>
  <c r="AQ142" i="1"/>
  <c r="AQ144" i="1"/>
  <c r="AQ145" i="1"/>
  <c r="AQ143" i="1"/>
  <c r="AQ146" i="1"/>
  <c r="AQ162" i="1"/>
  <c r="AQ163" i="1"/>
  <c r="AQ164" i="1"/>
  <c r="AQ159" i="1"/>
  <c r="AQ161" i="1"/>
  <c r="AQ160" i="1"/>
  <c r="AQ88" i="1"/>
  <c r="AQ89" i="1"/>
  <c r="AQ90" i="1"/>
  <c r="AQ92" i="1"/>
  <c r="AQ91" i="1"/>
  <c r="AQ52" i="1"/>
  <c r="AQ59" i="1" s="1"/>
  <c r="AQ107" i="1"/>
  <c r="AQ108" i="1"/>
  <c r="AQ109" i="1"/>
  <c r="AQ110" i="1"/>
  <c r="AQ105" i="1"/>
  <c r="AQ106" i="1"/>
  <c r="AP135" i="1"/>
  <c r="AP47" i="1"/>
  <c r="AQ27" i="1"/>
  <c r="AP81" i="1"/>
  <c r="AQ123" i="1"/>
  <c r="AQ128" i="1" s="1"/>
  <c r="AQ124" i="1"/>
  <c r="AQ129" i="1"/>
  <c r="AQ125" i="1"/>
  <c r="AQ130" i="1"/>
  <c r="AQ127" i="1"/>
  <c r="AQ126" i="1"/>
  <c r="AQ131" i="1"/>
  <c r="AQ132" i="1"/>
  <c r="AQ448" i="1"/>
  <c r="AQ450" i="1"/>
  <c r="AQ447" i="1"/>
  <c r="AQ452" i="1" s="1"/>
  <c r="AQ456" i="1"/>
  <c r="AQ449" i="1"/>
  <c r="AQ455" i="1"/>
  <c r="AQ451" i="1"/>
  <c r="AQ454" i="1"/>
  <c r="AQ453" i="1"/>
  <c r="AQ393" i="1"/>
  <c r="AQ398" i="1" s="1"/>
  <c r="AQ399" i="1"/>
  <c r="AQ394" i="1"/>
  <c r="AQ400" i="1"/>
  <c r="AQ395" i="1"/>
  <c r="AQ401" i="1"/>
  <c r="AQ396" i="1"/>
  <c r="AQ402" i="1"/>
  <c r="AQ397" i="1"/>
  <c r="AQ231" i="1"/>
  <c r="AQ236" i="1" s="1"/>
  <c r="AQ233" i="1"/>
  <c r="AQ232" i="1"/>
  <c r="AQ237" i="1"/>
  <c r="AQ235" i="1"/>
  <c r="AQ238" i="1"/>
  <c r="AQ239" i="1"/>
  <c r="AQ240" i="1"/>
  <c r="AQ234" i="1"/>
  <c r="AQ69" i="1"/>
  <c r="AQ74" i="1" s="1"/>
  <c r="AQ75" i="1"/>
  <c r="AQ70" i="1"/>
  <c r="AQ71" i="1"/>
  <c r="AQ77" i="1"/>
  <c r="AQ72" i="1"/>
  <c r="AQ73" i="1"/>
  <c r="AQ286" i="1"/>
  <c r="AQ287" i="1"/>
  <c r="AQ291" i="1"/>
  <c r="AQ288" i="1"/>
  <c r="AQ292" i="1"/>
  <c r="AQ289" i="1"/>
  <c r="AQ293" i="1"/>
  <c r="AQ294" i="1"/>
  <c r="AQ285" i="1"/>
  <c r="AQ290" i="1" s="1"/>
  <c r="AQ36" i="1"/>
  <c r="AQ38" i="1"/>
  <c r="AQ35" i="1"/>
  <c r="AQ343" i="1"/>
  <c r="AQ344" i="1"/>
  <c r="AQ345" i="1"/>
  <c r="AQ347" i="1"/>
  <c r="AQ348" i="1"/>
  <c r="AQ351" i="1" s="1"/>
  <c r="AQ340" i="1"/>
  <c r="AQ339" i="1"/>
  <c r="AQ352" i="1" s="1"/>
  <c r="AQ341" i="1"/>
  <c r="AQ346" i="1"/>
  <c r="AQ342" i="1"/>
  <c r="AQ178" i="1"/>
  <c r="AQ183" i="1"/>
  <c r="AQ185" i="1"/>
  <c r="AQ177" i="1"/>
  <c r="AQ186" i="1"/>
  <c r="AQ181" i="1"/>
  <c r="AQ179" i="1"/>
  <c r="AQ180" i="1"/>
  <c r="AQ184" i="1"/>
  <c r="AR21" i="1"/>
  <c r="AR20" i="1"/>
  <c r="AR16" i="1"/>
  <c r="AR28" i="1" s="1"/>
  <c r="AR17" i="1"/>
  <c r="AR18" i="1"/>
  <c r="AR19" i="1"/>
  <c r="AR446" i="1"/>
  <c r="AR457" i="1" s="1"/>
  <c r="AR482" i="1"/>
  <c r="AR409" i="1"/>
  <c r="AR410" i="1" s="1"/>
  <c r="AR428" i="1"/>
  <c r="AR392" i="1"/>
  <c r="AR403" i="1" s="1"/>
  <c r="AR122" i="1"/>
  <c r="AR133" i="1" s="1"/>
  <c r="AR104" i="1"/>
  <c r="AR139" i="1"/>
  <c r="AR140" i="1" s="1"/>
  <c r="AR247" i="1"/>
  <c r="AR248" i="1" s="1"/>
  <c r="AS14" i="1"/>
  <c r="AR85" i="1"/>
  <c r="AR86" i="1" s="1"/>
  <c r="AR31" i="1"/>
  <c r="AR32" i="1" s="1"/>
  <c r="AR50" i="1"/>
  <c r="AR212" i="1"/>
  <c r="AR158" i="1"/>
  <c r="AR320" i="1"/>
  <c r="AR284" i="1"/>
  <c r="AR295" i="1" s="1"/>
  <c r="AR266" i="1"/>
  <c r="AR374" i="1"/>
  <c r="AR338" i="1"/>
  <c r="AR349" i="1" s="1"/>
  <c r="AR193" i="1"/>
  <c r="AR194" i="1" s="1"/>
  <c r="AR355" i="1"/>
  <c r="AR356" i="1" s="1"/>
  <c r="AR301" i="1"/>
  <c r="AR302" i="1" s="1"/>
  <c r="AR176" i="1"/>
  <c r="AR187" i="1" s="1"/>
  <c r="AR68" i="1"/>
  <c r="AR76" i="1" s="1"/>
  <c r="AR230" i="1"/>
  <c r="AR241" i="1" s="1"/>
  <c r="AQ182" i="1" l="1"/>
  <c r="AQ189" i="1" s="1"/>
  <c r="AS24" i="1"/>
  <c r="AS22" i="1"/>
  <c r="AR79" i="1"/>
  <c r="AR78" i="1"/>
  <c r="AR260" i="1"/>
  <c r="AR261" i="1"/>
  <c r="AR255" i="1"/>
  <c r="AR256" i="1"/>
  <c r="AR257" i="1"/>
  <c r="AR258" i="1"/>
  <c r="AR262" i="1"/>
  <c r="AR220" i="1"/>
  <c r="AR219" i="1"/>
  <c r="AR112" i="1"/>
  <c r="AR111" i="1"/>
  <c r="AR366" i="1"/>
  <c r="AR367" i="1"/>
  <c r="AR368" i="1"/>
  <c r="AR363" i="1"/>
  <c r="AR364" i="1"/>
  <c r="AR369" i="1"/>
  <c r="AR371" i="1" s="1"/>
  <c r="AR365" i="1"/>
  <c r="AR370" i="1"/>
  <c r="AR204" i="1"/>
  <c r="AR206" i="1"/>
  <c r="AR205" i="1"/>
  <c r="AR207" i="1"/>
  <c r="AR201" i="1"/>
  <c r="AR202" i="1"/>
  <c r="AR203" i="1"/>
  <c r="AR208" i="1"/>
  <c r="AR57" i="1"/>
  <c r="AR54" i="1"/>
  <c r="AR58" i="1"/>
  <c r="AR53" i="1"/>
  <c r="AR56" i="1"/>
  <c r="AR51" i="1"/>
  <c r="AR59" i="1" s="1"/>
  <c r="AR55" i="1"/>
  <c r="AR274" i="1"/>
  <c r="AR273" i="1"/>
  <c r="AR309" i="1"/>
  <c r="AR311" i="1"/>
  <c r="AR310" i="1"/>
  <c r="AR312" i="1"/>
  <c r="AR314" i="1"/>
  <c r="AR315" i="1"/>
  <c r="AR316" i="1"/>
  <c r="AR42" i="1"/>
  <c r="AR43" i="1"/>
  <c r="AR44" i="1"/>
  <c r="AR45" i="1"/>
  <c r="AR46" i="1"/>
  <c r="AR39" i="1"/>
  <c r="AR41" i="1"/>
  <c r="AR40" i="1"/>
  <c r="AR37" i="1"/>
  <c r="AR33" i="1"/>
  <c r="AR48" i="1" s="1"/>
  <c r="AR34" i="1"/>
  <c r="AR436" i="1"/>
  <c r="AR435" i="1"/>
  <c r="AR382" i="1"/>
  <c r="AR381" i="1"/>
  <c r="AR95" i="1"/>
  <c r="AR99" i="1"/>
  <c r="AR94" i="1"/>
  <c r="AR96" i="1"/>
  <c r="AR93" i="1"/>
  <c r="AR98" i="1"/>
  <c r="AR100" i="1"/>
  <c r="AR420" i="1"/>
  <c r="AR422" i="1"/>
  <c r="AR423" i="1"/>
  <c r="AR417" i="1"/>
  <c r="AR418" i="1"/>
  <c r="AR419" i="1"/>
  <c r="AR424" i="1"/>
  <c r="AR490" i="1"/>
  <c r="AR489" i="1"/>
  <c r="AR328" i="1"/>
  <c r="AR327" i="1"/>
  <c r="AR147" i="1"/>
  <c r="AR148" i="1"/>
  <c r="AR149" i="1"/>
  <c r="AR150" i="1"/>
  <c r="AR152" i="1"/>
  <c r="AR153" i="1"/>
  <c r="AR154" i="1"/>
  <c r="AS25" i="1"/>
  <c r="AS23" i="1"/>
  <c r="AS26" i="1"/>
  <c r="AS15" i="1"/>
  <c r="AR166" i="1"/>
  <c r="AR165" i="1"/>
  <c r="AR249" i="1"/>
  <c r="AR141" i="1"/>
  <c r="AR303" i="1"/>
  <c r="AR195" i="1"/>
  <c r="AR210" i="1" s="1"/>
  <c r="AR87" i="1"/>
  <c r="AR411" i="1"/>
  <c r="AR357" i="1"/>
  <c r="AS28" i="1"/>
  <c r="AG168" i="1"/>
  <c r="AG167" i="1"/>
  <c r="AG329" i="1"/>
  <c r="AG330" i="1"/>
  <c r="AQ298" i="1"/>
  <c r="AQ460" i="1"/>
  <c r="AQ244" i="1"/>
  <c r="AQ136" i="1"/>
  <c r="AQ82" i="1"/>
  <c r="AQ406" i="1"/>
  <c r="AQ275" i="1"/>
  <c r="AQ297" i="1"/>
  <c r="AQ243" i="1"/>
  <c r="AQ459" i="1"/>
  <c r="AQ437" i="1"/>
  <c r="AR458" i="1"/>
  <c r="AR461" i="1" s="1"/>
  <c r="AQ438" i="1"/>
  <c r="AQ405" i="1"/>
  <c r="AR404" i="1"/>
  <c r="AR407" i="1" s="1"/>
  <c r="AR350" i="1"/>
  <c r="AR353" i="1" s="1"/>
  <c r="AR296" i="1"/>
  <c r="AR299" i="1" s="1"/>
  <c r="AQ276" i="1"/>
  <c r="AR242" i="1"/>
  <c r="AR245" i="1" s="1"/>
  <c r="AR188" i="1"/>
  <c r="AR191" i="1"/>
  <c r="AQ114" i="1"/>
  <c r="AR134" i="1"/>
  <c r="AR137" i="1" s="1"/>
  <c r="AR80" i="1"/>
  <c r="AR83" i="1" s="1"/>
  <c r="AS29" i="1"/>
  <c r="AR488" i="1"/>
  <c r="AR483" i="1"/>
  <c r="AR484" i="1"/>
  <c r="AR486" i="1"/>
  <c r="AR487" i="1"/>
  <c r="AR485" i="1"/>
  <c r="AR412" i="1"/>
  <c r="AR413" i="1"/>
  <c r="AR414" i="1"/>
  <c r="AR415" i="1"/>
  <c r="AR416" i="1"/>
  <c r="AR434" i="1"/>
  <c r="AR429" i="1"/>
  <c r="AR430" i="1"/>
  <c r="AR431" i="1"/>
  <c r="AR432" i="1"/>
  <c r="AR433" i="1"/>
  <c r="AR380" i="1"/>
  <c r="AR375" i="1"/>
  <c r="AR384" i="1" s="1"/>
  <c r="AR376" i="1"/>
  <c r="AR383" i="1" s="1"/>
  <c r="AR377" i="1"/>
  <c r="AR378" i="1"/>
  <c r="AR379" i="1"/>
  <c r="AR360" i="1"/>
  <c r="AR358" i="1"/>
  <c r="AR372" i="1" s="1"/>
  <c r="AR361" i="1"/>
  <c r="AR359" i="1"/>
  <c r="AR362" i="1"/>
  <c r="AR321" i="1"/>
  <c r="AR322" i="1"/>
  <c r="AR323" i="1"/>
  <c r="AR324" i="1"/>
  <c r="AR325" i="1"/>
  <c r="AR326" i="1"/>
  <c r="AR305" i="1"/>
  <c r="AR306" i="1"/>
  <c r="AR304" i="1"/>
  <c r="AR308" i="1"/>
  <c r="AR307" i="1"/>
  <c r="AR250" i="1"/>
  <c r="AR252" i="1"/>
  <c r="AR253" i="1"/>
  <c r="AR254" i="1"/>
  <c r="AR251" i="1"/>
  <c r="AR272" i="1"/>
  <c r="AR268" i="1"/>
  <c r="AR269" i="1"/>
  <c r="AR270" i="1"/>
  <c r="AR267" i="1"/>
  <c r="AR271" i="1"/>
  <c r="AR196" i="1"/>
  <c r="AR209" i="1" s="1"/>
  <c r="AR197" i="1"/>
  <c r="AR198" i="1"/>
  <c r="AR200" i="1"/>
  <c r="AR199" i="1"/>
  <c r="AR218" i="1"/>
  <c r="AR213" i="1"/>
  <c r="AR222" i="1" s="1"/>
  <c r="AR214" i="1"/>
  <c r="AR221" i="1" s="1"/>
  <c r="AR217" i="1"/>
  <c r="AR215" i="1"/>
  <c r="AR216" i="1"/>
  <c r="AR161" i="1"/>
  <c r="AR162" i="1"/>
  <c r="AR163" i="1"/>
  <c r="AR160" i="1"/>
  <c r="AR164" i="1"/>
  <c r="AR159" i="1"/>
  <c r="AQ113" i="1"/>
  <c r="AR143" i="1"/>
  <c r="AR144" i="1"/>
  <c r="AR142" i="1"/>
  <c r="AR145" i="1"/>
  <c r="AR146" i="1"/>
  <c r="AR106" i="1"/>
  <c r="AR107" i="1"/>
  <c r="AR108" i="1"/>
  <c r="AR109" i="1"/>
  <c r="AR110" i="1"/>
  <c r="AR105" i="1"/>
  <c r="AR52" i="1"/>
  <c r="AR88" i="1"/>
  <c r="AR89" i="1"/>
  <c r="AR90" i="1"/>
  <c r="AR92" i="1"/>
  <c r="AR91" i="1"/>
  <c r="AR27" i="1"/>
  <c r="AQ47" i="1"/>
  <c r="AQ135" i="1"/>
  <c r="AQ81" i="1"/>
  <c r="AR69" i="1"/>
  <c r="AR74" i="1" s="1"/>
  <c r="AR75" i="1"/>
  <c r="AR70" i="1"/>
  <c r="AR71" i="1"/>
  <c r="AR77" i="1"/>
  <c r="AR72" i="1"/>
  <c r="AR73" i="1"/>
  <c r="AR285" i="1"/>
  <c r="AR290" i="1" s="1"/>
  <c r="AR286" i="1"/>
  <c r="AR287" i="1"/>
  <c r="AR291" i="1"/>
  <c r="AR288" i="1"/>
  <c r="AR292" i="1"/>
  <c r="AR289" i="1"/>
  <c r="AR293" i="1"/>
  <c r="AR294" i="1"/>
  <c r="AR397" i="1"/>
  <c r="AR393" i="1"/>
  <c r="AR398" i="1" s="1"/>
  <c r="AR399" i="1"/>
  <c r="AR394" i="1"/>
  <c r="AR400" i="1"/>
  <c r="AR395" i="1"/>
  <c r="AR401" i="1"/>
  <c r="AR396" i="1"/>
  <c r="AR402" i="1"/>
  <c r="AR127" i="1"/>
  <c r="AR132" i="1"/>
  <c r="AR123" i="1"/>
  <c r="AR128" i="1" s="1"/>
  <c r="AR124" i="1"/>
  <c r="AR129" i="1"/>
  <c r="AR131" i="1"/>
  <c r="AR130" i="1"/>
  <c r="AR125" i="1"/>
  <c r="AR126" i="1"/>
  <c r="AR233" i="1"/>
  <c r="AR237" i="1"/>
  <c r="AR235" i="1"/>
  <c r="AR238" i="1"/>
  <c r="AR231" i="1"/>
  <c r="AR236" i="1" s="1"/>
  <c r="AR232" i="1"/>
  <c r="AR239" i="1"/>
  <c r="AR240" i="1"/>
  <c r="AR234" i="1"/>
  <c r="AR451" i="1"/>
  <c r="AR455" i="1"/>
  <c r="AR448" i="1"/>
  <c r="AR450" i="1"/>
  <c r="AR454" i="1"/>
  <c r="AR447" i="1"/>
  <c r="AR452" i="1" s="1"/>
  <c r="AR449" i="1"/>
  <c r="AR456" i="1"/>
  <c r="AR453" i="1"/>
  <c r="AR38" i="1"/>
  <c r="AR36" i="1"/>
  <c r="AR35" i="1"/>
  <c r="AR177" i="1"/>
  <c r="AR190" i="1" s="1"/>
  <c r="AR181" i="1"/>
  <c r="AR182" i="1"/>
  <c r="AR184" i="1"/>
  <c r="AR185" i="1"/>
  <c r="AR186" i="1"/>
  <c r="AR189" i="1" s="1"/>
  <c r="AR178" i="1"/>
  <c r="AR179" i="1"/>
  <c r="AR180" i="1"/>
  <c r="AR183" i="1"/>
  <c r="AR340" i="1"/>
  <c r="AR342" i="1"/>
  <c r="AR343" i="1"/>
  <c r="AR346" i="1"/>
  <c r="AR347" i="1"/>
  <c r="AR345" i="1"/>
  <c r="AR339" i="1"/>
  <c r="AR341" i="1"/>
  <c r="AR348" i="1"/>
  <c r="AS19" i="1"/>
  <c r="AS21" i="1"/>
  <c r="AS20" i="1"/>
  <c r="AS16" i="1"/>
  <c r="AS18" i="1"/>
  <c r="AS17" i="1"/>
  <c r="AS409" i="1"/>
  <c r="AS410" i="1" s="1"/>
  <c r="AS446" i="1"/>
  <c r="AS457" i="1" s="1"/>
  <c r="AS482" i="1"/>
  <c r="AS428" i="1"/>
  <c r="AS392" i="1"/>
  <c r="AS403" i="1" s="1"/>
  <c r="AS68" i="1"/>
  <c r="AS76" i="1" s="1"/>
  <c r="AS193" i="1"/>
  <c r="AS194" i="1" s="1"/>
  <c r="AS284" i="1"/>
  <c r="AS295" i="1" s="1"/>
  <c r="AS50" i="1"/>
  <c r="AS247" i="1"/>
  <c r="AS248" i="1" s="1"/>
  <c r="AS176" i="1"/>
  <c r="AS187" i="1" s="1"/>
  <c r="AS338" i="1"/>
  <c r="AS349" i="1" s="1"/>
  <c r="AS320" i="1"/>
  <c r="AS31" i="1"/>
  <c r="AS32" i="1" s="1"/>
  <c r="AS139" i="1"/>
  <c r="AS140" i="1" s="1"/>
  <c r="AS301" i="1"/>
  <c r="AS302" i="1" s="1"/>
  <c r="AS374" i="1"/>
  <c r="AS158" i="1"/>
  <c r="AS85" i="1"/>
  <c r="AS86" i="1" s="1"/>
  <c r="AS104" i="1"/>
  <c r="AS230" i="1"/>
  <c r="AS241" i="1" s="1"/>
  <c r="AS355" i="1"/>
  <c r="AS356" i="1" s="1"/>
  <c r="AS266" i="1"/>
  <c r="AS212" i="1"/>
  <c r="AT14" i="1"/>
  <c r="AS122" i="1"/>
  <c r="AS133" i="1" s="1"/>
  <c r="AR60" i="1" l="1"/>
  <c r="AQ190" i="1"/>
  <c r="AR344" i="1"/>
  <c r="AR352" i="1" s="1"/>
  <c r="AT24" i="1"/>
  <c r="AT22" i="1"/>
  <c r="AS79" i="1"/>
  <c r="AS78" i="1"/>
  <c r="AS274" i="1"/>
  <c r="AS273" i="1"/>
  <c r="AS365" i="1"/>
  <c r="AS366" i="1"/>
  <c r="AS367" i="1"/>
  <c r="AS363" i="1"/>
  <c r="AS369" i="1"/>
  <c r="AS370" i="1"/>
  <c r="AS368" i="1"/>
  <c r="AS364" i="1"/>
  <c r="AS41" i="1"/>
  <c r="AS42" i="1"/>
  <c r="AS43" i="1"/>
  <c r="AS44" i="1"/>
  <c r="AS45" i="1"/>
  <c r="AS46" i="1"/>
  <c r="AS39" i="1"/>
  <c r="AS40" i="1"/>
  <c r="AS37" i="1"/>
  <c r="AS33" i="1"/>
  <c r="AS34" i="1"/>
  <c r="AS94" i="1"/>
  <c r="AS95" i="1"/>
  <c r="AS96" i="1"/>
  <c r="AS98" i="1"/>
  <c r="AS99" i="1"/>
  <c r="AS93" i="1"/>
  <c r="AS100" i="1"/>
  <c r="AS490" i="1"/>
  <c r="AS489" i="1"/>
  <c r="AS147" i="1"/>
  <c r="AS148" i="1"/>
  <c r="AS149" i="1"/>
  <c r="AS150" i="1"/>
  <c r="AS152" i="1"/>
  <c r="AS153" i="1"/>
  <c r="AS154" i="1"/>
  <c r="AS328" i="1"/>
  <c r="AS327" i="1"/>
  <c r="AS166" i="1"/>
  <c r="AS165" i="1"/>
  <c r="AS258" i="1"/>
  <c r="AS260" i="1"/>
  <c r="AS261" i="1"/>
  <c r="AS255" i="1"/>
  <c r="AS256" i="1"/>
  <c r="AS257" i="1"/>
  <c r="AS262" i="1"/>
  <c r="AS203" i="1"/>
  <c r="AS204" i="1"/>
  <c r="AS206" i="1"/>
  <c r="AS205" i="1"/>
  <c r="AS201" i="1"/>
  <c r="AS207" i="1"/>
  <c r="AS208" i="1"/>
  <c r="AS202" i="1"/>
  <c r="AS112" i="1"/>
  <c r="AS111" i="1"/>
  <c r="AS436" i="1"/>
  <c r="AS435" i="1"/>
  <c r="AT26" i="1"/>
  <c r="AT15" i="1"/>
  <c r="AT25" i="1"/>
  <c r="AT23" i="1"/>
  <c r="AS382" i="1"/>
  <c r="AS381" i="1"/>
  <c r="AS57" i="1"/>
  <c r="AS54" i="1"/>
  <c r="AS58" i="1"/>
  <c r="AS53" i="1"/>
  <c r="AS56" i="1"/>
  <c r="AS51" i="1"/>
  <c r="AS55" i="1"/>
  <c r="AS419" i="1"/>
  <c r="AS420" i="1"/>
  <c r="AS422" i="1"/>
  <c r="AS423" i="1"/>
  <c r="AS417" i="1"/>
  <c r="AS418" i="1"/>
  <c r="AS424" i="1"/>
  <c r="AS220" i="1"/>
  <c r="AS219" i="1"/>
  <c r="AS221" i="1" s="1"/>
  <c r="AS309" i="1"/>
  <c r="AS311" i="1"/>
  <c r="AS310" i="1"/>
  <c r="AS312" i="1"/>
  <c r="AS314" i="1"/>
  <c r="AS315" i="1"/>
  <c r="AS316" i="1"/>
  <c r="AS411" i="1"/>
  <c r="AS249" i="1"/>
  <c r="AS303" i="1"/>
  <c r="AS141" i="1"/>
  <c r="AS195" i="1"/>
  <c r="AS87" i="1"/>
  <c r="AS357" i="1"/>
  <c r="AT28" i="1"/>
  <c r="AH168" i="1"/>
  <c r="AH167" i="1"/>
  <c r="AH330" i="1"/>
  <c r="AH329" i="1"/>
  <c r="AR244" i="1"/>
  <c r="AR460" i="1"/>
  <c r="AR297" i="1"/>
  <c r="AR406" i="1"/>
  <c r="AR298" i="1"/>
  <c r="AR136" i="1"/>
  <c r="AR82" i="1"/>
  <c r="AR243" i="1"/>
  <c r="AR275" i="1"/>
  <c r="AR459" i="1"/>
  <c r="AS458" i="1"/>
  <c r="AS461" i="1" s="1"/>
  <c r="AR438" i="1"/>
  <c r="AR437" i="1"/>
  <c r="AR405" i="1"/>
  <c r="AS404" i="1"/>
  <c r="AS407" i="1" s="1"/>
  <c r="AS371" i="1"/>
  <c r="AS350" i="1"/>
  <c r="AS353" i="1"/>
  <c r="AS296" i="1"/>
  <c r="AS299" i="1" s="1"/>
  <c r="AR276" i="1"/>
  <c r="AS242" i="1"/>
  <c r="AS245" i="1" s="1"/>
  <c r="AS188" i="1"/>
  <c r="AS191" i="1" s="1"/>
  <c r="AS134" i="1"/>
  <c r="AS137" i="1" s="1"/>
  <c r="AR114" i="1"/>
  <c r="AS80" i="1"/>
  <c r="AS83" i="1" s="1"/>
  <c r="AT29" i="1"/>
  <c r="AS487" i="1"/>
  <c r="AS488" i="1"/>
  <c r="AS483" i="1"/>
  <c r="AS486" i="1"/>
  <c r="AS484" i="1"/>
  <c r="AS485" i="1"/>
  <c r="AS412" i="1"/>
  <c r="AS414" i="1"/>
  <c r="AS416" i="1"/>
  <c r="AS415" i="1"/>
  <c r="AS413" i="1"/>
  <c r="AS433" i="1"/>
  <c r="AS434" i="1"/>
  <c r="AS429" i="1"/>
  <c r="AS430" i="1"/>
  <c r="AS432" i="1"/>
  <c r="AS431" i="1"/>
  <c r="AS379" i="1"/>
  <c r="AS380" i="1"/>
  <c r="AS375" i="1"/>
  <c r="AS376" i="1"/>
  <c r="AS383" i="1" s="1"/>
  <c r="AS378" i="1"/>
  <c r="AS377" i="1"/>
  <c r="AS384" i="1" s="1"/>
  <c r="AS361" i="1"/>
  <c r="AS360" i="1"/>
  <c r="AS362" i="1"/>
  <c r="AS359" i="1"/>
  <c r="AS358" i="1"/>
  <c r="AS372" i="1" s="1"/>
  <c r="AS323" i="1"/>
  <c r="AS324" i="1"/>
  <c r="AS321" i="1"/>
  <c r="AS325" i="1"/>
  <c r="AS326" i="1"/>
  <c r="AS322" i="1"/>
  <c r="AS304" i="1"/>
  <c r="AS305" i="1"/>
  <c r="AS306" i="1"/>
  <c r="AS307" i="1"/>
  <c r="AS308" i="1"/>
  <c r="AS250" i="1"/>
  <c r="AS253" i="1"/>
  <c r="AS252" i="1"/>
  <c r="AS254" i="1"/>
  <c r="AS251" i="1"/>
  <c r="AS271" i="1"/>
  <c r="AS272" i="1"/>
  <c r="AS267" i="1"/>
  <c r="AS268" i="1"/>
  <c r="AS270" i="1"/>
  <c r="AS269" i="1"/>
  <c r="AS217" i="1"/>
  <c r="AS218" i="1"/>
  <c r="AS213" i="1"/>
  <c r="AS222" i="1" s="1"/>
  <c r="AS216" i="1"/>
  <c r="AS214" i="1"/>
  <c r="AS215" i="1"/>
  <c r="AR113" i="1"/>
  <c r="AS196" i="1"/>
  <c r="AS210" i="1" s="1"/>
  <c r="AS197" i="1"/>
  <c r="AS198" i="1"/>
  <c r="AS199" i="1"/>
  <c r="AS209" i="1" s="1"/>
  <c r="AS200" i="1"/>
  <c r="AS142" i="1"/>
  <c r="AS143" i="1"/>
  <c r="AS146" i="1"/>
  <c r="AS144" i="1"/>
  <c r="AS145" i="1"/>
  <c r="AS160" i="1"/>
  <c r="AS161" i="1"/>
  <c r="AS162" i="1"/>
  <c r="AS164" i="1"/>
  <c r="AS163" i="1"/>
  <c r="AS159" i="1"/>
  <c r="AS91" i="1"/>
  <c r="AS88" i="1"/>
  <c r="AS90" i="1"/>
  <c r="AS92" i="1"/>
  <c r="AS89" i="1"/>
  <c r="AS105" i="1"/>
  <c r="AS106" i="1"/>
  <c r="AS107" i="1"/>
  <c r="AS108" i="1"/>
  <c r="AS109" i="1"/>
  <c r="AS110" i="1"/>
  <c r="AS59" i="1"/>
  <c r="AS52" i="1"/>
  <c r="AS60" i="1" s="1"/>
  <c r="AR135" i="1"/>
  <c r="AS27" i="1"/>
  <c r="AR81" i="1"/>
  <c r="AR47" i="1"/>
  <c r="AT27" i="1"/>
  <c r="AS396" i="1"/>
  <c r="AS402" i="1"/>
  <c r="AS397" i="1"/>
  <c r="AS393" i="1"/>
  <c r="AS398" i="1" s="1"/>
  <c r="AS399" i="1"/>
  <c r="AS394" i="1"/>
  <c r="AS400" i="1"/>
  <c r="AS395" i="1"/>
  <c r="AS401" i="1"/>
  <c r="AS285" i="1"/>
  <c r="AS290" i="1" s="1"/>
  <c r="AS286" i="1"/>
  <c r="AS287" i="1"/>
  <c r="AS291" i="1"/>
  <c r="AS288" i="1"/>
  <c r="AS292" i="1"/>
  <c r="AS289" i="1"/>
  <c r="AS293" i="1"/>
  <c r="AS294" i="1"/>
  <c r="AS233" i="1"/>
  <c r="AS231" i="1"/>
  <c r="AS236" i="1" s="1"/>
  <c r="AS237" i="1"/>
  <c r="AS235" i="1"/>
  <c r="AS238" i="1"/>
  <c r="AS232" i="1"/>
  <c r="AS239" i="1"/>
  <c r="AS240" i="1"/>
  <c r="AS234" i="1"/>
  <c r="AS69" i="1"/>
  <c r="AS74" i="1" s="1"/>
  <c r="AS75" i="1"/>
  <c r="AS70" i="1"/>
  <c r="AS71" i="1"/>
  <c r="AS77" i="1"/>
  <c r="AS72" i="1"/>
  <c r="AS73" i="1"/>
  <c r="AS126" i="1"/>
  <c r="AS131" i="1"/>
  <c r="AS127" i="1"/>
  <c r="AS132" i="1"/>
  <c r="AS123" i="1"/>
  <c r="AS128" i="1" s="1"/>
  <c r="AS125" i="1"/>
  <c r="AS124" i="1"/>
  <c r="AS130" i="1"/>
  <c r="AS129" i="1"/>
  <c r="AS451" i="1"/>
  <c r="AS448" i="1"/>
  <c r="AS450" i="1"/>
  <c r="AS454" i="1"/>
  <c r="AS447" i="1"/>
  <c r="AS452" i="1" s="1"/>
  <c r="AS453" i="1"/>
  <c r="AS455" i="1"/>
  <c r="AS449" i="1"/>
  <c r="AS456" i="1"/>
  <c r="AS36" i="1"/>
  <c r="AS38" i="1"/>
  <c r="AS35" i="1"/>
  <c r="AS48" i="1" s="1"/>
  <c r="AS339" i="1"/>
  <c r="AS344" i="1" s="1"/>
  <c r="AS341" i="1"/>
  <c r="AS340" i="1"/>
  <c r="AS352" i="1" s="1"/>
  <c r="AS342" i="1"/>
  <c r="AS343" i="1"/>
  <c r="AS345" i="1"/>
  <c r="AS346" i="1"/>
  <c r="AS348" i="1"/>
  <c r="AS347" i="1"/>
  <c r="AS351" i="1" s="1"/>
  <c r="AS178" i="1"/>
  <c r="AS180" i="1"/>
  <c r="AS181" i="1"/>
  <c r="AS183" i="1"/>
  <c r="AS184" i="1"/>
  <c r="AS177" i="1"/>
  <c r="AS182" i="1" s="1"/>
  <c r="AS185" i="1"/>
  <c r="AS189" i="1" s="1"/>
  <c r="AS179" i="1"/>
  <c r="AS186" i="1"/>
  <c r="AT18" i="1"/>
  <c r="AT19" i="1"/>
  <c r="AT20" i="1"/>
  <c r="AT21" i="1"/>
  <c r="AT16" i="1"/>
  <c r="AT17" i="1"/>
  <c r="AT392" i="1"/>
  <c r="AT403" i="1" s="1"/>
  <c r="AT482" i="1"/>
  <c r="AT446" i="1"/>
  <c r="AT457" i="1" s="1"/>
  <c r="AT409" i="1"/>
  <c r="AT410" i="1" s="1"/>
  <c r="AT428" i="1"/>
  <c r="AT435" i="1" s="1"/>
  <c r="AU14" i="1"/>
  <c r="AT230" i="1"/>
  <c r="AT241" i="1" s="1"/>
  <c r="AT374" i="1"/>
  <c r="AT320" i="1"/>
  <c r="AT50" i="1"/>
  <c r="AT212" i="1"/>
  <c r="AT104" i="1"/>
  <c r="AT301" i="1"/>
  <c r="AT302" i="1" s="1"/>
  <c r="AT338" i="1"/>
  <c r="AT349" i="1" s="1"/>
  <c r="AT284" i="1"/>
  <c r="AT295" i="1" s="1"/>
  <c r="AT266" i="1"/>
  <c r="AT273" i="1" s="1"/>
  <c r="AT85" i="1"/>
  <c r="AT86" i="1" s="1"/>
  <c r="AT139" i="1"/>
  <c r="AT140" i="1" s="1"/>
  <c r="AT176" i="1"/>
  <c r="AT187" i="1" s="1"/>
  <c r="AT193" i="1"/>
  <c r="AT194" i="1" s="1"/>
  <c r="AT122" i="1"/>
  <c r="AT133" i="1" s="1"/>
  <c r="AT355" i="1"/>
  <c r="AT356" i="1" s="1"/>
  <c r="AT158" i="1"/>
  <c r="AT31" i="1"/>
  <c r="AT32" i="1" s="1"/>
  <c r="AT247" i="1"/>
  <c r="AT248" i="1" s="1"/>
  <c r="AT68" i="1"/>
  <c r="AT76" i="1" s="1"/>
  <c r="Y463" i="1"/>
  <c r="Y464" i="1" s="1"/>
  <c r="P468" i="1"/>
  <c r="P466" i="1"/>
  <c r="P467" i="1"/>
  <c r="AS190" i="1" l="1"/>
  <c r="AR351" i="1"/>
  <c r="AU24" i="1"/>
  <c r="AU22" i="1"/>
  <c r="AT79" i="1"/>
  <c r="AT78" i="1"/>
  <c r="AT112" i="1"/>
  <c r="AT111" i="1"/>
  <c r="AT202" i="1"/>
  <c r="AT203" i="1"/>
  <c r="AT204" i="1"/>
  <c r="AT206" i="1"/>
  <c r="AT205" i="1"/>
  <c r="AT201" i="1"/>
  <c r="AT207" i="1"/>
  <c r="AT208" i="1"/>
  <c r="AT364" i="1"/>
  <c r="AT365" i="1"/>
  <c r="AT366" i="1"/>
  <c r="AT367" i="1"/>
  <c r="AT368" i="1"/>
  <c r="AT370" i="1"/>
  <c r="AT363" i="1"/>
  <c r="AT369" i="1"/>
  <c r="AT309" i="1"/>
  <c r="AT311" i="1"/>
  <c r="AT310" i="1"/>
  <c r="AT312" i="1"/>
  <c r="AT314" i="1"/>
  <c r="AT315" i="1"/>
  <c r="AT316" i="1"/>
  <c r="AT418" i="1"/>
  <c r="AT419" i="1"/>
  <c r="AT420" i="1"/>
  <c r="AT424" i="1"/>
  <c r="AT421" i="1"/>
  <c r="AT422" i="1"/>
  <c r="AT423" i="1"/>
  <c r="AT417" i="1"/>
  <c r="Y471" i="1"/>
  <c r="Y477" i="1"/>
  <c r="Y472" i="1"/>
  <c r="Y478" i="1"/>
  <c r="Y473" i="1"/>
  <c r="Y474" i="1"/>
  <c r="Y476" i="1"/>
  <c r="AT220" i="1"/>
  <c r="AT219" i="1"/>
  <c r="AT147" i="1"/>
  <c r="AT148" i="1"/>
  <c r="AT149" i="1"/>
  <c r="AT150" i="1"/>
  <c r="AT153" i="1"/>
  <c r="AT152" i="1"/>
  <c r="AT154" i="1"/>
  <c r="AT57" i="1"/>
  <c r="AT58" i="1"/>
  <c r="AT53" i="1"/>
  <c r="AT54" i="1"/>
  <c r="AT56" i="1"/>
  <c r="AT51" i="1"/>
  <c r="AT55" i="1"/>
  <c r="AT490" i="1"/>
  <c r="AT489" i="1"/>
  <c r="AT257" i="1"/>
  <c r="AT262" i="1"/>
  <c r="AT258" i="1"/>
  <c r="AT259" i="1"/>
  <c r="AT260" i="1"/>
  <c r="AT261" i="1"/>
  <c r="AT255" i="1"/>
  <c r="AT256" i="1"/>
  <c r="AT328" i="1"/>
  <c r="AT327" i="1"/>
  <c r="AU23" i="1"/>
  <c r="AU26" i="1"/>
  <c r="AU25" i="1"/>
  <c r="AU15" i="1"/>
  <c r="AT93" i="1"/>
  <c r="AT94" i="1"/>
  <c r="AT95" i="1"/>
  <c r="AT96" i="1"/>
  <c r="AT97" i="1"/>
  <c r="AT98" i="1"/>
  <c r="AT99" i="1"/>
  <c r="AT100" i="1"/>
  <c r="AT40" i="1"/>
  <c r="AT41" i="1"/>
  <c r="AT42" i="1"/>
  <c r="AT43" i="1"/>
  <c r="AT44" i="1"/>
  <c r="AT45" i="1"/>
  <c r="AT46" i="1"/>
  <c r="AT39" i="1"/>
  <c r="AT37" i="1"/>
  <c r="AT33" i="1"/>
  <c r="AT34" i="1"/>
  <c r="AT382" i="1"/>
  <c r="AT381" i="1"/>
  <c r="AT166" i="1"/>
  <c r="AT165" i="1"/>
  <c r="AT195" i="1"/>
  <c r="Y465" i="1"/>
  <c r="AT141" i="1"/>
  <c r="AT87" i="1"/>
  <c r="AT274" i="1"/>
  <c r="AT436" i="1"/>
  <c r="AT411" i="1"/>
  <c r="AT303" i="1"/>
  <c r="AT249" i="1"/>
  <c r="AT357" i="1"/>
  <c r="AT352" i="1"/>
  <c r="AU28" i="1"/>
  <c r="AT406" i="1"/>
  <c r="AT82" i="1"/>
  <c r="AT60" i="1"/>
  <c r="AT222" i="1"/>
  <c r="AT114" i="1"/>
  <c r="AT383" i="1"/>
  <c r="AI168" i="1"/>
  <c r="AI167" i="1"/>
  <c r="AI329" i="1"/>
  <c r="AI330" i="1"/>
  <c r="AT102" i="1"/>
  <c r="AT48" i="1"/>
  <c r="AS244" i="1"/>
  <c r="AT189" i="1"/>
  <c r="AT190" i="1"/>
  <c r="AS82" i="1"/>
  <c r="AS136" i="1"/>
  <c r="AS460" i="1"/>
  <c r="AS298" i="1"/>
  <c r="AT243" i="1"/>
  <c r="AT244" i="1"/>
  <c r="AS406" i="1"/>
  <c r="AS297" i="1"/>
  <c r="AS275" i="1"/>
  <c r="AS243" i="1"/>
  <c r="AT210" i="1"/>
  <c r="AT209" i="1"/>
  <c r="AT263" i="1"/>
  <c r="AT264" i="1"/>
  <c r="AT276" i="1"/>
  <c r="AT275" i="1"/>
  <c r="AS459" i="1"/>
  <c r="AT458" i="1"/>
  <c r="AT461" i="1" s="1"/>
  <c r="AS438" i="1"/>
  <c r="AS437" i="1"/>
  <c r="AT437" i="1"/>
  <c r="AT438" i="1"/>
  <c r="AT426" i="1"/>
  <c r="AT425" i="1"/>
  <c r="AS405" i="1"/>
  <c r="AT404" i="1"/>
  <c r="AT407" i="1"/>
  <c r="AT405" i="1"/>
  <c r="AT384" i="1"/>
  <c r="AT371" i="1"/>
  <c r="AT372" i="1"/>
  <c r="AT350" i="1"/>
  <c r="AT353" i="1"/>
  <c r="AT351" i="1"/>
  <c r="AT296" i="1"/>
  <c r="AT299" i="1" s="1"/>
  <c r="AS276" i="1"/>
  <c r="AT242" i="1"/>
  <c r="AT245" i="1"/>
  <c r="AT188" i="1"/>
  <c r="AT191" i="1"/>
  <c r="AT134" i="1"/>
  <c r="AT137" i="1" s="1"/>
  <c r="AS114" i="1"/>
  <c r="AT80" i="1"/>
  <c r="AT83" i="1"/>
  <c r="AU29" i="1"/>
  <c r="AT486" i="1"/>
  <c r="AT487" i="1"/>
  <c r="AT488" i="1"/>
  <c r="AT483" i="1"/>
  <c r="AT484" i="1"/>
  <c r="AT485" i="1"/>
  <c r="Y469" i="1"/>
  <c r="Y466" i="1"/>
  <c r="Y470" i="1"/>
  <c r="Y468" i="1"/>
  <c r="Y467" i="1"/>
  <c r="AT415" i="1"/>
  <c r="AT413" i="1"/>
  <c r="AT412" i="1"/>
  <c r="AT414" i="1"/>
  <c r="AT416" i="1"/>
  <c r="AT432" i="1"/>
  <c r="AT433" i="1"/>
  <c r="AT429" i="1"/>
  <c r="AT434" i="1"/>
  <c r="AT430" i="1"/>
  <c r="AT431" i="1"/>
  <c r="AT378" i="1"/>
  <c r="AT379" i="1"/>
  <c r="AT380" i="1"/>
  <c r="AT375" i="1"/>
  <c r="AT376" i="1"/>
  <c r="AT377" i="1"/>
  <c r="AT359" i="1"/>
  <c r="AT360" i="1"/>
  <c r="AT358" i="1"/>
  <c r="AT361" i="1"/>
  <c r="AT362" i="1"/>
  <c r="AT322" i="1"/>
  <c r="AT326" i="1"/>
  <c r="AT323" i="1"/>
  <c r="AT324" i="1"/>
  <c r="AT321" i="1"/>
  <c r="AT325" i="1"/>
  <c r="AT307" i="1"/>
  <c r="AT304" i="1"/>
  <c r="AT306" i="1"/>
  <c r="AT305" i="1"/>
  <c r="AT308" i="1"/>
  <c r="AT250" i="1"/>
  <c r="AT252" i="1"/>
  <c r="AT253" i="1"/>
  <c r="AT254" i="1"/>
  <c r="AT251" i="1"/>
  <c r="AT270" i="1"/>
  <c r="AT271" i="1"/>
  <c r="AT272" i="1"/>
  <c r="AT267" i="1"/>
  <c r="AT268" i="1"/>
  <c r="AT269" i="1"/>
  <c r="AT196" i="1"/>
  <c r="AT197" i="1"/>
  <c r="AT199" i="1"/>
  <c r="AT200" i="1"/>
  <c r="AT198" i="1"/>
  <c r="AT221" i="1"/>
  <c r="AT216" i="1"/>
  <c r="AT217" i="1"/>
  <c r="AT218" i="1"/>
  <c r="AT213" i="1"/>
  <c r="AT214" i="1"/>
  <c r="AT215" i="1"/>
  <c r="AT142" i="1"/>
  <c r="AT146" i="1"/>
  <c r="AT144" i="1"/>
  <c r="AT145" i="1"/>
  <c r="AT143" i="1"/>
  <c r="AS113" i="1"/>
  <c r="AT159" i="1"/>
  <c r="AT160" i="1"/>
  <c r="AT161" i="1"/>
  <c r="AT163" i="1"/>
  <c r="AT164" i="1"/>
  <c r="AT162" i="1"/>
  <c r="AT105" i="1"/>
  <c r="AT106" i="1"/>
  <c r="AT107" i="1"/>
  <c r="AT108" i="1"/>
  <c r="AT109" i="1"/>
  <c r="AT110" i="1"/>
  <c r="AT90" i="1"/>
  <c r="AT88" i="1"/>
  <c r="AT92" i="1"/>
  <c r="AT89" i="1"/>
  <c r="AT91" i="1"/>
  <c r="AT59" i="1"/>
  <c r="AT52" i="1"/>
  <c r="AS47" i="1"/>
  <c r="AS135" i="1"/>
  <c r="AS81" i="1"/>
  <c r="AU27" i="1"/>
  <c r="AT449" i="1"/>
  <c r="AT453" i="1"/>
  <c r="AT448" i="1"/>
  <c r="AT450" i="1"/>
  <c r="AT455" i="1"/>
  <c r="AT451" i="1"/>
  <c r="AT447" i="1"/>
  <c r="AT452" i="1" s="1"/>
  <c r="AT454" i="1"/>
  <c r="AT456" i="1"/>
  <c r="AT232" i="1"/>
  <c r="AT231" i="1"/>
  <c r="AT234" i="1"/>
  <c r="AT237" i="1"/>
  <c r="AT233" i="1"/>
  <c r="AT235" i="1"/>
  <c r="AT236" i="1"/>
  <c r="AT238" i="1"/>
  <c r="AT239" i="1"/>
  <c r="AT240" i="1"/>
  <c r="AT74" i="1"/>
  <c r="AT69" i="1"/>
  <c r="AT75" i="1"/>
  <c r="AT70" i="1"/>
  <c r="AT71" i="1"/>
  <c r="AT77" i="1"/>
  <c r="AT73" i="1"/>
  <c r="AT72" i="1"/>
  <c r="AT125" i="1"/>
  <c r="AT130" i="1"/>
  <c r="AT126" i="1"/>
  <c r="AT131" i="1"/>
  <c r="AT127" i="1"/>
  <c r="AT132" i="1"/>
  <c r="AT123" i="1"/>
  <c r="AT128" i="1" s="1"/>
  <c r="AT129" i="1"/>
  <c r="AT124" i="1"/>
  <c r="AT285" i="1"/>
  <c r="AT290" i="1" s="1"/>
  <c r="AT286" i="1"/>
  <c r="AT287" i="1"/>
  <c r="AT291" i="1"/>
  <c r="AT288" i="1"/>
  <c r="AT292" i="1"/>
  <c r="AT293" i="1"/>
  <c r="AT289" i="1"/>
  <c r="AT294" i="1"/>
  <c r="AT395" i="1"/>
  <c r="AT401" i="1"/>
  <c r="AT396" i="1"/>
  <c r="AT402" i="1"/>
  <c r="AT397" i="1"/>
  <c r="AT398" i="1"/>
  <c r="AT393" i="1"/>
  <c r="AT399" i="1"/>
  <c r="AT400" i="1"/>
  <c r="AT394" i="1"/>
  <c r="AT47" i="1"/>
  <c r="AT35" i="1"/>
  <c r="AT36" i="1"/>
  <c r="AT38" i="1"/>
  <c r="AT177" i="1"/>
  <c r="AT178" i="1"/>
  <c r="AT179" i="1"/>
  <c r="AT180" i="1"/>
  <c r="AT182" i="1"/>
  <c r="AT183" i="1"/>
  <c r="AT186" i="1"/>
  <c r="AT184" i="1"/>
  <c r="AT185" i="1"/>
  <c r="AT181" i="1"/>
  <c r="AT348" i="1"/>
  <c r="AT339" i="1"/>
  <c r="AT341" i="1"/>
  <c r="AT340" i="1"/>
  <c r="AT342" i="1"/>
  <c r="AT344" i="1"/>
  <c r="AT345" i="1"/>
  <c r="AT343" i="1"/>
  <c r="AT346" i="1"/>
  <c r="AT347" i="1"/>
  <c r="AU17" i="1"/>
  <c r="AU18" i="1"/>
  <c r="AU19" i="1"/>
  <c r="AU20" i="1"/>
  <c r="AU21" i="1"/>
  <c r="AU16" i="1"/>
  <c r="AU409" i="1"/>
  <c r="AU410" i="1" s="1"/>
  <c r="AU482" i="1"/>
  <c r="Z463" i="1"/>
  <c r="Z464" i="1" s="1"/>
  <c r="AU428" i="1"/>
  <c r="AU435" i="1" s="1"/>
  <c r="AU446" i="1"/>
  <c r="AU457" i="1" s="1"/>
  <c r="AU392" i="1"/>
  <c r="AU403" i="1" s="1"/>
  <c r="AU247" i="1"/>
  <c r="AU248" i="1" s="1"/>
  <c r="AU122" i="1"/>
  <c r="AU133" i="1" s="1"/>
  <c r="AU85" i="1"/>
  <c r="AU86" i="1" s="1"/>
  <c r="AT101" i="1"/>
  <c r="AU301" i="1"/>
  <c r="AU302" i="1" s="1"/>
  <c r="AU320" i="1"/>
  <c r="AU31" i="1"/>
  <c r="AU32" i="1" s="1"/>
  <c r="AU193" i="1"/>
  <c r="AU194" i="1" s="1"/>
  <c r="AU266" i="1"/>
  <c r="AU273" i="1" s="1"/>
  <c r="AU104" i="1"/>
  <c r="AT113" i="1"/>
  <c r="AU374" i="1"/>
  <c r="AU158" i="1"/>
  <c r="AU176" i="1"/>
  <c r="AU187" i="1" s="1"/>
  <c r="AU284" i="1"/>
  <c r="AU295" i="1" s="1"/>
  <c r="AU212" i="1"/>
  <c r="AU230" i="1"/>
  <c r="AU241" i="1" s="1"/>
  <c r="AU68" i="1"/>
  <c r="AU76" i="1" s="1"/>
  <c r="AT81" i="1"/>
  <c r="AU355" i="1"/>
  <c r="AU356" i="1" s="1"/>
  <c r="AU139" i="1"/>
  <c r="AU140" i="1" s="1"/>
  <c r="AU338" i="1"/>
  <c r="AU349" i="1" s="1"/>
  <c r="AU50" i="1"/>
  <c r="AV14" i="1"/>
  <c r="AV24" i="1" l="1"/>
  <c r="AV22" i="1"/>
  <c r="AU79" i="1"/>
  <c r="AU78" i="1"/>
  <c r="AU328" i="1"/>
  <c r="AU327" i="1"/>
  <c r="AV26" i="1"/>
  <c r="AV25" i="1"/>
  <c r="AV23" i="1"/>
  <c r="AV15" i="1"/>
  <c r="AU57" i="1"/>
  <c r="AU58" i="1"/>
  <c r="AU53" i="1"/>
  <c r="AU56" i="1"/>
  <c r="AU51" i="1"/>
  <c r="AU55" i="1"/>
  <c r="AU54" i="1"/>
  <c r="AU309" i="1"/>
  <c r="AU315" i="1"/>
  <c r="AU311" i="1"/>
  <c r="AU310" i="1"/>
  <c r="AU312" i="1"/>
  <c r="AU314" i="1"/>
  <c r="AU316" i="1"/>
  <c r="AU363" i="1"/>
  <c r="AU364" i="1"/>
  <c r="AU365" i="1"/>
  <c r="AU366" i="1"/>
  <c r="AU367" i="1"/>
  <c r="AU368" i="1"/>
  <c r="AU370" i="1"/>
  <c r="AU369" i="1"/>
  <c r="AU490" i="1"/>
  <c r="AU489" i="1"/>
  <c r="AU220" i="1"/>
  <c r="AU219" i="1"/>
  <c r="AU166" i="1"/>
  <c r="AU165" i="1"/>
  <c r="AU382" i="1"/>
  <c r="AU381" i="1"/>
  <c r="AU93" i="1"/>
  <c r="AU94" i="1"/>
  <c r="AU95" i="1"/>
  <c r="AU97" i="1"/>
  <c r="AU96" i="1"/>
  <c r="AU98" i="1"/>
  <c r="AU99" i="1"/>
  <c r="AU100" i="1"/>
  <c r="AU417" i="1"/>
  <c r="AU418" i="1"/>
  <c r="AU419" i="1"/>
  <c r="AU420" i="1"/>
  <c r="AU424" i="1"/>
  <c r="AU421" i="1"/>
  <c r="AU422" i="1"/>
  <c r="AU423" i="1"/>
  <c r="AU201" i="1"/>
  <c r="AU202" i="1"/>
  <c r="AU203" i="1"/>
  <c r="AU204" i="1"/>
  <c r="AU206" i="1"/>
  <c r="AU205" i="1"/>
  <c r="AU208" i="1"/>
  <c r="AU207" i="1"/>
  <c r="AU147" i="1"/>
  <c r="AU148" i="1"/>
  <c r="AU152" i="1"/>
  <c r="AU153" i="1"/>
  <c r="AU150" i="1"/>
  <c r="AU149" i="1"/>
  <c r="AU154" i="1"/>
  <c r="AU112" i="1"/>
  <c r="AU111" i="1"/>
  <c r="Z476" i="1"/>
  <c r="Z471" i="1"/>
  <c r="Z477" i="1"/>
  <c r="Z472" i="1"/>
  <c r="Z473" i="1"/>
  <c r="Z474" i="1"/>
  <c r="Z478" i="1"/>
  <c r="AU256" i="1"/>
  <c r="AU257" i="1"/>
  <c r="AU262" i="1"/>
  <c r="AU258" i="1"/>
  <c r="AU259" i="1"/>
  <c r="AU260" i="1"/>
  <c r="AU261" i="1"/>
  <c r="AU255" i="1"/>
  <c r="AU39" i="1"/>
  <c r="AU40" i="1"/>
  <c r="AU41" i="1"/>
  <c r="AU42" i="1"/>
  <c r="AU43" i="1"/>
  <c r="AU44" i="1"/>
  <c r="AU46" i="1"/>
  <c r="AU45" i="1"/>
  <c r="AU37" i="1"/>
  <c r="AU33" i="1"/>
  <c r="AU34" i="1"/>
  <c r="AU195" i="1"/>
  <c r="AU249" i="1"/>
  <c r="AU436" i="1"/>
  <c r="AU141" i="1"/>
  <c r="Z465" i="1"/>
  <c r="AU303" i="1"/>
  <c r="AU87" i="1"/>
  <c r="AU411" i="1"/>
  <c r="AU274" i="1"/>
  <c r="AU357" i="1"/>
  <c r="AV28" i="1"/>
  <c r="AU352" i="1"/>
  <c r="AU82" i="1"/>
  <c r="AU406" i="1"/>
  <c r="AU60" i="1"/>
  <c r="Y492" i="1"/>
  <c r="Y491" i="1"/>
  <c r="AU114" i="1"/>
  <c r="AU222" i="1"/>
  <c r="AU383" i="1"/>
  <c r="AJ330" i="1"/>
  <c r="AJ329" i="1"/>
  <c r="AJ168" i="1"/>
  <c r="AJ167" i="1"/>
  <c r="AU48" i="1"/>
  <c r="AU102" i="1"/>
  <c r="AT298" i="1"/>
  <c r="AU243" i="1"/>
  <c r="AU244" i="1"/>
  <c r="AT460" i="1"/>
  <c r="AT136" i="1"/>
  <c r="AU189" i="1"/>
  <c r="AU190" i="1"/>
  <c r="AT297" i="1"/>
  <c r="AU276" i="1"/>
  <c r="AU275" i="1"/>
  <c r="AU263" i="1"/>
  <c r="AU264" i="1"/>
  <c r="AU210" i="1"/>
  <c r="AU209" i="1"/>
  <c r="AT459" i="1"/>
  <c r="AU458" i="1"/>
  <c r="AU461" i="1" s="1"/>
  <c r="AU437" i="1"/>
  <c r="AU438" i="1"/>
  <c r="AU426" i="1"/>
  <c r="AU425" i="1"/>
  <c r="AU404" i="1"/>
  <c r="AU405" i="1"/>
  <c r="AU407" i="1"/>
  <c r="AU384" i="1"/>
  <c r="AU372" i="1"/>
  <c r="AU371" i="1"/>
  <c r="AU350" i="1"/>
  <c r="AU351" i="1"/>
  <c r="AU353" i="1"/>
  <c r="AU296" i="1"/>
  <c r="AU299" i="1" s="1"/>
  <c r="AU242" i="1"/>
  <c r="AU245" i="1"/>
  <c r="AU188" i="1"/>
  <c r="AU191" i="1"/>
  <c r="AU134" i="1"/>
  <c r="AU137" i="1" s="1"/>
  <c r="AU80" i="1"/>
  <c r="AU83" i="1"/>
  <c r="AV29" i="1"/>
  <c r="Z467" i="1"/>
  <c r="Z469" i="1"/>
  <c r="Z466" i="1"/>
  <c r="Z468" i="1"/>
  <c r="Z470" i="1"/>
  <c r="AU485" i="1"/>
  <c r="AU486" i="1"/>
  <c r="AU487" i="1"/>
  <c r="AU488" i="1"/>
  <c r="AU483" i="1"/>
  <c r="AU484" i="1"/>
  <c r="AU416" i="1"/>
  <c r="AU413" i="1"/>
  <c r="AU415" i="1"/>
  <c r="AU412" i="1"/>
  <c r="AU414" i="1"/>
  <c r="AU431" i="1"/>
  <c r="AU432" i="1"/>
  <c r="AU434" i="1"/>
  <c r="AU429" i="1"/>
  <c r="AU433" i="1"/>
  <c r="AU430" i="1"/>
  <c r="AU358" i="1"/>
  <c r="AU359" i="1"/>
  <c r="AU361" i="1"/>
  <c r="AU362" i="1"/>
  <c r="AU360" i="1"/>
  <c r="AU377" i="1"/>
  <c r="AU378" i="1"/>
  <c r="AU379" i="1"/>
  <c r="AU380" i="1"/>
  <c r="AU376" i="1"/>
  <c r="AU375" i="1"/>
  <c r="AU321" i="1"/>
  <c r="AU322" i="1"/>
  <c r="AU323" i="1"/>
  <c r="AU324" i="1"/>
  <c r="AU325" i="1"/>
  <c r="AU326" i="1"/>
  <c r="AU306" i="1"/>
  <c r="AU304" i="1"/>
  <c r="AU307" i="1"/>
  <c r="AU305" i="1"/>
  <c r="AU308" i="1"/>
  <c r="AU251" i="1"/>
  <c r="AU252" i="1"/>
  <c r="AU253" i="1"/>
  <c r="AU254" i="1"/>
  <c r="AU250" i="1"/>
  <c r="AU269" i="1"/>
  <c r="AU270" i="1"/>
  <c r="AU271" i="1"/>
  <c r="AU267" i="1"/>
  <c r="AU272" i="1"/>
  <c r="AU268" i="1"/>
  <c r="AU221" i="1"/>
  <c r="AU215" i="1"/>
  <c r="AU216" i="1"/>
  <c r="AU217" i="1"/>
  <c r="AU218" i="1"/>
  <c r="AU213" i="1"/>
  <c r="AU214" i="1"/>
  <c r="AU196" i="1"/>
  <c r="AU199" i="1"/>
  <c r="AU197" i="1"/>
  <c r="AU200" i="1"/>
  <c r="AU198" i="1"/>
  <c r="AU144" i="1"/>
  <c r="AU145" i="1"/>
  <c r="AU142" i="1"/>
  <c r="AU146" i="1"/>
  <c r="AU143" i="1"/>
  <c r="AU159" i="1"/>
  <c r="AU160" i="1"/>
  <c r="AU162" i="1"/>
  <c r="AU163" i="1"/>
  <c r="AU164" i="1"/>
  <c r="AU161" i="1"/>
  <c r="AU89" i="1"/>
  <c r="AU90" i="1"/>
  <c r="AU88" i="1"/>
  <c r="AU92" i="1"/>
  <c r="AU91" i="1"/>
  <c r="AU105" i="1"/>
  <c r="AU106" i="1"/>
  <c r="AU107" i="1"/>
  <c r="AU108" i="1"/>
  <c r="AU110" i="1"/>
  <c r="AU109" i="1"/>
  <c r="AU59" i="1"/>
  <c r="AU52" i="1"/>
  <c r="AT135" i="1"/>
  <c r="AV27" i="1"/>
  <c r="AU124" i="1"/>
  <c r="AU129" i="1"/>
  <c r="AU125" i="1"/>
  <c r="AU130" i="1"/>
  <c r="AU126" i="1"/>
  <c r="AU131" i="1"/>
  <c r="AU127" i="1"/>
  <c r="AU132" i="1"/>
  <c r="AU123" i="1"/>
  <c r="AU128" i="1" s="1"/>
  <c r="AU73" i="1"/>
  <c r="AU74" i="1"/>
  <c r="AU69" i="1"/>
  <c r="AU75" i="1"/>
  <c r="AU70" i="1"/>
  <c r="AU72" i="1"/>
  <c r="AU71" i="1"/>
  <c r="AU77" i="1"/>
  <c r="AU394" i="1"/>
  <c r="AU400" i="1"/>
  <c r="AU395" i="1"/>
  <c r="AU401" i="1"/>
  <c r="AU396" i="1"/>
  <c r="AU402" i="1"/>
  <c r="AU397" i="1"/>
  <c r="AU398" i="1"/>
  <c r="AU393" i="1"/>
  <c r="AU399" i="1"/>
  <c r="AU232" i="1"/>
  <c r="AU236" i="1"/>
  <c r="AU234" i="1"/>
  <c r="AU231" i="1"/>
  <c r="AU237" i="1"/>
  <c r="AU233" i="1"/>
  <c r="AU235" i="1"/>
  <c r="AU238" i="1"/>
  <c r="AU239" i="1"/>
  <c r="AU240" i="1"/>
  <c r="AU294" i="1"/>
  <c r="AU285" i="1"/>
  <c r="AU290" i="1" s="1"/>
  <c r="AU286" i="1"/>
  <c r="AU287" i="1"/>
  <c r="AU291" i="1"/>
  <c r="AU293" i="1"/>
  <c r="AU292" i="1"/>
  <c r="AU288" i="1"/>
  <c r="AU289" i="1"/>
  <c r="AU456" i="1"/>
  <c r="AU449" i="1"/>
  <c r="AU453" i="1"/>
  <c r="AU451" i="1"/>
  <c r="AU455" i="1"/>
  <c r="AU448" i="1"/>
  <c r="AU450" i="1"/>
  <c r="AU447" i="1"/>
  <c r="AU452" i="1" s="1"/>
  <c r="AU454" i="1"/>
  <c r="AU47" i="1"/>
  <c r="AU35" i="1"/>
  <c r="AU36" i="1"/>
  <c r="AU38" i="1"/>
  <c r="AU186" i="1"/>
  <c r="AU178" i="1"/>
  <c r="AU179" i="1"/>
  <c r="AU181" i="1"/>
  <c r="AU182" i="1"/>
  <c r="AU183" i="1"/>
  <c r="AU177" i="1"/>
  <c r="AU184" i="1"/>
  <c r="AU185" i="1"/>
  <c r="AU180" i="1"/>
  <c r="AU347" i="1"/>
  <c r="AU348" i="1"/>
  <c r="AU339" i="1"/>
  <c r="AU341" i="1"/>
  <c r="AU340" i="1"/>
  <c r="AU342" i="1"/>
  <c r="AU343" i="1"/>
  <c r="AU344" i="1"/>
  <c r="AU345" i="1"/>
  <c r="AU346" i="1"/>
  <c r="AV16" i="1"/>
  <c r="AV17" i="1"/>
  <c r="AV18" i="1"/>
  <c r="AV19" i="1"/>
  <c r="AV20" i="1"/>
  <c r="AV21" i="1"/>
  <c r="AA463" i="1"/>
  <c r="AA464" i="1" s="1"/>
  <c r="AV392" i="1"/>
  <c r="AV403" i="1" s="1"/>
  <c r="AV482" i="1"/>
  <c r="AV409" i="1"/>
  <c r="AV410" i="1" s="1"/>
  <c r="AV446" i="1"/>
  <c r="AV457" i="1" s="1"/>
  <c r="AV428" i="1"/>
  <c r="AV435" i="1" s="1"/>
  <c r="AV50" i="1"/>
  <c r="AV176" i="1"/>
  <c r="AV187" i="1" s="1"/>
  <c r="AV266" i="1"/>
  <c r="AV273" i="1" s="1"/>
  <c r="AV301" i="1"/>
  <c r="AV302" i="1" s="1"/>
  <c r="AV338" i="1"/>
  <c r="AV349" i="1" s="1"/>
  <c r="AV230" i="1"/>
  <c r="AV241" i="1" s="1"/>
  <c r="AV158" i="1"/>
  <c r="AV193" i="1"/>
  <c r="AV194" i="1" s="1"/>
  <c r="AV85" i="1"/>
  <c r="AV86" i="1" s="1"/>
  <c r="AU101" i="1"/>
  <c r="AV68" i="1"/>
  <c r="AV76" i="1" s="1"/>
  <c r="AU81" i="1"/>
  <c r="AV139" i="1"/>
  <c r="AV140" i="1" s="1"/>
  <c r="AV212" i="1"/>
  <c r="AV374" i="1"/>
  <c r="AV31" i="1"/>
  <c r="AV32" i="1" s="1"/>
  <c r="AV122" i="1"/>
  <c r="AV133" i="1" s="1"/>
  <c r="AW14" i="1"/>
  <c r="AV355" i="1"/>
  <c r="AV356" i="1" s="1"/>
  <c r="AV284" i="1"/>
  <c r="AV295" i="1" s="1"/>
  <c r="AV104" i="1"/>
  <c r="AU113" i="1"/>
  <c r="AV320" i="1"/>
  <c r="AV247" i="1"/>
  <c r="AV248" i="1" s="1"/>
  <c r="AW24" i="1" l="1"/>
  <c r="AW22" i="1"/>
  <c r="AV79" i="1"/>
  <c r="AV78" i="1"/>
  <c r="AV57" i="1"/>
  <c r="AV56" i="1"/>
  <c r="AV51" i="1"/>
  <c r="AV53" i="1"/>
  <c r="AV55" i="1"/>
  <c r="AV58" i="1"/>
  <c r="AV54" i="1"/>
  <c r="AV490" i="1"/>
  <c r="AV489" i="1"/>
  <c r="AW26" i="1"/>
  <c r="AW25" i="1"/>
  <c r="AW23" i="1"/>
  <c r="AW15" i="1"/>
  <c r="AV93" i="1"/>
  <c r="AV94" i="1"/>
  <c r="AV95" i="1"/>
  <c r="AV96" i="1"/>
  <c r="AV100" i="1"/>
  <c r="AV97" i="1"/>
  <c r="AV98" i="1"/>
  <c r="AV99" i="1"/>
  <c r="AV255" i="1"/>
  <c r="AV256" i="1"/>
  <c r="AV257" i="1"/>
  <c r="AV262" i="1"/>
  <c r="AV258" i="1"/>
  <c r="AV259" i="1"/>
  <c r="AV260" i="1"/>
  <c r="AV261" i="1"/>
  <c r="AV46" i="1"/>
  <c r="AV39" i="1"/>
  <c r="AV40" i="1"/>
  <c r="AV41" i="1"/>
  <c r="AV42" i="1"/>
  <c r="AV43" i="1"/>
  <c r="AV45" i="1"/>
  <c r="AV44" i="1"/>
  <c r="AV33" i="1"/>
  <c r="AV34" i="1"/>
  <c r="AV37" i="1"/>
  <c r="AV201" i="1"/>
  <c r="AV202" i="1"/>
  <c r="AV203" i="1"/>
  <c r="AV204" i="1"/>
  <c r="AV206" i="1"/>
  <c r="AV205" i="1"/>
  <c r="AV207" i="1"/>
  <c r="AV208" i="1"/>
  <c r="AV382" i="1"/>
  <c r="AV381" i="1"/>
  <c r="AV328" i="1"/>
  <c r="AV327" i="1"/>
  <c r="AV166" i="1"/>
  <c r="AV165" i="1"/>
  <c r="AV220" i="1"/>
  <c r="AV219" i="1"/>
  <c r="AV417" i="1"/>
  <c r="AV418" i="1"/>
  <c r="AV419" i="1"/>
  <c r="AV420" i="1"/>
  <c r="AV424" i="1"/>
  <c r="AV421" i="1"/>
  <c r="AV422" i="1"/>
  <c r="AV423" i="1"/>
  <c r="AV112" i="1"/>
  <c r="AV111" i="1"/>
  <c r="AV314" i="1"/>
  <c r="AV315" i="1"/>
  <c r="AV309" i="1"/>
  <c r="AV311" i="1"/>
  <c r="AV310" i="1"/>
  <c r="AV312" i="1"/>
  <c r="AV316" i="1"/>
  <c r="AV363" i="1"/>
  <c r="AV364" i="1"/>
  <c r="AV365" i="1"/>
  <c r="AV366" i="1"/>
  <c r="AV367" i="1"/>
  <c r="AV368" i="1"/>
  <c r="AV370" i="1"/>
  <c r="AV369" i="1"/>
  <c r="AA471" i="1"/>
  <c r="AA476" i="1"/>
  <c r="AA477" i="1"/>
  <c r="AA472" i="1"/>
  <c r="AA473" i="1"/>
  <c r="AA474" i="1"/>
  <c r="AA478" i="1"/>
  <c r="AV150" i="1"/>
  <c r="AV147" i="1"/>
  <c r="AV148" i="1"/>
  <c r="AV152" i="1"/>
  <c r="AV153" i="1"/>
  <c r="AV149" i="1"/>
  <c r="AV154" i="1"/>
  <c r="AV87" i="1"/>
  <c r="AV249" i="1"/>
  <c r="AV195" i="1"/>
  <c r="AV436" i="1"/>
  <c r="AV411" i="1"/>
  <c r="AV141" i="1"/>
  <c r="AV303" i="1"/>
  <c r="AV274" i="1"/>
  <c r="AA465" i="1"/>
  <c r="AV357" i="1"/>
  <c r="AW28" i="1"/>
  <c r="AV82" i="1"/>
  <c r="AV352" i="1"/>
  <c r="AV406" i="1"/>
  <c r="AV383" i="1"/>
  <c r="AV222" i="1"/>
  <c r="AV114" i="1"/>
  <c r="Z492" i="1"/>
  <c r="Z491" i="1"/>
  <c r="AV60" i="1"/>
  <c r="AK168" i="1"/>
  <c r="AK167" i="1"/>
  <c r="AK330" i="1"/>
  <c r="AK329" i="1"/>
  <c r="AV48" i="1"/>
  <c r="AV102" i="1"/>
  <c r="AU460" i="1"/>
  <c r="AU298" i="1"/>
  <c r="AV189" i="1"/>
  <c r="AV190" i="1"/>
  <c r="AV243" i="1"/>
  <c r="AV244" i="1"/>
  <c r="AU136" i="1"/>
  <c r="AU297" i="1"/>
  <c r="AV210" i="1"/>
  <c r="AV209" i="1"/>
  <c r="AV276" i="1"/>
  <c r="AV275" i="1"/>
  <c r="AV263" i="1"/>
  <c r="AV264" i="1"/>
  <c r="AU459" i="1"/>
  <c r="AV458" i="1"/>
  <c r="AV461" i="1" s="1"/>
  <c r="AV438" i="1"/>
  <c r="AV437" i="1"/>
  <c r="AV426" i="1"/>
  <c r="AV425" i="1"/>
  <c r="AV404" i="1"/>
  <c r="AV405" i="1"/>
  <c r="AV407" i="1"/>
  <c r="AV384" i="1"/>
  <c r="AV371" i="1"/>
  <c r="AV372" i="1"/>
  <c r="AV350" i="1"/>
  <c r="AV351" i="1"/>
  <c r="AV353" i="1"/>
  <c r="AV296" i="1"/>
  <c r="AV299" i="1" s="1"/>
  <c r="AV242" i="1"/>
  <c r="AV245" i="1"/>
  <c r="AV188" i="1"/>
  <c r="AV191" i="1"/>
  <c r="AV134" i="1"/>
  <c r="AV137" i="1" s="1"/>
  <c r="AV80" i="1"/>
  <c r="AV83" i="1"/>
  <c r="AW29" i="1"/>
  <c r="AV484" i="1"/>
  <c r="AV485" i="1"/>
  <c r="AV486" i="1"/>
  <c r="AV487" i="1"/>
  <c r="AV488" i="1"/>
  <c r="AV483" i="1"/>
  <c r="AA468" i="1"/>
  <c r="AA467" i="1"/>
  <c r="AA469" i="1"/>
  <c r="AA466" i="1"/>
  <c r="AA470" i="1"/>
  <c r="AV430" i="1"/>
  <c r="AV431" i="1"/>
  <c r="AV433" i="1"/>
  <c r="AV434" i="1"/>
  <c r="AV432" i="1"/>
  <c r="AV429" i="1"/>
  <c r="AV416" i="1"/>
  <c r="AV413" i="1"/>
  <c r="AV415" i="1"/>
  <c r="AV412" i="1"/>
  <c r="AV414" i="1"/>
  <c r="AV358" i="1"/>
  <c r="AV359" i="1"/>
  <c r="AV360" i="1"/>
  <c r="AV362" i="1"/>
  <c r="AV361" i="1"/>
  <c r="AV376" i="1"/>
  <c r="AV377" i="1"/>
  <c r="AV378" i="1"/>
  <c r="AV379" i="1"/>
  <c r="AV380" i="1"/>
  <c r="AV375" i="1"/>
  <c r="AV321" i="1"/>
  <c r="AV322" i="1"/>
  <c r="AV323" i="1"/>
  <c r="AV324" i="1"/>
  <c r="AV325" i="1"/>
  <c r="AV326" i="1"/>
  <c r="AV305" i="1"/>
  <c r="AV308" i="1"/>
  <c r="AV304" i="1"/>
  <c r="AV306" i="1"/>
  <c r="AV307" i="1"/>
  <c r="AV250" i="1"/>
  <c r="AV251" i="1"/>
  <c r="AV254" i="1"/>
  <c r="AV253" i="1"/>
  <c r="AV252" i="1"/>
  <c r="AV268" i="1"/>
  <c r="AV269" i="1"/>
  <c r="AV270" i="1"/>
  <c r="AV272" i="1"/>
  <c r="AV267" i="1"/>
  <c r="AV271" i="1"/>
  <c r="AV221" i="1"/>
  <c r="AV214" i="1"/>
  <c r="AV215" i="1"/>
  <c r="AV216" i="1"/>
  <c r="AV217" i="1"/>
  <c r="AV218" i="1"/>
  <c r="AV213" i="1"/>
  <c r="AV199" i="1"/>
  <c r="AV196" i="1"/>
  <c r="AV200" i="1"/>
  <c r="AV197" i="1"/>
  <c r="AV198" i="1"/>
  <c r="AV143" i="1"/>
  <c r="AV145" i="1"/>
  <c r="AV142" i="1"/>
  <c r="AV146" i="1"/>
  <c r="AV144" i="1"/>
  <c r="AV159" i="1"/>
  <c r="AV161" i="1"/>
  <c r="AV162" i="1"/>
  <c r="AV163" i="1"/>
  <c r="AV160" i="1"/>
  <c r="AV164" i="1"/>
  <c r="AV59" i="1"/>
  <c r="AV52" i="1"/>
  <c r="AV110" i="1"/>
  <c r="AV105" i="1"/>
  <c r="AV106" i="1"/>
  <c r="AV107" i="1"/>
  <c r="AV108" i="1"/>
  <c r="AV109" i="1"/>
  <c r="AV88" i="1"/>
  <c r="AV89" i="1"/>
  <c r="AV90" i="1"/>
  <c r="AV91" i="1"/>
  <c r="AV92" i="1"/>
  <c r="AU135" i="1"/>
  <c r="AV289" i="1"/>
  <c r="AV293" i="1"/>
  <c r="AV294" i="1"/>
  <c r="AV285" i="1"/>
  <c r="AV290" i="1" s="1"/>
  <c r="AV286" i="1"/>
  <c r="AV291" i="1"/>
  <c r="AV287" i="1"/>
  <c r="AV292" i="1"/>
  <c r="AV288" i="1"/>
  <c r="AW27" i="1"/>
  <c r="AV234" i="1"/>
  <c r="AV235" i="1"/>
  <c r="AV232" i="1"/>
  <c r="AV233" i="1"/>
  <c r="AV240" i="1"/>
  <c r="AV231" i="1"/>
  <c r="AV236" i="1"/>
  <c r="AV237" i="1"/>
  <c r="AV238" i="1"/>
  <c r="AV239" i="1"/>
  <c r="AV447" i="1"/>
  <c r="AV452" i="1" s="1"/>
  <c r="AV449" i="1"/>
  <c r="AV451" i="1"/>
  <c r="AV455" i="1"/>
  <c r="AV448" i="1"/>
  <c r="AV454" i="1"/>
  <c r="AV456" i="1"/>
  <c r="AV450" i="1"/>
  <c r="AV453" i="1"/>
  <c r="AV72" i="1"/>
  <c r="AV73" i="1"/>
  <c r="AV74" i="1"/>
  <c r="AV69" i="1"/>
  <c r="AV75" i="1"/>
  <c r="AV70" i="1"/>
  <c r="AV71" i="1"/>
  <c r="AV77" i="1"/>
  <c r="AV123" i="1"/>
  <c r="AV124" i="1"/>
  <c r="AV129" i="1"/>
  <c r="AV125" i="1"/>
  <c r="AV130" i="1"/>
  <c r="AV126" i="1"/>
  <c r="AV131" i="1"/>
  <c r="AV127" i="1"/>
  <c r="AV132" i="1"/>
  <c r="AV393" i="1"/>
  <c r="AV399" i="1"/>
  <c r="AV394" i="1"/>
  <c r="AV400" i="1"/>
  <c r="AV395" i="1"/>
  <c r="AV401" i="1"/>
  <c r="AV396" i="1"/>
  <c r="AV402" i="1"/>
  <c r="AV397" i="1"/>
  <c r="AV398" i="1"/>
  <c r="AV47" i="1"/>
  <c r="AV35" i="1"/>
  <c r="AV36" i="1"/>
  <c r="AV38" i="1"/>
  <c r="AV346" i="1"/>
  <c r="AV347" i="1"/>
  <c r="AV348" i="1"/>
  <c r="AV339" i="1"/>
  <c r="AV341" i="1"/>
  <c r="AV340" i="1"/>
  <c r="AV342" i="1"/>
  <c r="AV343" i="1"/>
  <c r="AV344" i="1"/>
  <c r="AV345" i="1"/>
  <c r="AV185" i="1"/>
  <c r="AV186" i="1"/>
  <c r="AV180" i="1"/>
  <c r="AV177" i="1"/>
  <c r="AV184" i="1"/>
  <c r="AV181" i="1"/>
  <c r="AV182" i="1"/>
  <c r="AV183" i="1"/>
  <c r="AV179" i="1"/>
  <c r="AV178" i="1"/>
  <c r="AW16" i="1"/>
  <c r="AW17" i="1"/>
  <c r="AW18" i="1"/>
  <c r="AW19" i="1"/>
  <c r="AW20" i="1"/>
  <c r="AW21" i="1"/>
  <c r="AW392" i="1"/>
  <c r="AW403" i="1" s="1"/>
  <c r="AB463" i="1"/>
  <c r="AB464" i="1" s="1"/>
  <c r="AW446" i="1"/>
  <c r="AW457" i="1" s="1"/>
  <c r="AW428" i="1"/>
  <c r="AW435" i="1" s="1"/>
  <c r="AW409" i="1"/>
  <c r="AW410" i="1" s="1"/>
  <c r="AW482" i="1"/>
  <c r="AW139" i="1"/>
  <c r="AW140" i="1" s="1"/>
  <c r="AW158" i="1"/>
  <c r="AW266" i="1"/>
  <c r="AW273" i="1" s="1"/>
  <c r="AW122" i="1"/>
  <c r="AW133" i="1" s="1"/>
  <c r="AW284" i="1"/>
  <c r="AW295" i="1" s="1"/>
  <c r="AW68" i="1"/>
  <c r="AW76" i="1" s="1"/>
  <c r="AV81" i="1"/>
  <c r="AW230" i="1"/>
  <c r="AW241" i="1" s="1"/>
  <c r="AW176" i="1"/>
  <c r="AW187" i="1" s="1"/>
  <c r="AW31" i="1"/>
  <c r="AW32" i="1" s="1"/>
  <c r="AW247" i="1"/>
  <c r="AW248" i="1" s="1"/>
  <c r="AW355" i="1"/>
  <c r="AW356" i="1" s="1"/>
  <c r="AW374" i="1"/>
  <c r="AW85" i="1"/>
  <c r="AW86" i="1" s="1"/>
  <c r="AV101" i="1"/>
  <c r="AW338" i="1"/>
  <c r="AW349" i="1" s="1"/>
  <c r="AW104" i="1"/>
  <c r="AV113" i="1"/>
  <c r="AW320" i="1"/>
  <c r="AX14" i="1"/>
  <c r="AW212" i="1"/>
  <c r="AW193" i="1"/>
  <c r="AW194" i="1" s="1"/>
  <c r="AW301" i="1"/>
  <c r="AW302" i="1" s="1"/>
  <c r="AW50" i="1"/>
  <c r="AX24" i="1" l="1"/>
  <c r="AX22" i="1"/>
  <c r="AW79" i="1"/>
  <c r="AW78" i="1"/>
  <c r="AW112" i="1"/>
  <c r="AW111" i="1"/>
  <c r="AW149" i="1"/>
  <c r="AW150" i="1"/>
  <c r="AW152" i="1"/>
  <c r="AW148" i="1"/>
  <c r="AW153" i="1"/>
  <c r="AW147" i="1"/>
  <c r="AW154" i="1"/>
  <c r="AW490" i="1"/>
  <c r="AW489" i="1"/>
  <c r="AW423" i="1"/>
  <c r="AW417" i="1"/>
  <c r="AW418" i="1"/>
  <c r="AW419" i="1"/>
  <c r="AW420" i="1"/>
  <c r="AW424" i="1"/>
  <c r="AW421" i="1"/>
  <c r="AW422" i="1"/>
  <c r="AW57" i="1"/>
  <c r="AW56" i="1"/>
  <c r="AW51" i="1"/>
  <c r="AW55" i="1"/>
  <c r="AW54" i="1"/>
  <c r="AW58" i="1"/>
  <c r="AW53" i="1"/>
  <c r="AW382" i="1"/>
  <c r="AW381" i="1"/>
  <c r="AW309" i="1"/>
  <c r="AW310" i="1"/>
  <c r="AW314" i="1"/>
  <c r="AW315" i="1"/>
  <c r="AW311" i="1"/>
  <c r="AW312" i="1"/>
  <c r="AW316" i="1"/>
  <c r="AX26" i="1"/>
  <c r="AX25" i="1"/>
  <c r="AX23" i="1"/>
  <c r="AX15" i="1"/>
  <c r="AB474" i="1"/>
  <c r="AB471" i="1"/>
  <c r="AB476" i="1"/>
  <c r="AB477" i="1"/>
  <c r="AB472" i="1"/>
  <c r="AB473" i="1"/>
  <c r="AB478" i="1"/>
  <c r="AW328" i="1"/>
  <c r="AW327" i="1"/>
  <c r="AW255" i="1"/>
  <c r="AW256" i="1"/>
  <c r="AW257" i="1"/>
  <c r="AW262" i="1"/>
  <c r="AW258" i="1"/>
  <c r="AW259" i="1"/>
  <c r="AW260" i="1"/>
  <c r="AW261" i="1"/>
  <c r="AW208" i="1"/>
  <c r="AW201" i="1"/>
  <c r="AW202" i="1"/>
  <c r="AW203" i="1"/>
  <c r="AW204" i="1"/>
  <c r="AW206" i="1"/>
  <c r="AW205" i="1"/>
  <c r="AW207" i="1"/>
  <c r="AW93" i="1"/>
  <c r="AW94" i="1"/>
  <c r="AW95" i="1"/>
  <c r="AW100" i="1"/>
  <c r="AW96" i="1"/>
  <c r="AW97" i="1"/>
  <c r="AW98" i="1"/>
  <c r="AW99" i="1"/>
  <c r="AW220" i="1"/>
  <c r="AW219" i="1"/>
  <c r="AW370" i="1"/>
  <c r="AW363" i="1"/>
  <c r="AW364" i="1"/>
  <c r="AW365" i="1"/>
  <c r="AW366" i="1"/>
  <c r="AW367" i="1"/>
  <c r="AW369" i="1"/>
  <c r="AW368" i="1"/>
  <c r="AW45" i="1"/>
  <c r="AW46" i="1"/>
  <c r="AW39" i="1"/>
  <c r="AW40" i="1"/>
  <c r="AW41" i="1"/>
  <c r="AW42" i="1"/>
  <c r="AW43" i="1"/>
  <c r="AW44" i="1"/>
  <c r="AW33" i="1"/>
  <c r="AW37" i="1"/>
  <c r="AW34" i="1"/>
  <c r="AW166" i="1"/>
  <c r="AW165" i="1"/>
  <c r="AW141" i="1"/>
  <c r="AW303" i="1"/>
  <c r="AW411" i="1"/>
  <c r="AW195" i="1"/>
  <c r="AW87" i="1"/>
  <c r="AW436" i="1"/>
  <c r="AB465" i="1"/>
  <c r="AW249" i="1"/>
  <c r="AW274" i="1"/>
  <c r="AW357" i="1"/>
  <c r="AX28" i="1"/>
  <c r="AW352" i="1"/>
  <c r="AW406" i="1"/>
  <c r="AW82" i="1"/>
  <c r="AW222" i="1"/>
  <c r="AW383" i="1"/>
  <c r="AA491" i="1"/>
  <c r="AA492" i="1"/>
  <c r="AW114" i="1"/>
  <c r="AW60" i="1"/>
  <c r="AL329" i="1"/>
  <c r="AL330" i="1"/>
  <c r="AL168" i="1"/>
  <c r="AL167" i="1"/>
  <c r="AW102" i="1"/>
  <c r="AW48" i="1"/>
  <c r="AV298" i="1"/>
  <c r="AW189" i="1"/>
  <c r="AW190" i="1"/>
  <c r="AW243" i="1"/>
  <c r="AW244" i="1"/>
  <c r="AV460" i="1"/>
  <c r="AV297" i="1"/>
  <c r="AW210" i="1"/>
  <c r="AW209" i="1"/>
  <c r="AW263" i="1"/>
  <c r="AW264" i="1"/>
  <c r="AW276" i="1"/>
  <c r="AW275" i="1"/>
  <c r="AV459" i="1"/>
  <c r="AW458" i="1"/>
  <c r="AW461" i="1" s="1"/>
  <c r="AW437" i="1"/>
  <c r="AW438" i="1"/>
  <c r="AW425" i="1"/>
  <c r="AW426" i="1"/>
  <c r="AW404" i="1"/>
  <c r="AW405" i="1"/>
  <c r="AW407" i="1"/>
  <c r="AW384" i="1"/>
  <c r="AW371" i="1"/>
  <c r="AW372" i="1"/>
  <c r="AW350" i="1"/>
  <c r="AW351" i="1"/>
  <c r="AW353" i="1"/>
  <c r="AW296" i="1"/>
  <c r="AW299" i="1" s="1"/>
  <c r="AW242" i="1"/>
  <c r="AW245" i="1"/>
  <c r="AW188" i="1"/>
  <c r="AW191" i="1"/>
  <c r="AW134" i="1"/>
  <c r="AW137" i="1" s="1"/>
  <c r="AW80" i="1"/>
  <c r="AW83" i="1"/>
  <c r="AX29" i="1"/>
  <c r="AB469" i="1"/>
  <c r="AB467" i="1"/>
  <c r="AB468" i="1"/>
  <c r="AB466" i="1"/>
  <c r="AB470" i="1"/>
  <c r="AW483" i="1"/>
  <c r="AW484" i="1"/>
  <c r="AW485" i="1"/>
  <c r="AW486" i="1"/>
  <c r="AW487" i="1"/>
  <c r="AW488" i="1"/>
  <c r="AW416" i="1"/>
  <c r="AW413" i="1"/>
  <c r="AW415" i="1"/>
  <c r="AW412" i="1"/>
  <c r="AW414" i="1"/>
  <c r="AW429" i="1"/>
  <c r="AW430" i="1"/>
  <c r="AW432" i="1"/>
  <c r="AW433" i="1"/>
  <c r="AW434" i="1"/>
  <c r="AW431" i="1"/>
  <c r="AW375" i="1"/>
  <c r="AW376" i="1"/>
  <c r="AW377" i="1"/>
  <c r="AW378" i="1"/>
  <c r="AW379" i="1"/>
  <c r="AW380" i="1"/>
  <c r="AW359" i="1"/>
  <c r="AW358" i="1"/>
  <c r="AW360" i="1"/>
  <c r="AW362" i="1"/>
  <c r="AW361" i="1"/>
  <c r="AW321" i="1"/>
  <c r="AW322" i="1"/>
  <c r="AW323" i="1"/>
  <c r="AW324" i="1"/>
  <c r="AW325" i="1"/>
  <c r="AW326" i="1"/>
  <c r="AW304" i="1"/>
  <c r="AW306" i="1"/>
  <c r="AW305" i="1"/>
  <c r="AW308" i="1"/>
  <c r="AW307" i="1"/>
  <c r="AW267" i="1"/>
  <c r="AW268" i="1"/>
  <c r="AW269" i="1"/>
  <c r="AW271" i="1"/>
  <c r="AW272" i="1"/>
  <c r="AW270" i="1"/>
  <c r="AW250" i="1"/>
  <c r="AW251" i="1"/>
  <c r="AW254" i="1"/>
  <c r="AW253" i="1"/>
  <c r="AW252" i="1"/>
  <c r="AW221" i="1"/>
  <c r="AW213" i="1"/>
  <c r="AW214" i="1"/>
  <c r="AW215" i="1"/>
  <c r="AW216" i="1"/>
  <c r="AW217" i="1"/>
  <c r="AW218" i="1"/>
  <c r="AW199" i="1"/>
  <c r="AW198" i="1"/>
  <c r="AW200" i="1"/>
  <c r="AW196" i="1"/>
  <c r="AW197" i="1"/>
  <c r="AW164" i="1"/>
  <c r="AW160" i="1"/>
  <c r="AW161" i="1"/>
  <c r="AW163" i="1"/>
  <c r="AW159" i="1"/>
  <c r="AW162" i="1"/>
  <c r="AW142" i="1"/>
  <c r="AW146" i="1"/>
  <c r="AW144" i="1"/>
  <c r="AW143" i="1"/>
  <c r="AW145" i="1"/>
  <c r="AW88" i="1"/>
  <c r="AW89" i="1"/>
  <c r="AW90" i="1"/>
  <c r="AW91" i="1"/>
  <c r="AW92" i="1"/>
  <c r="AW59" i="1"/>
  <c r="AW52" i="1"/>
  <c r="AW109" i="1"/>
  <c r="AW110" i="1"/>
  <c r="AW105" i="1"/>
  <c r="AW106" i="1"/>
  <c r="AW108" i="1"/>
  <c r="AW107" i="1"/>
  <c r="AW398" i="1"/>
  <c r="AW393" i="1"/>
  <c r="AW399" i="1"/>
  <c r="AW394" i="1"/>
  <c r="AW400" i="1"/>
  <c r="AW395" i="1"/>
  <c r="AW401" i="1"/>
  <c r="AW396" i="1"/>
  <c r="AW402" i="1"/>
  <c r="AW397" i="1"/>
  <c r="AV128" i="1"/>
  <c r="AV135" i="1" s="1"/>
  <c r="AW288" i="1"/>
  <c r="AW292" i="1"/>
  <c r="AW289" i="1"/>
  <c r="AW293" i="1"/>
  <c r="AW294" i="1"/>
  <c r="AW285" i="1"/>
  <c r="AW290" i="1" s="1"/>
  <c r="AW291" i="1"/>
  <c r="AW286" i="1"/>
  <c r="AW287" i="1"/>
  <c r="AW450" i="1"/>
  <c r="AW454" i="1"/>
  <c r="AW447" i="1"/>
  <c r="AW452" i="1" s="1"/>
  <c r="AW449" i="1"/>
  <c r="AW453" i="1"/>
  <c r="AW456" i="1"/>
  <c r="AW448" i="1"/>
  <c r="AW455" i="1"/>
  <c r="AW451" i="1"/>
  <c r="AW123" i="1"/>
  <c r="AW128" i="1" s="1"/>
  <c r="AW124" i="1"/>
  <c r="AW129" i="1"/>
  <c r="AW125" i="1"/>
  <c r="AW130" i="1"/>
  <c r="AW126" i="1"/>
  <c r="AW131" i="1"/>
  <c r="AW127" i="1"/>
  <c r="AW132" i="1"/>
  <c r="AW233" i="1"/>
  <c r="AW231" i="1"/>
  <c r="AW234" i="1"/>
  <c r="AW239" i="1"/>
  <c r="AW240" i="1"/>
  <c r="AW232" i="1"/>
  <c r="AW235" i="1"/>
  <c r="AW236" i="1"/>
  <c r="AW237" i="1"/>
  <c r="AW238" i="1"/>
  <c r="AX27" i="1"/>
  <c r="AW71" i="1"/>
  <c r="AW77" i="1"/>
  <c r="AW72" i="1"/>
  <c r="AW73" i="1"/>
  <c r="AW74" i="1"/>
  <c r="AW70" i="1"/>
  <c r="AW69" i="1"/>
  <c r="AW75" i="1"/>
  <c r="AW47" i="1"/>
  <c r="AW35" i="1"/>
  <c r="AW36" i="1"/>
  <c r="AW38" i="1"/>
  <c r="AW345" i="1"/>
  <c r="AW346" i="1"/>
  <c r="AW347" i="1"/>
  <c r="AW339" i="1"/>
  <c r="AW341" i="1"/>
  <c r="AW340" i="1"/>
  <c r="AW342" i="1"/>
  <c r="AW348" i="1"/>
  <c r="AW344" i="1"/>
  <c r="AW343" i="1"/>
  <c r="AW177" i="1"/>
  <c r="AW184" i="1"/>
  <c r="AW185" i="1"/>
  <c r="AW178" i="1"/>
  <c r="AW179" i="1"/>
  <c r="AW180" i="1"/>
  <c r="AW181" i="1"/>
  <c r="AW183" i="1"/>
  <c r="AW182" i="1"/>
  <c r="AW186" i="1"/>
  <c r="AX19" i="1"/>
  <c r="AX16" i="1"/>
  <c r="AX17" i="1"/>
  <c r="AX20" i="1"/>
  <c r="AX18" i="1"/>
  <c r="AX21" i="1"/>
  <c r="AX428" i="1"/>
  <c r="AX435" i="1" s="1"/>
  <c r="AC463" i="1"/>
  <c r="AC464" i="1" s="1"/>
  <c r="AX392" i="1"/>
  <c r="AX403" i="1" s="1"/>
  <c r="AX409" i="1"/>
  <c r="AX410" i="1" s="1"/>
  <c r="AX446" i="1"/>
  <c r="AX457" i="1" s="1"/>
  <c r="AX482" i="1"/>
  <c r="AX374" i="1"/>
  <c r="AX176" i="1"/>
  <c r="AX187" i="1" s="1"/>
  <c r="AX122" i="1"/>
  <c r="AX133" i="1" s="1"/>
  <c r="AX104" i="1"/>
  <c r="AW113" i="1"/>
  <c r="AX355" i="1"/>
  <c r="AX356" i="1" s="1"/>
  <c r="AX230" i="1"/>
  <c r="AX241" i="1" s="1"/>
  <c r="AX266" i="1"/>
  <c r="AX273" i="1" s="1"/>
  <c r="AX320" i="1"/>
  <c r="AX193" i="1"/>
  <c r="AX194" i="1" s="1"/>
  <c r="AX212" i="1"/>
  <c r="AX338" i="1"/>
  <c r="AX349" i="1" s="1"/>
  <c r="AX247" i="1"/>
  <c r="AX248" i="1" s="1"/>
  <c r="AX68" i="1"/>
  <c r="AX76" i="1" s="1"/>
  <c r="AW81" i="1"/>
  <c r="AX158" i="1"/>
  <c r="AX301" i="1"/>
  <c r="AX302" i="1" s="1"/>
  <c r="AX50" i="1"/>
  <c r="AY14" i="1"/>
  <c r="AX85" i="1"/>
  <c r="AX86" i="1" s="1"/>
  <c r="AW101" i="1"/>
  <c r="AX31" i="1"/>
  <c r="AX32" i="1" s="1"/>
  <c r="AX284" i="1"/>
  <c r="AX295" i="1" s="1"/>
  <c r="AX139" i="1"/>
  <c r="AX140" i="1" s="1"/>
  <c r="AY24" i="1" l="1"/>
  <c r="AY22" i="1"/>
  <c r="AX79" i="1"/>
  <c r="AX78" i="1"/>
  <c r="AX309" i="1"/>
  <c r="AX310" i="1"/>
  <c r="AX312" i="1"/>
  <c r="AX314" i="1"/>
  <c r="AX315" i="1"/>
  <c r="AX311" i="1"/>
  <c r="AX316" i="1"/>
  <c r="AX328" i="1"/>
  <c r="AX327" i="1"/>
  <c r="AX382" i="1"/>
  <c r="AX381" i="1"/>
  <c r="AX166" i="1"/>
  <c r="AX165" i="1"/>
  <c r="AX205" i="1"/>
  <c r="AX207" i="1"/>
  <c r="AX208" i="1"/>
  <c r="AX201" i="1"/>
  <c r="AX202" i="1"/>
  <c r="AX203" i="1"/>
  <c r="AX204" i="1"/>
  <c r="AX206" i="1"/>
  <c r="AX148" i="1"/>
  <c r="AX149" i="1"/>
  <c r="AX150" i="1"/>
  <c r="AX152" i="1"/>
  <c r="AX153" i="1"/>
  <c r="AX147" i="1"/>
  <c r="AX154" i="1"/>
  <c r="AX422" i="1"/>
  <c r="AX423" i="1"/>
  <c r="AX417" i="1"/>
  <c r="AX418" i="1"/>
  <c r="AX419" i="1"/>
  <c r="AX420" i="1"/>
  <c r="AX424" i="1"/>
  <c r="AX421" i="1"/>
  <c r="AX57" i="1"/>
  <c r="AX56" i="1"/>
  <c r="AX51" i="1"/>
  <c r="AX55" i="1"/>
  <c r="AX54" i="1"/>
  <c r="AX58" i="1"/>
  <c r="AX53" i="1"/>
  <c r="AX490" i="1"/>
  <c r="AX489" i="1"/>
  <c r="AX369" i="1"/>
  <c r="AX370" i="1"/>
  <c r="AX363" i="1"/>
  <c r="AX364" i="1"/>
  <c r="AX365" i="1"/>
  <c r="AX366" i="1"/>
  <c r="AX367" i="1"/>
  <c r="AX368" i="1"/>
  <c r="AX261" i="1"/>
  <c r="AX255" i="1"/>
  <c r="AX256" i="1"/>
  <c r="AX257" i="1"/>
  <c r="AX262" i="1"/>
  <c r="AX258" i="1"/>
  <c r="AX259" i="1"/>
  <c r="AX260" i="1"/>
  <c r="AX93" i="1"/>
  <c r="AX94" i="1"/>
  <c r="AX100" i="1"/>
  <c r="AX96" i="1"/>
  <c r="AX97" i="1"/>
  <c r="AX98" i="1"/>
  <c r="AX95" i="1"/>
  <c r="AX99" i="1"/>
  <c r="AX112" i="1"/>
  <c r="AX111" i="1"/>
  <c r="AC473" i="1"/>
  <c r="AC474" i="1"/>
  <c r="AC471" i="1"/>
  <c r="AC476" i="1"/>
  <c r="AC477" i="1"/>
  <c r="AC478" i="1"/>
  <c r="AC472" i="1"/>
  <c r="AX44" i="1"/>
  <c r="AX45" i="1"/>
  <c r="AX46" i="1"/>
  <c r="AX39" i="1"/>
  <c r="AX40" i="1"/>
  <c r="AX41" i="1"/>
  <c r="AX43" i="1"/>
  <c r="AX42" i="1"/>
  <c r="AX37" i="1"/>
  <c r="AX34" i="1"/>
  <c r="AX33" i="1"/>
  <c r="AY26" i="1"/>
  <c r="AY25" i="1"/>
  <c r="AY23" i="1"/>
  <c r="AY15" i="1"/>
  <c r="AX220" i="1"/>
  <c r="AX219" i="1"/>
  <c r="AX195" i="1"/>
  <c r="AX303" i="1"/>
  <c r="AX141" i="1"/>
  <c r="AX274" i="1"/>
  <c r="AX411" i="1"/>
  <c r="AX249" i="1"/>
  <c r="AX436" i="1"/>
  <c r="AX87" i="1"/>
  <c r="AC465" i="1"/>
  <c r="AX357" i="1"/>
  <c r="AX406" i="1"/>
  <c r="AY28" i="1"/>
  <c r="AX352" i="1"/>
  <c r="AX82" i="1"/>
  <c r="AX114" i="1"/>
  <c r="AX222" i="1"/>
  <c r="AB492" i="1"/>
  <c r="AB491" i="1"/>
  <c r="AX383" i="1"/>
  <c r="AX60" i="1"/>
  <c r="AM168" i="1"/>
  <c r="AM167" i="1"/>
  <c r="AM329" i="1"/>
  <c r="AM330" i="1"/>
  <c r="AX48" i="1"/>
  <c r="AX102" i="1"/>
  <c r="AW460" i="1"/>
  <c r="AW136" i="1"/>
  <c r="AW298" i="1"/>
  <c r="AX189" i="1"/>
  <c r="AX190" i="1"/>
  <c r="AX243" i="1"/>
  <c r="AX244" i="1"/>
  <c r="AV136" i="1"/>
  <c r="AW297" i="1"/>
  <c r="AX210" i="1"/>
  <c r="AX209" i="1"/>
  <c r="AX276" i="1"/>
  <c r="AX275" i="1"/>
  <c r="AX263" i="1"/>
  <c r="AX264" i="1"/>
  <c r="AW459" i="1"/>
  <c r="AX458" i="1"/>
  <c r="AX461" i="1" s="1"/>
  <c r="AX438" i="1"/>
  <c r="AX437" i="1"/>
  <c r="AX425" i="1"/>
  <c r="AX426" i="1"/>
  <c r="AX404" i="1"/>
  <c r="AX405" i="1"/>
  <c r="AX407" i="1"/>
  <c r="AX384" i="1"/>
  <c r="AX372" i="1"/>
  <c r="AX371" i="1"/>
  <c r="AX350" i="1"/>
  <c r="AX351" i="1"/>
  <c r="AX353" i="1"/>
  <c r="AX296" i="1"/>
  <c r="AX299" i="1" s="1"/>
  <c r="AX242" i="1"/>
  <c r="AX245" i="1"/>
  <c r="AX188" i="1"/>
  <c r="AX191" i="1"/>
  <c r="AX134" i="1"/>
  <c r="AX137" i="1" s="1"/>
  <c r="AX80" i="1"/>
  <c r="AX83" i="1"/>
  <c r="AY29" i="1"/>
  <c r="AC468" i="1"/>
  <c r="AC469" i="1"/>
  <c r="AC466" i="1"/>
  <c r="AC470" i="1"/>
  <c r="AC467" i="1"/>
  <c r="AX483" i="1"/>
  <c r="AX484" i="1"/>
  <c r="AX485" i="1"/>
  <c r="AX486" i="1"/>
  <c r="AX487" i="1"/>
  <c r="AX488" i="1"/>
  <c r="AX413" i="1"/>
  <c r="AX414" i="1"/>
  <c r="AX416" i="1"/>
  <c r="AX415" i="1"/>
  <c r="AX412" i="1"/>
  <c r="AX429" i="1"/>
  <c r="AX431" i="1"/>
  <c r="AX432" i="1"/>
  <c r="AX433" i="1"/>
  <c r="AX430" i="1"/>
  <c r="AX434" i="1"/>
  <c r="AX361" i="1"/>
  <c r="AX362" i="1"/>
  <c r="AX358" i="1"/>
  <c r="AX360" i="1"/>
  <c r="AX359" i="1"/>
  <c r="AX375" i="1"/>
  <c r="AX376" i="1"/>
  <c r="AX377" i="1"/>
  <c r="AX378" i="1"/>
  <c r="AX379" i="1"/>
  <c r="AX380" i="1"/>
  <c r="AX304" i="1"/>
  <c r="AX305" i="1"/>
  <c r="AX308" i="1"/>
  <c r="AX306" i="1"/>
  <c r="AX307" i="1"/>
  <c r="AX321" i="1"/>
  <c r="AX325" i="1"/>
  <c r="AX322" i="1"/>
  <c r="AX326" i="1"/>
  <c r="AX323" i="1"/>
  <c r="AX324" i="1"/>
  <c r="AX267" i="1"/>
  <c r="AX268" i="1"/>
  <c r="AX270" i="1"/>
  <c r="AX271" i="1"/>
  <c r="AX269" i="1"/>
  <c r="AX272" i="1"/>
  <c r="AX251" i="1"/>
  <c r="AX254" i="1"/>
  <c r="AX250" i="1"/>
  <c r="AX253" i="1"/>
  <c r="AX252" i="1"/>
  <c r="AX198" i="1"/>
  <c r="AX199" i="1"/>
  <c r="AX197" i="1"/>
  <c r="AX200" i="1"/>
  <c r="AX196" i="1"/>
  <c r="AX221" i="1"/>
  <c r="AX213" i="1"/>
  <c r="AX214" i="1"/>
  <c r="AX215" i="1"/>
  <c r="AX216" i="1"/>
  <c r="AX217" i="1"/>
  <c r="AX218" i="1"/>
  <c r="AX142" i="1"/>
  <c r="AX145" i="1"/>
  <c r="AX146" i="1"/>
  <c r="AX144" i="1"/>
  <c r="AX143" i="1"/>
  <c r="AX163" i="1"/>
  <c r="AX164" i="1"/>
  <c r="AX159" i="1"/>
  <c r="AX160" i="1"/>
  <c r="AX161" i="1"/>
  <c r="AX162" i="1"/>
  <c r="AX88" i="1"/>
  <c r="AX89" i="1"/>
  <c r="AX90" i="1"/>
  <c r="AX91" i="1"/>
  <c r="AX92" i="1"/>
  <c r="AX59" i="1"/>
  <c r="AX52" i="1"/>
  <c r="AX108" i="1"/>
  <c r="AX109" i="1"/>
  <c r="AX110" i="1"/>
  <c r="AX105" i="1"/>
  <c r="AX106" i="1"/>
  <c r="AX107" i="1"/>
  <c r="AW135" i="1"/>
  <c r="AY27" i="1"/>
  <c r="AX287" i="1"/>
  <c r="AX291" i="1"/>
  <c r="AX288" i="1"/>
  <c r="AX292" i="1"/>
  <c r="AX289" i="1"/>
  <c r="AX293" i="1"/>
  <c r="AX294" i="1"/>
  <c r="AX285" i="1"/>
  <c r="AX290" i="1" s="1"/>
  <c r="AX286" i="1"/>
  <c r="AX232" i="1"/>
  <c r="AX231" i="1"/>
  <c r="AX235" i="1"/>
  <c r="AX238" i="1"/>
  <c r="AX239" i="1"/>
  <c r="AX234" i="1"/>
  <c r="AX240" i="1"/>
  <c r="AX233" i="1"/>
  <c r="AX236" i="1"/>
  <c r="AX237" i="1"/>
  <c r="AX450" i="1"/>
  <c r="AX447" i="1"/>
  <c r="AX452" i="1" s="1"/>
  <c r="AX456" i="1"/>
  <c r="AX449" i="1"/>
  <c r="AX453" i="1"/>
  <c r="AX454" i="1"/>
  <c r="AX448" i="1"/>
  <c r="AX455" i="1"/>
  <c r="AX451" i="1"/>
  <c r="AX70" i="1"/>
  <c r="AX71" i="1"/>
  <c r="AX77" i="1"/>
  <c r="AX72" i="1"/>
  <c r="AX73" i="1"/>
  <c r="AX69" i="1"/>
  <c r="AX75" i="1"/>
  <c r="AX74" i="1"/>
  <c r="AX123" i="1"/>
  <c r="AX128" i="1" s="1"/>
  <c r="AX124" i="1"/>
  <c r="AX129" i="1"/>
  <c r="AX125" i="1"/>
  <c r="AX130" i="1"/>
  <c r="AX126" i="1"/>
  <c r="AX131" i="1"/>
  <c r="AX127" i="1"/>
  <c r="AX132" i="1"/>
  <c r="AX398" i="1"/>
  <c r="AX393" i="1"/>
  <c r="AX399" i="1"/>
  <c r="AX394" i="1"/>
  <c r="AX400" i="1"/>
  <c r="AX395" i="1"/>
  <c r="AX401" i="1"/>
  <c r="AX396" i="1"/>
  <c r="AX402" i="1"/>
  <c r="AX397" i="1"/>
  <c r="AX47" i="1"/>
  <c r="AX35" i="1"/>
  <c r="AX36" i="1"/>
  <c r="AX38" i="1"/>
  <c r="AX344" i="1"/>
  <c r="AX345" i="1"/>
  <c r="AX346" i="1"/>
  <c r="AX348" i="1"/>
  <c r="AX339" i="1"/>
  <c r="AX341" i="1"/>
  <c r="AX347" i="1"/>
  <c r="AX340" i="1"/>
  <c r="AX342" i="1"/>
  <c r="AX343" i="1"/>
  <c r="AX183" i="1"/>
  <c r="AX177" i="1"/>
  <c r="AX184" i="1"/>
  <c r="AX186" i="1"/>
  <c r="AX178" i="1"/>
  <c r="AX179" i="1"/>
  <c r="AX182" i="1"/>
  <c r="AX180" i="1"/>
  <c r="AX181" i="1"/>
  <c r="AX185" i="1"/>
  <c r="AY16" i="1"/>
  <c r="AY17" i="1"/>
  <c r="AY18" i="1"/>
  <c r="AY19" i="1"/>
  <c r="AY21" i="1"/>
  <c r="AY20" i="1"/>
  <c r="AY482" i="1"/>
  <c r="AY446" i="1"/>
  <c r="AY457" i="1" s="1"/>
  <c r="AY428" i="1"/>
  <c r="AY435" i="1" s="1"/>
  <c r="AY409" i="1"/>
  <c r="AY410" i="1" s="1"/>
  <c r="AY392" i="1"/>
  <c r="AY403" i="1" s="1"/>
  <c r="AD463" i="1"/>
  <c r="AD464" i="1" s="1"/>
  <c r="AY284" i="1"/>
  <c r="AY295" i="1" s="1"/>
  <c r="AY320" i="1"/>
  <c r="AY104" i="1"/>
  <c r="AX113" i="1"/>
  <c r="AY247" i="1"/>
  <c r="AY248" i="1" s="1"/>
  <c r="AY31" i="1"/>
  <c r="AY32" i="1" s="1"/>
  <c r="AY266" i="1"/>
  <c r="AY273" i="1" s="1"/>
  <c r="AY122" i="1"/>
  <c r="AY133" i="1" s="1"/>
  <c r="AY301" i="1"/>
  <c r="AY302" i="1" s="1"/>
  <c r="AY158" i="1"/>
  <c r="AY212" i="1"/>
  <c r="AY230" i="1"/>
  <c r="AY241" i="1" s="1"/>
  <c r="AY176" i="1"/>
  <c r="AY187" i="1" s="1"/>
  <c r="AY50" i="1"/>
  <c r="AY338" i="1"/>
  <c r="AY349" i="1" s="1"/>
  <c r="AY85" i="1"/>
  <c r="AY86" i="1" s="1"/>
  <c r="AX101" i="1"/>
  <c r="AY139" i="1"/>
  <c r="AY140" i="1" s="1"/>
  <c r="AZ14" i="1"/>
  <c r="AY68" i="1"/>
  <c r="AY76" i="1" s="1"/>
  <c r="AX81" i="1"/>
  <c r="AY193" i="1"/>
  <c r="AY194" i="1" s="1"/>
  <c r="AY355" i="1"/>
  <c r="AY356" i="1" s="1"/>
  <c r="AY374" i="1"/>
  <c r="AZ24" i="1" l="1"/>
  <c r="AZ22" i="1"/>
  <c r="AY79" i="1"/>
  <c r="AY78" i="1"/>
  <c r="AD471" i="1"/>
  <c r="AD472" i="1"/>
  <c r="AD473" i="1"/>
  <c r="AD474" i="1"/>
  <c r="AD476" i="1"/>
  <c r="AD477" i="1"/>
  <c r="AD478" i="1"/>
  <c r="AY382" i="1"/>
  <c r="AY381" i="1"/>
  <c r="AY57" i="1"/>
  <c r="AY55" i="1"/>
  <c r="AY54" i="1"/>
  <c r="AY58" i="1"/>
  <c r="AY53" i="1"/>
  <c r="AY56" i="1"/>
  <c r="AY51" i="1"/>
  <c r="AY421" i="1"/>
  <c r="AY422" i="1"/>
  <c r="AY423" i="1"/>
  <c r="AY417" i="1"/>
  <c r="AY418" i="1"/>
  <c r="AY419" i="1"/>
  <c r="AY424" i="1"/>
  <c r="AY420" i="1"/>
  <c r="AY206" i="1"/>
  <c r="AY205" i="1"/>
  <c r="AY207" i="1"/>
  <c r="AY208" i="1"/>
  <c r="AY201" i="1"/>
  <c r="AY202" i="1"/>
  <c r="AY203" i="1"/>
  <c r="AY204" i="1"/>
  <c r="AZ23" i="1"/>
  <c r="AZ26" i="1"/>
  <c r="AZ25" i="1"/>
  <c r="AZ15" i="1"/>
  <c r="AY220" i="1"/>
  <c r="AY219" i="1"/>
  <c r="AY112" i="1"/>
  <c r="AY111" i="1"/>
  <c r="AY490" i="1"/>
  <c r="AY489" i="1"/>
  <c r="AY93" i="1"/>
  <c r="AY94" i="1"/>
  <c r="AY100" i="1"/>
  <c r="AY96" i="1"/>
  <c r="AY97" i="1"/>
  <c r="AY98" i="1"/>
  <c r="AY95" i="1"/>
  <c r="AY99" i="1"/>
  <c r="AY260" i="1"/>
  <c r="AY261" i="1"/>
  <c r="AY255" i="1"/>
  <c r="AY256" i="1"/>
  <c r="AY257" i="1"/>
  <c r="AY262" i="1"/>
  <c r="AY258" i="1"/>
  <c r="AY259" i="1"/>
  <c r="AY147" i="1"/>
  <c r="AY148" i="1"/>
  <c r="AY149" i="1"/>
  <c r="AY150" i="1"/>
  <c r="AY152" i="1"/>
  <c r="AY153" i="1"/>
  <c r="AY154" i="1"/>
  <c r="AY166" i="1"/>
  <c r="AY165" i="1"/>
  <c r="AY328" i="1"/>
  <c r="AY327" i="1"/>
  <c r="AY367" i="1"/>
  <c r="AY368" i="1"/>
  <c r="AY369" i="1"/>
  <c r="AY363" i="1"/>
  <c r="AY364" i="1"/>
  <c r="AY365" i="1"/>
  <c r="AY370" i="1"/>
  <c r="AY366" i="1"/>
  <c r="AY43" i="1"/>
  <c r="AY44" i="1"/>
  <c r="AY45" i="1"/>
  <c r="AY46" i="1"/>
  <c r="AY39" i="1"/>
  <c r="AY40" i="1"/>
  <c r="AY41" i="1"/>
  <c r="AY42" i="1"/>
  <c r="AY37" i="1"/>
  <c r="AY33" i="1"/>
  <c r="AY34" i="1"/>
  <c r="AY309" i="1"/>
  <c r="AY311" i="1"/>
  <c r="AY312" i="1"/>
  <c r="AY314" i="1"/>
  <c r="AY316" i="1"/>
  <c r="AY315" i="1"/>
  <c r="AY310" i="1"/>
  <c r="AY195" i="1"/>
  <c r="AY303" i="1"/>
  <c r="AY141" i="1"/>
  <c r="AY87" i="1"/>
  <c r="AD465" i="1"/>
  <c r="AY274" i="1"/>
  <c r="AY411" i="1"/>
  <c r="AY249" i="1"/>
  <c r="AY436" i="1"/>
  <c r="AY357" i="1"/>
  <c r="AY352" i="1"/>
  <c r="AY406" i="1"/>
  <c r="AY82" i="1"/>
  <c r="AZ28" i="1"/>
  <c r="AY60" i="1"/>
  <c r="AY222" i="1"/>
  <c r="AY114" i="1"/>
  <c r="AC492" i="1"/>
  <c r="AC491" i="1"/>
  <c r="AY383" i="1"/>
  <c r="AN167" i="1"/>
  <c r="AN168" i="1"/>
  <c r="AN330" i="1"/>
  <c r="AN329" i="1"/>
  <c r="AY102" i="1"/>
  <c r="AY48" i="1"/>
  <c r="AX298" i="1"/>
  <c r="AX136" i="1"/>
  <c r="AX460" i="1"/>
  <c r="AY189" i="1"/>
  <c r="AY190" i="1"/>
  <c r="AY243" i="1"/>
  <c r="AY244" i="1"/>
  <c r="AX297" i="1"/>
  <c r="AY264" i="1"/>
  <c r="AY263" i="1"/>
  <c r="AY276" i="1"/>
  <c r="AY275" i="1"/>
  <c r="AY210" i="1"/>
  <c r="AY209" i="1"/>
  <c r="AX459" i="1"/>
  <c r="AY458" i="1"/>
  <c r="AY461" i="1" s="1"/>
  <c r="AY437" i="1"/>
  <c r="AY438" i="1"/>
  <c r="AY425" i="1"/>
  <c r="AY426" i="1"/>
  <c r="AY404" i="1"/>
  <c r="AY405" i="1"/>
  <c r="AY407" i="1"/>
  <c r="AY384" i="1"/>
  <c r="AY371" i="1"/>
  <c r="AY372" i="1"/>
  <c r="AY350" i="1"/>
  <c r="AY353" i="1"/>
  <c r="AY351" i="1"/>
  <c r="AY296" i="1"/>
  <c r="AY299" i="1" s="1"/>
  <c r="AY242" i="1"/>
  <c r="AY245" i="1"/>
  <c r="AY188" i="1"/>
  <c r="AY191" i="1"/>
  <c r="AY134" i="1"/>
  <c r="AY137" i="1" s="1"/>
  <c r="AY80" i="1"/>
  <c r="AY83" i="1"/>
  <c r="AZ29" i="1"/>
  <c r="AD467" i="1"/>
  <c r="AD468" i="1"/>
  <c r="AD469" i="1"/>
  <c r="AD470" i="1"/>
  <c r="AD466" i="1"/>
  <c r="AY483" i="1"/>
  <c r="AY484" i="1"/>
  <c r="AY485" i="1"/>
  <c r="AY488" i="1"/>
  <c r="AY486" i="1"/>
  <c r="AY487" i="1"/>
  <c r="AY430" i="1"/>
  <c r="AY431" i="1"/>
  <c r="AY432" i="1"/>
  <c r="AY434" i="1"/>
  <c r="AY429" i="1"/>
  <c r="AY433" i="1"/>
  <c r="AY412" i="1"/>
  <c r="AY414" i="1"/>
  <c r="AY413" i="1"/>
  <c r="AY415" i="1"/>
  <c r="AY416" i="1"/>
  <c r="AY375" i="1"/>
  <c r="AY376" i="1"/>
  <c r="AY377" i="1"/>
  <c r="AY378" i="1"/>
  <c r="AY379" i="1"/>
  <c r="AY380" i="1"/>
  <c r="AY361" i="1"/>
  <c r="AY362" i="1"/>
  <c r="AY359" i="1"/>
  <c r="AY360" i="1"/>
  <c r="AY358" i="1"/>
  <c r="AY304" i="1"/>
  <c r="AY307" i="1"/>
  <c r="AY305" i="1"/>
  <c r="AY308" i="1"/>
  <c r="AY306" i="1"/>
  <c r="AY321" i="1"/>
  <c r="AY322" i="1"/>
  <c r="AY323" i="1"/>
  <c r="AY324" i="1"/>
  <c r="AY325" i="1"/>
  <c r="AY326" i="1"/>
  <c r="AY267" i="1"/>
  <c r="AY269" i="1"/>
  <c r="AY270" i="1"/>
  <c r="AY272" i="1"/>
  <c r="AY271" i="1"/>
  <c r="AY268" i="1"/>
  <c r="AY250" i="1"/>
  <c r="AY251" i="1"/>
  <c r="AY254" i="1"/>
  <c r="AY252" i="1"/>
  <c r="AY253" i="1"/>
  <c r="AY221" i="1"/>
  <c r="AY213" i="1"/>
  <c r="AY214" i="1"/>
  <c r="AY215" i="1"/>
  <c r="AY216" i="1"/>
  <c r="AY217" i="1"/>
  <c r="AY218" i="1"/>
  <c r="AY197" i="1"/>
  <c r="AY198" i="1"/>
  <c r="AY199" i="1"/>
  <c r="AY196" i="1"/>
  <c r="AY200" i="1"/>
  <c r="AY142" i="1"/>
  <c r="AY144" i="1"/>
  <c r="AY145" i="1"/>
  <c r="AY143" i="1"/>
  <c r="AY146" i="1"/>
  <c r="AY162" i="1"/>
  <c r="AY163" i="1"/>
  <c r="AY164" i="1"/>
  <c r="AY159" i="1"/>
  <c r="AY160" i="1"/>
  <c r="AY161" i="1"/>
  <c r="AY59" i="1"/>
  <c r="AY52" i="1"/>
  <c r="AY88" i="1"/>
  <c r="AY89" i="1"/>
  <c r="AY90" i="1"/>
  <c r="AY92" i="1"/>
  <c r="AY91" i="1"/>
  <c r="AY107" i="1"/>
  <c r="AY108" i="1"/>
  <c r="AY109" i="1"/>
  <c r="AY110" i="1"/>
  <c r="AY106" i="1"/>
  <c r="AY105" i="1"/>
  <c r="AX135" i="1"/>
  <c r="AZ27" i="1"/>
  <c r="AY123" i="1"/>
  <c r="AY128" i="1" s="1"/>
  <c r="AY124" i="1"/>
  <c r="AY129" i="1"/>
  <c r="AY125" i="1"/>
  <c r="AY130" i="1"/>
  <c r="AY131" i="1"/>
  <c r="AY127" i="1"/>
  <c r="AY132" i="1"/>
  <c r="AY126" i="1"/>
  <c r="AY398" i="1"/>
  <c r="AY393" i="1"/>
  <c r="AY399" i="1"/>
  <c r="AY394" i="1"/>
  <c r="AY400" i="1"/>
  <c r="AY395" i="1"/>
  <c r="AY401" i="1"/>
  <c r="AY397" i="1"/>
  <c r="AY396" i="1"/>
  <c r="AY402" i="1"/>
  <c r="AY286" i="1"/>
  <c r="AY287" i="1"/>
  <c r="AY291" i="1"/>
  <c r="AY288" i="1"/>
  <c r="AY292" i="1"/>
  <c r="AY289" i="1"/>
  <c r="AY293" i="1"/>
  <c r="AY294" i="1"/>
  <c r="AY285" i="1"/>
  <c r="AY290" i="1" s="1"/>
  <c r="AY231" i="1"/>
  <c r="AY234" i="1"/>
  <c r="AY232" i="1"/>
  <c r="AY236" i="1"/>
  <c r="AY237" i="1"/>
  <c r="AY238" i="1"/>
  <c r="AY239" i="1"/>
  <c r="AY240" i="1"/>
  <c r="AY233" i="1"/>
  <c r="AY235" i="1"/>
  <c r="AY69" i="1"/>
  <c r="AY75" i="1"/>
  <c r="AY70" i="1"/>
  <c r="AY71" i="1"/>
  <c r="AY77" i="1"/>
  <c r="AY72" i="1"/>
  <c r="AY73" i="1"/>
  <c r="AY74" i="1"/>
  <c r="AY448" i="1"/>
  <c r="AY450" i="1"/>
  <c r="AY447" i="1"/>
  <c r="AY452" i="1" s="1"/>
  <c r="AY456" i="1"/>
  <c r="AY449" i="1"/>
  <c r="AY451" i="1"/>
  <c r="AY453" i="1"/>
  <c r="AY454" i="1"/>
  <c r="AY455" i="1"/>
  <c r="AY47" i="1"/>
  <c r="AY35" i="1"/>
  <c r="AY36" i="1"/>
  <c r="AY38" i="1"/>
  <c r="AY343" i="1"/>
  <c r="AY344" i="1"/>
  <c r="AY345" i="1"/>
  <c r="AY347" i="1"/>
  <c r="AY348" i="1"/>
  <c r="AY339" i="1"/>
  <c r="AY342" i="1"/>
  <c r="AY341" i="1"/>
  <c r="AY346" i="1"/>
  <c r="AY340" i="1"/>
  <c r="AY178" i="1"/>
  <c r="AY182" i="1"/>
  <c r="AY183" i="1"/>
  <c r="AY185" i="1"/>
  <c r="AY186" i="1"/>
  <c r="AY179" i="1"/>
  <c r="AY180" i="1"/>
  <c r="AY181" i="1"/>
  <c r="AY184" i="1"/>
  <c r="AY177" i="1"/>
  <c r="AZ21" i="1"/>
  <c r="AZ17" i="1"/>
  <c r="AZ16" i="1"/>
  <c r="AZ18" i="1"/>
  <c r="AZ20" i="1"/>
  <c r="AZ19" i="1"/>
  <c r="AZ482" i="1"/>
  <c r="AE463" i="1"/>
  <c r="AE464" i="1" s="1"/>
  <c r="AZ392" i="1"/>
  <c r="AZ403" i="1" s="1"/>
  <c r="AZ428" i="1"/>
  <c r="AZ435" i="1" s="1"/>
  <c r="AZ409" i="1"/>
  <c r="AZ410" i="1" s="1"/>
  <c r="AZ446" i="1"/>
  <c r="AZ457" i="1" s="1"/>
  <c r="AZ301" i="1"/>
  <c r="AZ302" i="1" s="1"/>
  <c r="AZ247" i="1"/>
  <c r="AZ248" i="1" s="1"/>
  <c r="AZ355" i="1"/>
  <c r="AZ356" i="1" s="1"/>
  <c r="AZ85" i="1"/>
  <c r="AZ86" i="1" s="1"/>
  <c r="AY101" i="1"/>
  <c r="AZ230" i="1"/>
  <c r="AZ241" i="1" s="1"/>
  <c r="AZ122" i="1"/>
  <c r="AZ133" i="1" s="1"/>
  <c r="AZ104" i="1"/>
  <c r="AY113" i="1"/>
  <c r="AZ176" i="1"/>
  <c r="AZ187" i="1" s="1"/>
  <c r="AZ193" i="1"/>
  <c r="AZ194" i="1" s="1"/>
  <c r="AZ68" i="1"/>
  <c r="AZ76" i="1" s="1"/>
  <c r="AY81" i="1"/>
  <c r="AZ338" i="1"/>
  <c r="AZ349" i="1" s="1"/>
  <c r="AZ212" i="1"/>
  <c r="AZ266" i="1"/>
  <c r="AZ273" i="1" s="1"/>
  <c r="AZ320" i="1"/>
  <c r="AZ139" i="1"/>
  <c r="AZ140" i="1" s="1"/>
  <c r="AZ374" i="1"/>
  <c r="BA14" i="1"/>
  <c r="AZ50" i="1"/>
  <c r="AZ158" i="1"/>
  <c r="AZ31" i="1"/>
  <c r="AZ32" i="1" s="1"/>
  <c r="AZ284" i="1"/>
  <c r="AZ295" i="1" s="1"/>
  <c r="BA24" i="1" l="1"/>
  <c r="BA22" i="1"/>
  <c r="AZ79" i="1"/>
  <c r="AZ78" i="1"/>
  <c r="AZ328" i="1"/>
  <c r="AZ327" i="1"/>
  <c r="AZ310" i="1"/>
  <c r="AZ311" i="1"/>
  <c r="AZ312" i="1"/>
  <c r="AZ309" i="1"/>
  <c r="AZ314" i="1"/>
  <c r="AZ315" i="1"/>
  <c r="AZ316" i="1"/>
  <c r="AZ420" i="1"/>
  <c r="AZ424" i="1"/>
  <c r="AZ421" i="1"/>
  <c r="AZ422" i="1"/>
  <c r="AZ423" i="1"/>
  <c r="AZ417" i="1"/>
  <c r="AZ418" i="1"/>
  <c r="AZ419" i="1"/>
  <c r="AZ112" i="1"/>
  <c r="AZ111" i="1"/>
  <c r="AZ57" i="1"/>
  <c r="AZ54" i="1"/>
  <c r="AZ55" i="1"/>
  <c r="AZ58" i="1"/>
  <c r="AZ53" i="1"/>
  <c r="AZ56" i="1"/>
  <c r="AZ51" i="1"/>
  <c r="AZ42" i="1"/>
  <c r="AZ43" i="1"/>
  <c r="AZ44" i="1"/>
  <c r="AZ45" i="1"/>
  <c r="AZ46" i="1"/>
  <c r="AZ39" i="1"/>
  <c r="AZ41" i="1"/>
  <c r="AZ40" i="1"/>
  <c r="AZ37" i="1"/>
  <c r="AZ33" i="1"/>
  <c r="AZ34" i="1"/>
  <c r="AZ166" i="1"/>
  <c r="AZ165" i="1"/>
  <c r="BA25" i="1"/>
  <c r="BA23" i="1"/>
  <c r="BA26" i="1"/>
  <c r="BA15" i="1"/>
  <c r="AE472" i="1"/>
  <c r="AE473" i="1"/>
  <c r="AE474" i="1"/>
  <c r="AE471" i="1"/>
  <c r="AE476" i="1"/>
  <c r="AE477" i="1"/>
  <c r="AE478" i="1"/>
  <c r="AZ95" i="1"/>
  <c r="AZ99" i="1"/>
  <c r="AZ94" i="1"/>
  <c r="AZ100" i="1"/>
  <c r="AZ98" i="1"/>
  <c r="AZ96" i="1"/>
  <c r="AZ97" i="1"/>
  <c r="AZ93" i="1"/>
  <c r="AZ382" i="1"/>
  <c r="AZ381" i="1"/>
  <c r="AZ204" i="1"/>
  <c r="AZ206" i="1"/>
  <c r="AZ205" i="1"/>
  <c r="AZ207" i="1"/>
  <c r="AZ201" i="1"/>
  <c r="AZ202" i="1"/>
  <c r="AZ208" i="1"/>
  <c r="AZ203" i="1"/>
  <c r="AZ366" i="1"/>
  <c r="AZ367" i="1"/>
  <c r="AZ368" i="1"/>
  <c r="AZ363" i="1"/>
  <c r="AZ364" i="1"/>
  <c r="AZ369" i="1"/>
  <c r="AZ370" i="1"/>
  <c r="AZ365" i="1"/>
  <c r="AZ490" i="1"/>
  <c r="AZ489" i="1"/>
  <c r="AZ220" i="1"/>
  <c r="AZ219" i="1"/>
  <c r="AZ147" i="1"/>
  <c r="AZ148" i="1"/>
  <c r="AZ149" i="1"/>
  <c r="AZ150" i="1"/>
  <c r="AZ152" i="1"/>
  <c r="AZ153" i="1"/>
  <c r="AZ154" i="1"/>
  <c r="AZ259" i="1"/>
  <c r="AZ260" i="1"/>
  <c r="AZ261" i="1"/>
  <c r="AZ255" i="1"/>
  <c r="AZ256" i="1"/>
  <c r="AZ257" i="1"/>
  <c r="AZ262" i="1"/>
  <c r="AZ258" i="1"/>
  <c r="AE465" i="1"/>
  <c r="AZ195" i="1"/>
  <c r="AZ141" i="1"/>
  <c r="AZ303" i="1"/>
  <c r="AZ249" i="1"/>
  <c r="AZ274" i="1"/>
  <c r="AZ87" i="1"/>
  <c r="AZ411" i="1"/>
  <c r="AZ436" i="1"/>
  <c r="AZ357" i="1"/>
  <c r="BA28" i="1"/>
  <c r="AZ82" i="1"/>
  <c r="AZ352" i="1"/>
  <c r="AZ406" i="1"/>
  <c r="AZ383" i="1"/>
  <c r="AD491" i="1"/>
  <c r="AD492" i="1"/>
  <c r="AZ60" i="1"/>
  <c r="AZ222" i="1"/>
  <c r="AZ114" i="1"/>
  <c r="AO330" i="1"/>
  <c r="AO329" i="1"/>
  <c r="AO167" i="1"/>
  <c r="AO168" i="1"/>
  <c r="AZ102" i="1"/>
  <c r="AZ48" i="1"/>
  <c r="AY297" i="1"/>
  <c r="AZ189" i="1"/>
  <c r="AZ190" i="1"/>
  <c r="AZ243" i="1"/>
  <c r="AZ244" i="1"/>
  <c r="AY298" i="1"/>
  <c r="AY136" i="1"/>
  <c r="AY460" i="1"/>
  <c r="AZ263" i="1"/>
  <c r="AZ264" i="1"/>
  <c r="AZ276" i="1"/>
  <c r="AZ275" i="1"/>
  <c r="AZ210" i="1"/>
  <c r="AZ209" i="1"/>
  <c r="AY459" i="1"/>
  <c r="AZ458" i="1"/>
  <c r="AZ461" i="1" s="1"/>
  <c r="AZ438" i="1"/>
  <c r="AZ437" i="1"/>
  <c r="AZ425" i="1"/>
  <c r="AZ426" i="1"/>
  <c r="AZ404" i="1"/>
  <c r="AZ405" i="1"/>
  <c r="AZ407" i="1"/>
  <c r="AZ384" i="1"/>
  <c r="AZ371" i="1"/>
  <c r="AZ372" i="1"/>
  <c r="AZ350" i="1"/>
  <c r="AZ353" i="1"/>
  <c r="AZ351" i="1"/>
  <c r="AZ296" i="1"/>
  <c r="AZ299" i="1" s="1"/>
  <c r="AZ242" i="1"/>
  <c r="AZ245" i="1"/>
  <c r="AZ188" i="1"/>
  <c r="AZ191" i="1"/>
  <c r="AZ134" i="1"/>
  <c r="AZ137" i="1" s="1"/>
  <c r="AZ80" i="1"/>
  <c r="AZ83" i="1"/>
  <c r="BA29" i="1"/>
  <c r="AE466" i="1"/>
  <c r="AE467" i="1"/>
  <c r="AE468" i="1"/>
  <c r="AE470" i="1"/>
  <c r="AE469" i="1"/>
  <c r="AZ488" i="1"/>
  <c r="AZ483" i="1"/>
  <c r="AZ484" i="1"/>
  <c r="AZ485" i="1"/>
  <c r="AZ486" i="1"/>
  <c r="AZ487" i="1"/>
  <c r="AZ434" i="1"/>
  <c r="AZ429" i="1"/>
  <c r="AZ430" i="1"/>
  <c r="AZ431" i="1"/>
  <c r="AZ432" i="1"/>
  <c r="AZ433" i="1"/>
  <c r="AZ412" i="1"/>
  <c r="AZ413" i="1"/>
  <c r="AZ415" i="1"/>
  <c r="AZ414" i="1"/>
  <c r="AZ416" i="1"/>
  <c r="AZ380" i="1"/>
  <c r="AZ375" i="1"/>
  <c r="AZ376" i="1"/>
  <c r="AZ377" i="1"/>
  <c r="AZ379" i="1"/>
  <c r="AZ378" i="1"/>
  <c r="AZ359" i="1"/>
  <c r="AZ358" i="1"/>
  <c r="AZ362" i="1"/>
  <c r="AZ360" i="1"/>
  <c r="AZ361" i="1"/>
  <c r="AZ305" i="1"/>
  <c r="AZ306" i="1"/>
  <c r="AZ304" i="1"/>
  <c r="AZ308" i="1"/>
  <c r="AZ307" i="1"/>
  <c r="AZ321" i="1"/>
  <c r="AZ322" i="1"/>
  <c r="AZ323" i="1"/>
  <c r="AZ324" i="1"/>
  <c r="AZ325" i="1"/>
  <c r="AZ326" i="1"/>
  <c r="AZ272" i="1"/>
  <c r="AZ268" i="1"/>
  <c r="AZ269" i="1"/>
  <c r="AZ270" i="1"/>
  <c r="AZ271" i="1"/>
  <c r="AZ267" i="1"/>
  <c r="AZ250" i="1"/>
  <c r="AZ252" i="1"/>
  <c r="AZ254" i="1"/>
  <c r="AZ251" i="1"/>
  <c r="AZ253" i="1"/>
  <c r="AZ196" i="1"/>
  <c r="AZ197" i="1"/>
  <c r="AZ198" i="1"/>
  <c r="AZ200" i="1"/>
  <c r="AZ199" i="1"/>
  <c r="AZ221" i="1"/>
  <c r="AZ218" i="1"/>
  <c r="AZ213" i="1"/>
  <c r="AZ214" i="1"/>
  <c r="AZ216" i="1"/>
  <c r="AZ217" i="1"/>
  <c r="AZ215" i="1"/>
  <c r="AZ143" i="1"/>
  <c r="AZ144" i="1"/>
  <c r="AZ142" i="1"/>
  <c r="AZ146" i="1"/>
  <c r="AZ145" i="1"/>
  <c r="AZ161" i="1"/>
  <c r="AZ162" i="1"/>
  <c r="AZ163" i="1"/>
  <c r="AZ159" i="1"/>
  <c r="AZ164" i="1"/>
  <c r="AZ160" i="1"/>
  <c r="AZ59" i="1"/>
  <c r="AZ52" i="1"/>
  <c r="AZ106" i="1"/>
  <c r="AZ107" i="1"/>
  <c r="AZ108" i="1"/>
  <c r="AZ109" i="1"/>
  <c r="AZ110" i="1"/>
  <c r="AZ105" i="1"/>
  <c r="AZ88" i="1"/>
  <c r="AZ89" i="1"/>
  <c r="AZ90" i="1"/>
  <c r="AZ92" i="1"/>
  <c r="AZ91" i="1"/>
  <c r="AY135" i="1"/>
  <c r="AZ397" i="1"/>
  <c r="AZ398" i="1"/>
  <c r="AZ393" i="1"/>
  <c r="AZ399" i="1"/>
  <c r="AZ394" i="1"/>
  <c r="AZ400" i="1"/>
  <c r="AZ395" i="1"/>
  <c r="AZ401" i="1"/>
  <c r="AZ396" i="1"/>
  <c r="AZ402" i="1"/>
  <c r="AZ285" i="1"/>
  <c r="AZ290" i="1" s="1"/>
  <c r="AZ286" i="1"/>
  <c r="AZ287" i="1"/>
  <c r="AZ291" i="1"/>
  <c r="AZ288" i="1"/>
  <c r="AZ292" i="1"/>
  <c r="AZ289" i="1"/>
  <c r="AZ293" i="1"/>
  <c r="AZ294" i="1"/>
  <c r="AZ74" i="1"/>
  <c r="AZ69" i="1"/>
  <c r="AZ75" i="1"/>
  <c r="AZ70" i="1"/>
  <c r="AZ71" i="1"/>
  <c r="AZ77" i="1"/>
  <c r="AZ72" i="1"/>
  <c r="AZ73" i="1"/>
  <c r="AZ233" i="1"/>
  <c r="AZ231" i="1"/>
  <c r="AZ232" i="1"/>
  <c r="AZ235" i="1"/>
  <c r="AZ236" i="1"/>
  <c r="AZ237" i="1"/>
  <c r="AZ238" i="1"/>
  <c r="AZ234" i="1"/>
  <c r="AZ239" i="1"/>
  <c r="AZ240" i="1"/>
  <c r="BA27" i="1"/>
  <c r="AZ127" i="1"/>
  <c r="AZ132" i="1"/>
  <c r="AZ123" i="1"/>
  <c r="AZ128" i="1" s="1"/>
  <c r="AZ124" i="1"/>
  <c r="AZ129" i="1"/>
  <c r="AZ125" i="1"/>
  <c r="AZ131" i="1"/>
  <c r="AZ126" i="1"/>
  <c r="AZ130" i="1"/>
  <c r="AZ451" i="1"/>
  <c r="AZ455" i="1"/>
  <c r="AZ448" i="1"/>
  <c r="AZ450" i="1"/>
  <c r="AZ454" i="1"/>
  <c r="AZ447" i="1"/>
  <c r="AZ452" i="1" s="1"/>
  <c r="AZ456" i="1"/>
  <c r="AZ453" i="1"/>
  <c r="AZ449" i="1"/>
  <c r="AZ47" i="1"/>
  <c r="AZ38" i="1"/>
  <c r="AZ35" i="1"/>
  <c r="AZ36" i="1"/>
  <c r="AZ177" i="1"/>
  <c r="AZ181" i="1"/>
  <c r="AZ182" i="1"/>
  <c r="AZ184" i="1"/>
  <c r="AZ185" i="1"/>
  <c r="AZ178" i="1"/>
  <c r="AZ186" i="1"/>
  <c r="AZ180" i="1"/>
  <c r="AZ179" i="1"/>
  <c r="AZ183" i="1"/>
  <c r="AZ340" i="1"/>
  <c r="AZ342" i="1"/>
  <c r="AZ343" i="1"/>
  <c r="AZ344" i="1"/>
  <c r="AZ346" i="1"/>
  <c r="AZ347" i="1"/>
  <c r="AZ339" i="1"/>
  <c r="AZ341" i="1"/>
  <c r="AZ345" i="1"/>
  <c r="AZ348" i="1"/>
  <c r="BA19" i="1"/>
  <c r="BA20" i="1"/>
  <c r="BA21" i="1"/>
  <c r="BA16" i="1"/>
  <c r="BA17" i="1"/>
  <c r="BA18" i="1"/>
  <c r="BA392" i="1"/>
  <c r="BA403" i="1" s="1"/>
  <c r="BA446" i="1"/>
  <c r="BA457" i="1" s="1"/>
  <c r="AF463" i="1"/>
  <c r="AF464" i="1" s="1"/>
  <c r="BA409" i="1"/>
  <c r="BA410" i="1" s="1"/>
  <c r="BA482" i="1"/>
  <c r="BA428" i="1"/>
  <c r="BA435" i="1" s="1"/>
  <c r="BA374" i="1"/>
  <c r="BA176" i="1"/>
  <c r="BA187" i="1" s="1"/>
  <c r="BA85" i="1"/>
  <c r="BA86" i="1" s="1"/>
  <c r="AZ101" i="1"/>
  <c r="BA139" i="1"/>
  <c r="BA140" i="1" s="1"/>
  <c r="BA338" i="1"/>
  <c r="BA349" i="1" s="1"/>
  <c r="BA104" i="1"/>
  <c r="AZ113" i="1"/>
  <c r="BA355" i="1"/>
  <c r="BA356" i="1" s="1"/>
  <c r="BA31" i="1"/>
  <c r="BA32" i="1" s="1"/>
  <c r="BA212" i="1"/>
  <c r="BA158" i="1"/>
  <c r="BA50" i="1"/>
  <c r="BA320" i="1"/>
  <c r="BA68" i="1"/>
  <c r="BA76" i="1" s="1"/>
  <c r="AZ81" i="1"/>
  <c r="BA122" i="1"/>
  <c r="BA133" i="1" s="1"/>
  <c r="BA247" i="1"/>
  <c r="BA248" i="1" s="1"/>
  <c r="BA284" i="1"/>
  <c r="BA295" i="1" s="1"/>
  <c r="BB14" i="1"/>
  <c r="BA266" i="1"/>
  <c r="BA273" i="1" s="1"/>
  <c r="BA193" i="1"/>
  <c r="BA194" i="1" s="1"/>
  <c r="BA230" i="1"/>
  <c r="BA241" i="1" s="1"/>
  <c r="BA301" i="1"/>
  <c r="BA302" i="1" s="1"/>
  <c r="BB24" i="1" l="1"/>
  <c r="BB22" i="1"/>
  <c r="BA79" i="1"/>
  <c r="BA78" i="1"/>
  <c r="BA57" i="1"/>
  <c r="BA54" i="1"/>
  <c r="BA58" i="1"/>
  <c r="BA53" i="1"/>
  <c r="BA56" i="1"/>
  <c r="BA51" i="1"/>
  <c r="BA55" i="1"/>
  <c r="BA365" i="1"/>
  <c r="BA366" i="1"/>
  <c r="BA367" i="1"/>
  <c r="BA363" i="1"/>
  <c r="BA364" i="1"/>
  <c r="BA369" i="1"/>
  <c r="BA368" i="1"/>
  <c r="BA370" i="1"/>
  <c r="BA382" i="1"/>
  <c r="BA381" i="1"/>
  <c r="BA166" i="1"/>
  <c r="BA165" i="1"/>
  <c r="BA310" i="1"/>
  <c r="BA311" i="1"/>
  <c r="BA312" i="1"/>
  <c r="BA309" i="1"/>
  <c r="BA314" i="1"/>
  <c r="BA315" i="1"/>
  <c r="BA316" i="1"/>
  <c r="BA203" i="1"/>
  <c r="BA204" i="1"/>
  <c r="BA206" i="1"/>
  <c r="BA205" i="1"/>
  <c r="BA201" i="1"/>
  <c r="BA208" i="1"/>
  <c r="BA207" i="1"/>
  <c r="BA202" i="1"/>
  <c r="BA94" i="1"/>
  <c r="BA95" i="1"/>
  <c r="BA96" i="1"/>
  <c r="BA98" i="1"/>
  <c r="BA99" i="1"/>
  <c r="BA100" i="1"/>
  <c r="BA97" i="1"/>
  <c r="BA93" i="1"/>
  <c r="BA112" i="1"/>
  <c r="BA111" i="1"/>
  <c r="BA490" i="1"/>
  <c r="BA489" i="1"/>
  <c r="BA328" i="1"/>
  <c r="BA327" i="1"/>
  <c r="BA419" i="1"/>
  <c r="BA420" i="1"/>
  <c r="BA424" i="1"/>
  <c r="BA421" i="1"/>
  <c r="BA422" i="1"/>
  <c r="BA423" i="1"/>
  <c r="BA417" i="1"/>
  <c r="BA418" i="1"/>
  <c r="BA147" i="1"/>
  <c r="BA148" i="1"/>
  <c r="BA149" i="1"/>
  <c r="BA150" i="1"/>
  <c r="BA152" i="1"/>
  <c r="BA153" i="1"/>
  <c r="BA154" i="1"/>
  <c r="AF471" i="1"/>
  <c r="AF472" i="1"/>
  <c r="AF473" i="1"/>
  <c r="AF474" i="1"/>
  <c r="AF476" i="1"/>
  <c r="AF477" i="1"/>
  <c r="AF478" i="1"/>
  <c r="BA220" i="1"/>
  <c r="BA219" i="1"/>
  <c r="BB26" i="1"/>
  <c r="BB23" i="1"/>
  <c r="BB25" i="1"/>
  <c r="BB15" i="1"/>
  <c r="BA258" i="1"/>
  <c r="BA259" i="1"/>
  <c r="BA260" i="1"/>
  <c r="BA261" i="1"/>
  <c r="BA255" i="1"/>
  <c r="BA256" i="1"/>
  <c r="BA262" i="1"/>
  <c r="BA257" i="1"/>
  <c r="BA41" i="1"/>
  <c r="BA42" i="1"/>
  <c r="BA43" i="1"/>
  <c r="BA44" i="1"/>
  <c r="BA45" i="1"/>
  <c r="BA46" i="1"/>
  <c r="BA39" i="1"/>
  <c r="BA40" i="1"/>
  <c r="BA37" i="1"/>
  <c r="BA33" i="1"/>
  <c r="BA34" i="1"/>
  <c r="BA436" i="1"/>
  <c r="BA195" i="1"/>
  <c r="BA411" i="1"/>
  <c r="BA249" i="1"/>
  <c r="BA303" i="1"/>
  <c r="BA274" i="1"/>
  <c r="BA141" i="1"/>
  <c r="AF465" i="1"/>
  <c r="BA87" i="1"/>
  <c r="BA357" i="1"/>
  <c r="BB28" i="1"/>
  <c r="BA406" i="1"/>
  <c r="BA352" i="1"/>
  <c r="BA82" i="1"/>
  <c r="BA222" i="1"/>
  <c r="BA60" i="1"/>
  <c r="BA114" i="1"/>
  <c r="AE492" i="1"/>
  <c r="AE491" i="1"/>
  <c r="BA383" i="1"/>
  <c r="AP168" i="1"/>
  <c r="AP167" i="1"/>
  <c r="AP329" i="1"/>
  <c r="AP330" i="1"/>
  <c r="BA102" i="1"/>
  <c r="BA48" i="1"/>
  <c r="AZ136" i="1"/>
  <c r="AZ460" i="1"/>
  <c r="BA243" i="1"/>
  <c r="BA244" i="1"/>
  <c r="BA189" i="1"/>
  <c r="BA190" i="1"/>
  <c r="AZ298" i="1"/>
  <c r="AZ297" i="1"/>
  <c r="BA210" i="1"/>
  <c r="BA209" i="1"/>
  <c r="BA276" i="1"/>
  <c r="BA275" i="1"/>
  <c r="BA263" i="1"/>
  <c r="BA264" i="1"/>
  <c r="AZ459" i="1"/>
  <c r="BA458" i="1"/>
  <c r="BA461" i="1" s="1"/>
  <c r="BA437" i="1"/>
  <c r="BA438" i="1"/>
  <c r="BA425" i="1"/>
  <c r="BA426" i="1"/>
  <c r="BA404" i="1"/>
  <c r="BA407" i="1"/>
  <c r="BA405" i="1"/>
  <c r="BA384" i="1"/>
  <c r="BA371" i="1"/>
  <c r="BA372" i="1"/>
  <c r="BA350" i="1"/>
  <c r="BA353" i="1"/>
  <c r="BA351" i="1"/>
  <c r="BA296" i="1"/>
  <c r="BA299" i="1" s="1"/>
  <c r="BA242" i="1"/>
  <c r="BA245" i="1"/>
  <c r="BA188" i="1"/>
  <c r="BA191" i="1"/>
  <c r="BA134" i="1"/>
  <c r="BA137" i="1" s="1"/>
  <c r="BA80" i="1"/>
  <c r="BA83" i="1"/>
  <c r="BB29" i="1"/>
  <c r="BA487" i="1"/>
  <c r="BA488" i="1"/>
  <c r="BA483" i="1"/>
  <c r="BA485" i="1"/>
  <c r="BA486" i="1"/>
  <c r="BA484" i="1"/>
  <c r="AF466" i="1"/>
  <c r="AF469" i="1"/>
  <c r="AF468" i="1"/>
  <c r="AF470" i="1"/>
  <c r="AF467" i="1"/>
  <c r="BA412" i="1"/>
  <c r="BA414" i="1"/>
  <c r="BA416" i="1"/>
  <c r="BA413" i="1"/>
  <c r="BA415" i="1"/>
  <c r="BA433" i="1"/>
  <c r="BA434" i="1"/>
  <c r="BA429" i="1"/>
  <c r="BA430" i="1"/>
  <c r="BA432" i="1"/>
  <c r="BA431" i="1"/>
  <c r="BA361" i="1"/>
  <c r="BA358" i="1"/>
  <c r="BA360" i="1"/>
  <c r="BA362" i="1"/>
  <c r="BA359" i="1"/>
  <c r="BA379" i="1"/>
  <c r="BA380" i="1"/>
  <c r="BA375" i="1"/>
  <c r="BA376" i="1"/>
  <c r="BA377" i="1"/>
  <c r="BA378" i="1"/>
  <c r="BA321" i="1"/>
  <c r="BA325" i="1"/>
  <c r="BA324" i="1"/>
  <c r="BA322" i="1"/>
  <c r="BA326" i="1"/>
  <c r="BA323" i="1"/>
  <c r="BA304" i="1"/>
  <c r="BA305" i="1"/>
  <c r="BA306" i="1"/>
  <c r="BA308" i="1"/>
  <c r="BA307" i="1"/>
  <c r="BA250" i="1"/>
  <c r="BA253" i="1"/>
  <c r="BA252" i="1"/>
  <c r="BA254" i="1"/>
  <c r="BA251" i="1"/>
  <c r="BA271" i="1"/>
  <c r="BA272" i="1"/>
  <c r="BA267" i="1"/>
  <c r="BA268" i="1"/>
  <c r="BA269" i="1"/>
  <c r="BA270" i="1"/>
  <c r="BA196" i="1"/>
  <c r="BA197" i="1"/>
  <c r="BA198" i="1"/>
  <c r="BA200" i="1"/>
  <c r="BA199" i="1"/>
  <c r="BA221" i="1"/>
  <c r="BA217" i="1"/>
  <c r="BA218" i="1"/>
  <c r="BA213" i="1"/>
  <c r="BA215" i="1"/>
  <c r="BA216" i="1"/>
  <c r="BA214" i="1"/>
  <c r="BA160" i="1"/>
  <c r="BA161" i="1"/>
  <c r="BA162" i="1"/>
  <c r="BA164" i="1"/>
  <c r="BA159" i="1"/>
  <c r="BA163" i="1"/>
  <c r="BA142" i="1"/>
  <c r="BA143" i="1"/>
  <c r="BA145" i="1"/>
  <c r="BA146" i="1"/>
  <c r="BA144" i="1"/>
  <c r="BA59" i="1"/>
  <c r="BA52" i="1"/>
  <c r="BA91" i="1"/>
  <c r="BA88" i="1"/>
  <c r="BA90" i="1"/>
  <c r="BA92" i="1"/>
  <c r="BA89" i="1"/>
  <c r="BA105" i="1"/>
  <c r="BA106" i="1"/>
  <c r="BA107" i="1"/>
  <c r="BA108" i="1"/>
  <c r="BA109" i="1"/>
  <c r="BA110" i="1"/>
  <c r="AZ135" i="1"/>
  <c r="BA396" i="1"/>
  <c r="BA402" i="1"/>
  <c r="BA397" i="1"/>
  <c r="BA398" i="1"/>
  <c r="BA393" i="1"/>
  <c r="BA399" i="1"/>
  <c r="BA395" i="1"/>
  <c r="BA401" i="1"/>
  <c r="BA394" i="1"/>
  <c r="BA400" i="1"/>
  <c r="BB27" i="1"/>
  <c r="BA285" i="1"/>
  <c r="BA290" i="1" s="1"/>
  <c r="BA286" i="1"/>
  <c r="BA287" i="1"/>
  <c r="BA291" i="1"/>
  <c r="BA288" i="1"/>
  <c r="BA292" i="1"/>
  <c r="BA289" i="1"/>
  <c r="BA293" i="1"/>
  <c r="BA294" i="1"/>
  <c r="BA451" i="1"/>
  <c r="BA448" i="1"/>
  <c r="BA450" i="1"/>
  <c r="BA454" i="1"/>
  <c r="BA447" i="1"/>
  <c r="BA452" i="1" s="1"/>
  <c r="BA456" i="1"/>
  <c r="BA453" i="1"/>
  <c r="BA455" i="1"/>
  <c r="BA449" i="1"/>
  <c r="BA74" i="1"/>
  <c r="BA69" i="1"/>
  <c r="BA75" i="1"/>
  <c r="BA70" i="1"/>
  <c r="BA71" i="1"/>
  <c r="BA77" i="1"/>
  <c r="BA72" i="1"/>
  <c r="BA73" i="1"/>
  <c r="BA233" i="1"/>
  <c r="BA235" i="1"/>
  <c r="BA236" i="1"/>
  <c r="BA237" i="1"/>
  <c r="BA238" i="1"/>
  <c r="BA234" i="1"/>
  <c r="BA239" i="1"/>
  <c r="BA240" i="1"/>
  <c r="BA231" i="1"/>
  <c r="BA232" i="1"/>
  <c r="BA126" i="1"/>
  <c r="BA131" i="1"/>
  <c r="BA127" i="1"/>
  <c r="BA132" i="1"/>
  <c r="BA123" i="1"/>
  <c r="BA128" i="1" s="1"/>
  <c r="BA129" i="1"/>
  <c r="BA125" i="1"/>
  <c r="BA124" i="1"/>
  <c r="BA130" i="1"/>
  <c r="BA47" i="1"/>
  <c r="BA36" i="1"/>
  <c r="BA38" i="1"/>
  <c r="BA35" i="1"/>
  <c r="BA180" i="1"/>
  <c r="BA181" i="1"/>
  <c r="BA177" i="1"/>
  <c r="BA183" i="1"/>
  <c r="BA179" i="1"/>
  <c r="BA184" i="1"/>
  <c r="BA185" i="1"/>
  <c r="BA178" i="1"/>
  <c r="BA186" i="1"/>
  <c r="BA182" i="1"/>
  <c r="BA339" i="1"/>
  <c r="BA341" i="1"/>
  <c r="BA340" i="1"/>
  <c r="BA342" i="1"/>
  <c r="BA343" i="1"/>
  <c r="BA345" i="1"/>
  <c r="BA346" i="1"/>
  <c r="BA347" i="1"/>
  <c r="BA348" i="1"/>
  <c r="BA344" i="1"/>
  <c r="BB18" i="1"/>
  <c r="BB19" i="1"/>
  <c r="BB20" i="1"/>
  <c r="BB21" i="1"/>
  <c r="BB17" i="1"/>
  <c r="BB16" i="1"/>
  <c r="BB482" i="1"/>
  <c r="BB428" i="1"/>
  <c r="BB435" i="1" s="1"/>
  <c r="BB446" i="1"/>
  <c r="BB457" i="1" s="1"/>
  <c r="BB392" i="1"/>
  <c r="BB403" i="1" s="1"/>
  <c r="BB409" i="1"/>
  <c r="BB410" i="1" s="1"/>
  <c r="AG463" i="1"/>
  <c r="AG464" i="1" s="1"/>
  <c r="BB320" i="1"/>
  <c r="BB139" i="1"/>
  <c r="BB140" i="1" s="1"/>
  <c r="BB284" i="1"/>
  <c r="BB295" i="1" s="1"/>
  <c r="BB31" i="1"/>
  <c r="BB32" i="1" s="1"/>
  <c r="BB85" i="1"/>
  <c r="BB86" i="1" s="1"/>
  <c r="BA101" i="1"/>
  <c r="BB266" i="1"/>
  <c r="BB273" i="1" s="1"/>
  <c r="BB122" i="1"/>
  <c r="BB133" i="1" s="1"/>
  <c r="BB158" i="1"/>
  <c r="BB104" i="1"/>
  <c r="BA113" i="1"/>
  <c r="BB176" i="1"/>
  <c r="BB187" i="1" s="1"/>
  <c r="BB230" i="1"/>
  <c r="BB241" i="1" s="1"/>
  <c r="BB247" i="1"/>
  <c r="BB248" i="1" s="1"/>
  <c r="BB193" i="1"/>
  <c r="BB194" i="1" s="1"/>
  <c r="BB50" i="1"/>
  <c r="BB355" i="1"/>
  <c r="BB356" i="1" s="1"/>
  <c r="BB301" i="1"/>
  <c r="BB302" i="1" s="1"/>
  <c r="BC14" i="1"/>
  <c r="BB68" i="1"/>
  <c r="BB76" i="1" s="1"/>
  <c r="BA81" i="1"/>
  <c r="BB212" i="1"/>
  <c r="BB338" i="1"/>
  <c r="BB349" i="1" s="1"/>
  <c r="BB374" i="1"/>
  <c r="BC24" i="1" l="1"/>
  <c r="BC22" i="1"/>
  <c r="BB79" i="1"/>
  <c r="BB78" i="1"/>
  <c r="BB364" i="1"/>
  <c r="BB365" i="1"/>
  <c r="BB366" i="1"/>
  <c r="BB367" i="1"/>
  <c r="BB363" i="1"/>
  <c r="BB369" i="1"/>
  <c r="BB368" i="1"/>
  <c r="BB370" i="1"/>
  <c r="AG471" i="1"/>
  <c r="AG477" i="1"/>
  <c r="AG472" i="1"/>
  <c r="AG473" i="1"/>
  <c r="AG474" i="1"/>
  <c r="AG478" i="1"/>
  <c r="AG476" i="1"/>
  <c r="BB382" i="1"/>
  <c r="BB381" i="1"/>
  <c r="BB418" i="1"/>
  <c r="BB419" i="1"/>
  <c r="BB420" i="1"/>
  <c r="BB424" i="1"/>
  <c r="BB421" i="1"/>
  <c r="BB422" i="1"/>
  <c r="BB423" i="1"/>
  <c r="BB417" i="1"/>
  <c r="BB257" i="1"/>
  <c r="BB262" i="1"/>
  <c r="BB258" i="1"/>
  <c r="BB259" i="1"/>
  <c r="BB260" i="1"/>
  <c r="BB261" i="1"/>
  <c r="BB255" i="1"/>
  <c r="BB256" i="1"/>
  <c r="BB57" i="1"/>
  <c r="BB58" i="1"/>
  <c r="BB53" i="1"/>
  <c r="BB56" i="1"/>
  <c r="BB51" i="1"/>
  <c r="BB54" i="1"/>
  <c r="BB55" i="1"/>
  <c r="BB93" i="1"/>
  <c r="BB94" i="1"/>
  <c r="BB95" i="1"/>
  <c r="BB96" i="1"/>
  <c r="BB97" i="1"/>
  <c r="BB98" i="1"/>
  <c r="BB99" i="1"/>
  <c r="BB100" i="1"/>
  <c r="BB202" i="1"/>
  <c r="BB203" i="1"/>
  <c r="BB204" i="1"/>
  <c r="BB206" i="1"/>
  <c r="BB205" i="1"/>
  <c r="BB201" i="1"/>
  <c r="BB208" i="1"/>
  <c r="BB207" i="1"/>
  <c r="BB40" i="1"/>
  <c r="BB41" i="1"/>
  <c r="BB42" i="1"/>
  <c r="BB43" i="1"/>
  <c r="BB44" i="1"/>
  <c r="BB45" i="1"/>
  <c r="BB46" i="1"/>
  <c r="BB39" i="1"/>
  <c r="BB37" i="1"/>
  <c r="BB33" i="1"/>
  <c r="BB34" i="1"/>
  <c r="BB166" i="1"/>
  <c r="BB165" i="1"/>
  <c r="BB220" i="1"/>
  <c r="BB219" i="1"/>
  <c r="BC23" i="1"/>
  <c r="BC26" i="1"/>
  <c r="BC25" i="1"/>
  <c r="BC15" i="1"/>
  <c r="BB490" i="1"/>
  <c r="BB489" i="1"/>
  <c r="BB328" i="1"/>
  <c r="BB327" i="1"/>
  <c r="BB310" i="1"/>
  <c r="BB311" i="1"/>
  <c r="BB312" i="1"/>
  <c r="BB309" i="1"/>
  <c r="BB314" i="1"/>
  <c r="BB315" i="1"/>
  <c r="BB316" i="1"/>
  <c r="BB112" i="1"/>
  <c r="BB111" i="1"/>
  <c r="BB147" i="1"/>
  <c r="BB148" i="1"/>
  <c r="BB149" i="1"/>
  <c r="BB150" i="1"/>
  <c r="BB152" i="1"/>
  <c r="BB153" i="1"/>
  <c r="BB154" i="1"/>
  <c r="BB141" i="1"/>
  <c r="AG465" i="1"/>
  <c r="BB303" i="1"/>
  <c r="BB195" i="1"/>
  <c r="BB274" i="1"/>
  <c r="BB411" i="1"/>
  <c r="BB249" i="1"/>
  <c r="BB87" i="1"/>
  <c r="BB436" i="1"/>
  <c r="BB357" i="1"/>
  <c r="BB406" i="1"/>
  <c r="BB352" i="1"/>
  <c r="BB82" i="1"/>
  <c r="BC28" i="1"/>
  <c r="BB222" i="1"/>
  <c r="AF491" i="1"/>
  <c r="AF492" i="1"/>
  <c r="BB114" i="1"/>
  <c r="BB383" i="1"/>
  <c r="BB60" i="1"/>
  <c r="AQ330" i="1"/>
  <c r="AQ329" i="1"/>
  <c r="AQ167" i="1"/>
  <c r="AQ168" i="1"/>
  <c r="BB102" i="1"/>
  <c r="BB48" i="1"/>
  <c r="BB243" i="1"/>
  <c r="BB244" i="1"/>
  <c r="BA460" i="1"/>
  <c r="BB189" i="1"/>
  <c r="BB190" i="1"/>
  <c r="BA136" i="1"/>
  <c r="BA298" i="1"/>
  <c r="BA297" i="1"/>
  <c r="BB210" i="1"/>
  <c r="BB209" i="1"/>
  <c r="BB276" i="1"/>
  <c r="BB275" i="1"/>
  <c r="BB263" i="1"/>
  <c r="BB264" i="1"/>
  <c r="BA459" i="1"/>
  <c r="BB458" i="1"/>
  <c r="BB461" i="1" s="1"/>
  <c r="BB437" i="1"/>
  <c r="BB438" i="1"/>
  <c r="BB425" i="1"/>
  <c r="BB426" i="1"/>
  <c r="BB404" i="1"/>
  <c r="BB407" i="1"/>
  <c r="BB405" i="1"/>
  <c r="BB384" i="1"/>
  <c r="BB371" i="1"/>
  <c r="BB372" i="1"/>
  <c r="BB350" i="1"/>
  <c r="BB353" i="1"/>
  <c r="BB351" i="1"/>
  <c r="BB296" i="1"/>
  <c r="BB299" i="1" s="1"/>
  <c r="BB242" i="1"/>
  <c r="BB245" i="1"/>
  <c r="BB188" i="1"/>
  <c r="BB191" i="1"/>
  <c r="BB134" i="1"/>
  <c r="BB137" i="1" s="1"/>
  <c r="BB80" i="1"/>
  <c r="BB83" i="1"/>
  <c r="BC29" i="1"/>
  <c r="AG466" i="1"/>
  <c r="AG468" i="1"/>
  <c r="AG470" i="1"/>
  <c r="AG469" i="1"/>
  <c r="AG467" i="1"/>
  <c r="BB486" i="1"/>
  <c r="BB487" i="1"/>
  <c r="BB488" i="1"/>
  <c r="BB485" i="1"/>
  <c r="BB483" i="1"/>
  <c r="BB484" i="1"/>
  <c r="BB432" i="1"/>
  <c r="BB433" i="1"/>
  <c r="BB429" i="1"/>
  <c r="BB434" i="1"/>
  <c r="BB431" i="1"/>
  <c r="BB430" i="1"/>
  <c r="BB412" i="1"/>
  <c r="BB414" i="1"/>
  <c r="BB415" i="1"/>
  <c r="BB413" i="1"/>
  <c r="BB416" i="1"/>
  <c r="BB360" i="1"/>
  <c r="BB358" i="1"/>
  <c r="BB361" i="1"/>
  <c r="BB362" i="1"/>
  <c r="BB359" i="1"/>
  <c r="BB378" i="1"/>
  <c r="BB379" i="1"/>
  <c r="BB380" i="1"/>
  <c r="BB375" i="1"/>
  <c r="BB377" i="1"/>
  <c r="BB376" i="1"/>
  <c r="BB324" i="1"/>
  <c r="BB321" i="1"/>
  <c r="BB325" i="1"/>
  <c r="BB322" i="1"/>
  <c r="BB326" i="1"/>
  <c r="BB323" i="1"/>
  <c r="BB307" i="1"/>
  <c r="BB304" i="1"/>
  <c r="BB306" i="1"/>
  <c r="BB305" i="1"/>
  <c r="BB308" i="1"/>
  <c r="BB252" i="1"/>
  <c r="BB253" i="1"/>
  <c r="BB250" i="1"/>
  <c r="BB254" i="1"/>
  <c r="BB251" i="1"/>
  <c r="BB270" i="1"/>
  <c r="BB271" i="1"/>
  <c r="BB272" i="1"/>
  <c r="BB267" i="1"/>
  <c r="BB269" i="1"/>
  <c r="BB268" i="1"/>
  <c r="BB196" i="1"/>
  <c r="BB197" i="1"/>
  <c r="BB198" i="1"/>
  <c r="BB200" i="1"/>
  <c r="BB199" i="1"/>
  <c r="BB221" i="1"/>
  <c r="BB216" i="1"/>
  <c r="BB217" i="1"/>
  <c r="BB218" i="1"/>
  <c r="BB213" i="1"/>
  <c r="BB215" i="1"/>
  <c r="BB214" i="1"/>
  <c r="BB159" i="1"/>
  <c r="BB160" i="1"/>
  <c r="BB161" i="1"/>
  <c r="BB163" i="1"/>
  <c r="BB164" i="1"/>
  <c r="BB162" i="1"/>
  <c r="BB142" i="1"/>
  <c r="BB144" i="1"/>
  <c r="BB143" i="1"/>
  <c r="BB145" i="1"/>
  <c r="BB146" i="1"/>
  <c r="BB90" i="1"/>
  <c r="BB88" i="1"/>
  <c r="BB91" i="1"/>
  <c r="BB92" i="1"/>
  <c r="BB89" i="1"/>
  <c r="BB59" i="1"/>
  <c r="BB52" i="1"/>
  <c r="BB105" i="1"/>
  <c r="BB106" i="1"/>
  <c r="BB107" i="1"/>
  <c r="BB108" i="1"/>
  <c r="BB109" i="1"/>
  <c r="BB110" i="1"/>
  <c r="BA135" i="1"/>
  <c r="BB125" i="1"/>
  <c r="BB130" i="1"/>
  <c r="BB126" i="1"/>
  <c r="BB131" i="1"/>
  <c r="BB127" i="1"/>
  <c r="BB132" i="1"/>
  <c r="BB123" i="1"/>
  <c r="BB128" i="1" s="1"/>
  <c r="BB129" i="1"/>
  <c r="BB124" i="1"/>
  <c r="BB449" i="1"/>
  <c r="BB453" i="1"/>
  <c r="BB448" i="1"/>
  <c r="BB450" i="1"/>
  <c r="BB447" i="1"/>
  <c r="BB452" i="1" s="1"/>
  <c r="BB455" i="1"/>
  <c r="BB451" i="1"/>
  <c r="BB454" i="1"/>
  <c r="BB456" i="1"/>
  <c r="BB233" i="1"/>
  <c r="BB231" i="1"/>
  <c r="BB235" i="1"/>
  <c r="BB236" i="1"/>
  <c r="BB237" i="1"/>
  <c r="BB238" i="1"/>
  <c r="BB234" i="1"/>
  <c r="BB239" i="1"/>
  <c r="BB240" i="1"/>
  <c r="BB232" i="1"/>
  <c r="BB395" i="1"/>
  <c r="BB401" i="1"/>
  <c r="BB396" i="1"/>
  <c r="BB402" i="1"/>
  <c r="BB397" i="1"/>
  <c r="BB398" i="1"/>
  <c r="BB393" i="1"/>
  <c r="BB399" i="1"/>
  <c r="BB394" i="1"/>
  <c r="BB400" i="1"/>
  <c r="BC27" i="1"/>
  <c r="BB74" i="1"/>
  <c r="BB69" i="1"/>
  <c r="BB75" i="1"/>
  <c r="BB70" i="1"/>
  <c r="BB71" i="1"/>
  <c r="BB77" i="1"/>
  <c r="BB72" i="1"/>
  <c r="BB73" i="1"/>
  <c r="BB285" i="1"/>
  <c r="BB290" i="1" s="1"/>
  <c r="BB286" i="1"/>
  <c r="BB287" i="1"/>
  <c r="BB291" i="1"/>
  <c r="BB288" i="1"/>
  <c r="BB292" i="1"/>
  <c r="BB293" i="1"/>
  <c r="BB289" i="1"/>
  <c r="BB294" i="1"/>
  <c r="BB47" i="1"/>
  <c r="BB35" i="1"/>
  <c r="BB36" i="1"/>
  <c r="BB38" i="1"/>
  <c r="BB177" i="1"/>
  <c r="BB179" i="1"/>
  <c r="BB180" i="1"/>
  <c r="BB182" i="1"/>
  <c r="BB183" i="1"/>
  <c r="BB178" i="1"/>
  <c r="BB184" i="1"/>
  <c r="BB185" i="1"/>
  <c r="BB186" i="1"/>
  <c r="BB181" i="1"/>
  <c r="BB348" i="1"/>
  <c r="BB339" i="1"/>
  <c r="BB341" i="1"/>
  <c r="BB340" i="1"/>
  <c r="BB342" i="1"/>
  <c r="BB344" i="1"/>
  <c r="BB345" i="1"/>
  <c r="BB346" i="1"/>
  <c r="BB343" i="1"/>
  <c r="BB347" i="1"/>
  <c r="BC17" i="1"/>
  <c r="BC18" i="1"/>
  <c r="BC19" i="1"/>
  <c r="BC20" i="1"/>
  <c r="BC21" i="1"/>
  <c r="BC16" i="1"/>
  <c r="BC428" i="1"/>
  <c r="BC435" i="1" s="1"/>
  <c r="AH463" i="1"/>
  <c r="AH464" i="1" s="1"/>
  <c r="BC392" i="1"/>
  <c r="BC403" i="1" s="1"/>
  <c r="BC482" i="1"/>
  <c r="BC409" i="1"/>
  <c r="BC410" i="1" s="1"/>
  <c r="BC446" i="1"/>
  <c r="BC457" i="1" s="1"/>
  <c r="BC301" i="1"/>
  <c r="BC302" i="1" s="1"/>
  <c r="BC247" i="1"/>
  <c r="BC248" i="1" s="1"/>
  <c r="BC158" i="1"/>
  <c r="BC31" i="1"/>
  <c r="BC32" i="1" s="1"/>
  <c r="BC284" i="1"/>
  <c r="BC295" i="1" s="1"/>
  <c r="BC230" i="1"/>
  <c r="BC241" i="1" s="1"/>
  <c r="BC338" i="1"/>
  <c r="BC349" i="1" s="1"/>
  <c r="BC122" i="1"/>
  <c r="BC133" i="1" s="1"/>
  <c r="BC68" i="1"/>
  <c r="BC76" i="1" s="1"/>
  <c r="BB81" i="1"/>
  <c r="BC50" i="1"/>
  <c r="BC176" i="1"/>
  <c r="BC187" i="1" s="1"/>
  <c r="BC266" i="1"/>
  <c r="BC273" i="1" s="1"/>
  <c r="BC139" i="1"/>
  <c r="BC140" i="1" s="1"/>
  <c r="BC355" i="1"/>
  <c r="BC356" i="1" s="1"/>
  <c r="BC212" i="1"/>
  <c r="BC374" i="1"/>
  <c r="BD14" i="1"/>
  <c r="BC193" i="1"/>
  <c r="BC194" i="1" s="1"/>
  <c r="BC104" i="1"/>
  <c r="BB113" i="1"/>
  <c r="BC85" i="1"/>
  <c r="BC86" i="1" s="1"/>
  <c r="BB101" i="1"/>
  <c r="BC320" i="1"/>
  <c r="BD24" i="1" l="1"/>
  <c r="BD22" i="1"/>
  <c r="BC79" i="1"/>
  <c r="BC78" i="1"/>
  <c r="BC382" i="1"/>
  <c r="BC381" i="1"/>
  <c r="BC220" i="1"/>
  <c r="BC219" i="1"/>
  <c r="BC309" i="1"/>
  <c r="BC315" i="1"/>
  <c r="BC310" i="1"/>
  <c r="BC311" i="1"/>
  <c r="BC312" i="1"/>
  <c r="BC314" i="1"/>
  <c r="BC316" i="1"/>
  <c r="BC328" i="1"/>
  <c r="BC327" i="1"/>
  <c r="BC363" i="1"/>
  <c r="BC364" i="1"/>
  <c r="BC365" i="1"/>
  <c r="BC366" i="1"/>
  <c r="BC367" i="1"/>
  <c r="BC369" i="1"/>
  <c r="BC370" i="1"/>
  <c r="BC368" i="1"/>
  <c r="BC417" i="1"/>
  <c r="BC418" i="1"/>
  <c r="BC419" i="1"/>
  <c r="BC420" i="1"/>
  <c r="BC424" i="1"/>
  <c r="BC421" i="1"/>
  <c r="BC422" i="1"/>
  <c r="BC423" i="1"/>
  <c r="BC93" i="1"/>
  <c r="BC94" i="1"/>
  <c r="BC95" i="1"/>
  <c r="BC97" i="1"/>
  <c r="BC98" i="1"/>
  <c r="BC99" i="1"/>
  <c r="BC96" i="1"/>
  <c r="BC100" i="1"/>
  <c r="BC147" i="1"/>
  <c r="BC148" i="1"/>
  <c r="BC153" i="1"/>
  <c r="BC150" i="1"/>
  <c r="BC149" i="1"/>
  <c r="BC152" i="1"/>
  <c r="BC154" i="1"/>
  <c r="BC490" i="1"/>
  <c r="BC489" i="1"/>
  <c r="AH476" i="1"/>
  <c r="AH477" i="1"/>
  <c r="AH472" i="1"/>
  <c r="AH471" i="1"/>
  <c r="AH473" i="1"/>
  <c r="AH474" i="1"/>
  <c r="AH478" i="1"/>
  <c r="BC112" i="1"/>
  <c r="BC111" i="1"/>
  <c r="BC39" i="1"/>
  <c r="BC40" i="1"/>
  <c r="BC41" i="1"/>
  <c r="BC42" i="1"/>
  <c r="BC43" i="1"/>
  <c r="BC44" i="1"/>
  <c r="BC46" i="1"/>
  <c r="BC45" i="1"/>
  <c r="BC37" i="1"/>
  <c r="BC33" i="1"/>
  <c r="BC34" i="1"/>
  <c r="BC201" i="1"/>
  <c r="BC202" i="1"/>
  <c r="BC203" i="1"/>
  <c r="BC204" i="1"/>
  <c r="BC206" i="1"/>
  <c r="BC205" i="1"/>
  <c r="BC208" i="1"/>
  <c r="BC207" i="1"/>
  <c r="BC57" i="1"/>
  <c r="BC58" i="1"/>
  <c r="BC53" i="1"/>
  <c r="BC56" i="1"/>
  <c r="BC51" i="1"/>
  <c r="BC55" i="1"/>
  <c r="BC54" i="1"/>
  <c r="BC166" i="1"/>
  <c r="BC165" i="1"/>
  <c r="BD26" i="1"/>
  <c r="BD25" i="1"/>
  <c r="BD23" i="1"/>
  <c r="BD15" i="1"/>
  <c r="BC256" i="1"/>
  <c r="BC257" i="1"/>
  <c r="BC262" i="1"/>
  <c r="BC258" i="1"/>
  <c r="BC259" i="1"/>
  <c r="BC260" i="1"/>
  <c r="BC261" i="1"/>
  <c r="BC255" i="1"/>
  <c r="BC436" i="1"/>
  <c r="BC249" i="1"/>
  <c r="BC303" i="1"/>
  <c r="BC411" i="1"/>
  <c r="BC87" i="1"/>
  <c r="BC141" i="1"/>
  <c r="BC274" i="1"/>
  <c r="AH465" i="1"/>
  <c r="BC195" i="1"/>
  <c r="BC357" i="1"/>
  <c r="BD28" i="1"/>
  <c r="BC82" i="1"/>
  <c r="BC352" i="1"/>
  <c r="BC406" i="1"/>
  <c r="BC114" i="1"/>
  <c r="AG492" i="1"/>
  <c r="AG491" i="1"/>
  <c r="BC60" i="1"/>
  <c r="BC383" i="1"/>
  <c r="BC222" i="1"/>
  <c r="AR330" i="1"/>
  <c r="AR329" i="1"/>
  <c r="AR167" i="1"/>
  <c r="AR168" i="1"/>
  <c r="BC48" i="1"/>
  <c r="BC102" i="1"/>
  <c r="BC243" i="1"/>
  <c r="BC244" i="1"/>
  <c r="BB460" i="1"/>
  <c r="BC189" i="1"/>
  <c r="BC190" i="1"/>
  <c r="BB298" i="1"/>
  <c r="BB136" i="1"/>
  <c r="BB297" i="1"/>
  <c r="BC276" i="1"/>
  <c r="BC275" i="1"/>
  <c r="BC210" i="1"/>
  <c r="BC209" i="1"/>
  <c r="BC263" i="1"/>
  <c r="BC264" i="1"/>
  <c r="BB459" i="1"/>
  <c r="BC458" i="1"/>
  <c r="BC461" i="1" s="1"/>
  <c r="BC437" i="1"/>
  <c r="BC438" i="1"/>
  <c r="BC425" i="1"/>
  <c r="BC426" i="1"/>
  <c r="BC404" i="1"/>
  <c r="BC405" i="1"/>
  <c r="BC407" i="1"/>
  <c r="BC384" i="1"/>
  <c r="BC372" i="1"/>
  <c r="BC371" i="1"/>
  <c r="BC350" i="1"/>
  <c r="BC351" i="1"/>
  <c r="BC353" i="1"/>
  <c r="BC296" i="1"/>
  <c r="BC299" i="1" s="1"/>
  <c r="BC242" i="1"/>
  <c r="BC245" i="1"/>
  <c r="BC188" i="1"/>
  <c r="BC191" i="1"/>
  <c r="BC134" i="1"/>
  <c r="BC137" i="1" s="1"/>
  <c r="BC80" i="1"/>
  <c r="BC83" i="1"/>
  <c r="BD29" i="1"/>
  <c r="AH467" i="1"/>
  <c r="AH469" i="1"/>
  <c r="AH468" i="1"/>
  <c r="AH466" i="1"/>
  <c r="AH470" i="1"/>
  <c r="BC485" i="1"/>
  <c r="BC486" i="1"/>
  <c r="BC487" i="1"/>
  <c r="BC488" i="1"/>
  <c r="BC484" i="1"/>
  <c r="BC483" i="1"/>
  <c r="BC413" i="1"/>
  <c r="BC416" i="1"/>
  <c r="BC414" i="1"/>
  <c r="BC415" i="1"/>
  <c r="BC412" i="1"/>
  <c r="BC431" i="1"/>
  <c r="BC432" i="1"/>
  <c r="BC434" i="1"/>
  <c r="BC430" i="1"/>
  <c r="BC429" i="1"/>
  <c r="BC433" i="1"/>
  <c r="BC377" i="1"/>
  <c r="BC378" i="1"/>
  <c r="BC379" i="1"/>
  <c r="BC380" i="1"/>
  <c r="BC375" i="1"/>
  <c r="BC376" i="1"/>
  <c r="BC358" i="1"/>
  <c r="BC359" i="1"/>
  <c r="BC360" i="1"/>
  <c r="BC361" i="1"/>
  <c r="BC362" i="1"/>
  <c r="BC306" i="1"/>
  <c r="BC305" i="1"/>
  <c r="BC304" i="1"/>
  <c r="BC307" i="1"/>
  <c r="BC308" i="1"/>
  <c r="BC321" i="1"/>
  <c r="BC322" i="1"/>
  <c r="BC323" i="1"/>
  <c r="BC324" i="1"/>
  <c r="BC325" i="1"/>
  <c r="BC326" i="1"/>
  <c r="BC251" i="1"/>
  <c r="BC252" i="1"/>
  <c r="BC250" i="1"/>
  <c r="BC254" i="1"/>
  <c r="BC253" i="1"/>
  <c r="BC269" i="1"/>
  <c r="BC270" i="1"/>
  <c r="BC271" i="1"/>
  <c r="BC268" i="1"/>
  <c r="BC272" i="1"/>
  <c r="BC267" i="1"/>
  <c r="BC196" i="1"/>
  <c r="BC197" i="1"/>
  <c r="BC198" i="1"/>
  <c r="BC199" i="1"/>
  <c r="BC200" i="1"/>
  <c r="BC221" i="1"/>
  <c r="BC215" i="1"/>
  <c r="BC216" i="1"/>
  <c r="BC217" i="1"/>
  <c r="BC218" i="1"/>
  <c r="BC213" i="1"/>
  <c r="BC214" i="1"/>
  <c r="BC159" i="1"/>
  <c r="BC160" i="1"/>
  <c r="BC162" i="1"/>
  <c r="BC163" i="1"/>
  <c r="BC164" i="1"/>
  <c r="BC161" i="1"/>
  <c r="BC144" i="1"/>
  <c r="BC142" i="1"/>
  <c r="BC143" i="1"/>
  <c r="BC145" i="1"/>
  <c r="BC146" i="1"/>
  <c r="BC89" i="1"/>
  <c r="BC90" i="1"/>
  <c r="BC88" i="1"/>
  <c r="BC91" i="1"/>
  <c r="BC92" i="1"/>
  <c r="BC105" i="1"/>
  <c r="BC106" i="1"/>
  <c r="BC107" i="1"/>
  <c r="BC108" i="1"/>
  <c r="BC110" i="1"/>
  <c r="BC109" i="1"/>
  <c r="BC59" i="1"/>
  <c r="BC52" i="1"/>
  <c r="BB135" i="1"/>
  <c r="BC456" i="1"/>
  <c r="BC449" i="1"/>
  <c r="BC453" i="1"/>
  <c r="BC451" i="1"/>
  <c r="BC455" i="1"/>
  <c r="BC448" i="1"/>
  <c r="BC447" i="1"/>
  <c r="BC452" i="1" s="1"/>
  <c r="BC450" i="1"/>
  <c r="BC454" i="1"/>
  <c r="BD27" i="1"/>
  <c r="BC232" i="1"/>
  <c r="BC236" i="1"/>
  <c r="BC231" i="1"/>
  <c r="BC233" i="1"/>
  <c r="BC235" i="1"/>
  <c r="BC237" i="1"/>
  <c r="BC238" i="1"/>
  <c r="BC234" i="1"/>
  <c r="BC239" i="1"/>
  <c r="BC240" i="1"/>
  <c r="BC394" i="1"/>
  <c r="BC400" i="1"/>
  <c r="BC395" i="1"/>
  <c r="BC401" i="1"/>
  <c r="BC396" i="1"/>
  <c r="BC402" i="1"/>
  <c r="BC397" i="1"/>
  <c r="BC393" i="1"/>
  <c r="BC399" i="1"/>
  <c r="BC398" i="1"/>
  <c r="BC294" i="1"/>
  <c r="BC285" i="1"/>
  <c r="BC290" i="1" s="1"/>
  <c r="BC286" i="1"/>
  <c r="BC287" i="1"/>
  <c r="BC291" i="1"/>
  <c r="BC288" i="1"/>
  <c r="BC289" i="1"/>
  <c r="BC292" i="1"/>
  <c r="BC293" i="1"/>
  <c r="BC124" i="1"/>
  <c r="BC129" i="1"/>
  <c r="BC125" i="1"/>
  <c r="BC130" i="1"/>
  <c r="BC126" i="1"/>
  <c r="BC131" i="1"/>
  <c r="BC127" i="1"/>
  <c r="BC132" i="1"/>
  <c r="BC123" i="1"/>
  <c r="BC128" i="1" s="1"/>
  <c r="BC73" i="1"/>
  <c r="BC74" i="1"/>
  <c r="BC69" i="1"/>
  <c r="BC75" i="1"/>
  <c r="BC70" i="1"/>
  <c r="BC72" i="1"/>
  <c r="BC71" i="1"/>
  <c r="BC77" i="1"/>
  <c r="BC47" i="1"/>
  <c r="BC35" i="1"/>
  <c r="BC36" i="1"/>
  <c r="BC38" i="1"/>
  <c r="BC347" i="1"/>
  <c r="BC348" i="1"/>
  <c r="BC339" i="1"/>
  <c r="BC341" i="1"/>
  <c r="BC340" i="1"/>
  <c r="BC342" i="1"/>
  <c r="BC343" i="1"/>
  <c r="BC344" i="1"/>
  <c r="BC346" i="1"/>
  <c r="BC345" i="1"/>
  <c r="BC178" i="1"/>
  <c r="BC186" i="1"/>
  <c r="BC179" i="1"/>
  <c r="BC181" i="1"/>
  <c r="BC185" i="1"/>
  <c r="BC177" i="1"/>
  <c r="BC182" i="1"/>
  <c r="BC183" i="1"/>
  <c r="BC184" i="1"/>
  <c r="BC180" i="1"/>
  <c r="BD16" i="1"/>
  <c r="BD17" i="1"/>
  <c r="BD18" i="1"/>
  <c r="BD19" i="1"/>
  <c r="BD20" i="1"/>
  <c r="BD21" i="1"/>
  <c r="AI463" i="1"/>
  <c r="AI464" i="1" s="1"/>
  <c r="BD446" i="1"/>
  <c r="BD457" i="1" s="1"/>
  <c r="BD482" i="1"/>
  <c r="BD489" i="1" s="1"/>
  <c r="BD392" i="1"/>
  <c r="BD403" i="1" s="1"/>
  <c r="BD428" i="1"/>
  <c r="BD435" i="1" s="1"/>
  <c r="BD409" i="1"/>
  <c r="BD410" i="1" s="1"/>
  <c r="BD266" i="1"/>
  <c r="BD273" i="1" s="1"/>
  <c r="BD122" i="1"/>
  <c r="BD133" i="1" s="1"/>
  <c r="BD31" i="1"/>
  <c r="BD32" i="1" s="1"/>
  <c r="BD158" i="1"/>
  <c r="BD85" i="1"/>
  <c r="BD86" i="1" s="1"/>
  <c r="BC101" i="1"/>
  <c r="BD104" i="1"/>
  <c r="BC113" i="1"/>
  <c r="BD338" i="1"/>
  <c r="BD349" i="1" s="1"/>
  <c r="BD374" i="1"/>
  <c r="BD212" i="1"/>
  <c r="BD219" i="1" s="1"/>
  <c r="BD176" i="1"/>
  <c r="BD187" i="1" s="1"/>
  <c r="BD193" i="1"/>
  <c r="BD194" i="1" s="1"/>
  <c r="BD355" i="1"/>
  <c r="BD356" i="1" s="1"/>
  <c r="BD50" i="1"/>
  <c r="BD230" i="1"/>
  <c r="BD241" i="1" s="1"/>
  <c r="BD247" i="1"/>
  <c r="BD248" i="1" s="1"/>
  <c r="BD320" i="1"/>
  <c r="BD327" i="1" s="1"/>
  <c r="BE14" i="1"/>
  <c r="BD139" i="1"/>
  <c r="BD140" i="1" s="1"/>
  <c r="BD68" i="1"/>
  <c r="BD76" i="1" s="1"/>
  <c r="BC81" i="1"/>
  <c r="BD284" i="1"/>
  <c r="BD295" i="1" s="1"/>
  <c r="BD301" i="1"/>
  <c r="BD302" i="1" s="1"/>
  <c r="BE24" i="1" l="1"/>
  <c r="BE22" i="1"/>
  <c r="BD79" i="1"/>
  <c r="BD78" i="1"/>
  <c r="BD314" i="1"/>
  <c r="BD315" i="1"/>
  <c r="BD310" i="1"/>
  <c r="BD316" i="1"/>
  <c r="BD311" i="1"/>
  <c r="BD309" i="1"/>
  <c r="BD312" i="1"/>
  <c r="BD313" i="1"/>
  <c r="BD417" i="1"/>
  <c r="BD418" i="1"/>
  <c r="BD419" i="1"/>
  <c r="BD420" i="1"/>
  <c r="BD424" i="1"/>
  <c r="BD421" i="1"/>
  <c r="BD422" i="1"/>
  <c r="BD423" i="1"/>
  <c r="BD57" i="1"/>
  <c r="BD53" i="1"/>
  <c r="BD56" i="1"/>
  <c r="BD51" i="1"/>
  <c r="BD55" i="1"/>
  <c r="BD54" i="1"/>
  <c r="BD58" i="1"/>
  <c r="BD112" i="1"/>
  <c r="BD111" i="1"/>
  <c r="BD363" i="1"/>
  <c r="BD364" i="1"/>
  <c r="BD365" i="1"/>
  <c r="BD366" i="1"/>
  <c r="BD367" i="1"/>
  <c r="BD368" i="1"/>
  <c r="BD370" i="1"/>
  <c r="BD369" i="1"/>
  <c r="BD255" i="1"/>
  <c r="BD256" i="1"/>
  <c r="BD257" i="1"/>
  <c r="BD262" i="1"/>
  <c r="BD258" i="1"/>
  <c r="BD259" i="1"/>
  <c r="BD260" i="1"/>
  <c r="BD261" i="1"/>
  <c r="BD93" i="1"/>
  <c r="BD94" i="1"/>
  <c r="BD95" i="1"/>
  <c r="BD96" i="1"/>
  <c r="BD100" i="1"/>
  <c r="BD97" i="1"/>
  <c r="BD98" i="1"/>
  <c r="BD99" i="1"/>
  <c r="BD201" i="1"/>
  <c r="BD202" i="1"/>
  <c r="BD203" i="1"/>
  <c r="BD204" i="1"/>
  <c r="BD206" i="1"/>
  <c r="BD205" i="1"/>
  <c r="BD207" i="1"/>
  <c r="BD208" i="1"/>
  <c r="BD150" i="1"/>
  <c r="BD151" i="1"/>
  <c r="BD147" i="1"/>
  <c r="BD152" i="1"/>
  <c r="BD153" i="1"/>
  <c r="BD148" i="1"/>
  <c r="BD154" i="1"/>
  <c r="BD149" i="1"/>
  <c r="BD166" i="1"/>
  <c r="BD165" i="1"/>
  <c r="BE26" i="1"/>
  <c r="BE25" i="1"/>
  <c r="BE23" i="1"/>
  <c r="BE15" i="1"/>
  <c r="BD46" i="1"/>
  <c r="BD39" i="1"/>
  <c r="BD40" i="1"/>
  <c r="BD41" i="1"/>
  <c r="BD42" i="1"/>
  <c r="BD43" i="1"/>
  <c r="BD44" i="1"/>
  <c r="BD45" i="1"/>
  <c r="BD33" i="1"/>
  <c r="BD34" i="1"/>
  <c r="BD37" i="1"/>
  <c r="AI476" i="1"/>
  <c r="AI477" i="1"/>
  <c r="AI472" i="1"/>
  <c r="AI471" i="1"/>
  <c r="AI473" i="1"/>
  <c r="AI474" i="1"/>
  <c r="AI478" i="1"/>
  <c r="BD382" i="1"/>
  <c r="BD381" i="1"/>
  <c r="BD87" i="1"/>
  <c r="BD141" i="1"/>
  <c r="BD249" i="1"/>
  <c r="BD274" i="1"/>
  <c r="BD328" i="1"/>
  <c r="BD411" i="1"/>
  <c r="BD490" i="1"/>
  <c r="BD303" i="1"/>
  <c r="BD436" i="1"/>
  <c r="BD195" i="1"/>
  <c r="BD220" i="1"/>
  <c r="AI465" i="1"/>
  <c r="BD357" i="1"/>
  <c r="BD352" i="1"/>
  <c r="BD136" i="1"/>
  <c r="BE28" i="1"/>
  <c r="BD406" i="1"/>
  <c r="BD82" i="1"/>
  <c r="BD460" i="1"/>
  <c r="BD60" i="1"/>
  <c r="AH492" i="1"/>
  <c r="AH491" i="1"/>
  <c r="BD168" i="1"/>
  <c r="BD114" i="1"/>
  <c r="BD383" i="1"/>
  <c r="AS329" i="1"/>
  <c r="AS330" i="1"/>
  <c r="AS167" i="1"/>
  <c r="AS168" i="1"/>
  <c r="BD102" i="1"/>
  <c r="BD156" i="1"/>
  <c r="BD48" i="1"/>
  <c r="BC136" i="1"/>
  <c r="BD243" i="1"/>
  <c r="BD244" i="1"/>
  <c r="BD297" i="1"/>
  <c r="BD298" i="1"/>
  <c r="BC460" i="1"/>
  <c r="BD189" i="1"/>
  <c r="BD190" i="1"/>
  <c r="BC298" i="1"/>
  <c r="BC297" i="1"/>
  <c r="BD263" i="1"/>
  <c r="BD264" i="1"/>
  <c r="BD276" i="1"/>
  <c r="BD275" i="1"/>
  <c r="BD318" i="1"/>
  <c r="BD317" i="1"/>
  <c r="BD210" i="1"/>
  <c r="BD209" i="1"/>
  <c r="BD330" i="1"/>
  <c r="BD329" i="1"/>
  <c r="BD492" i="1"/>
  <c r="BD491" i="1"/>
  <c r="BC459" i="1"/>
  <c r="BD458" i="1"/>
  <c r="BD459" i="1"/>
  <c r="BD461" i="1"/>
  <c r="BD437" i="1"/>
  <c r="BD438" i="1"/>
  <c r="BD426" i="1"/>
  <c r="BD425" i="1"/>
  <c r="BD404" i="1"/>
  <c r="BD405" i="1"/>
  <c r="BD407" i="1"/>
  <c r="BD384" i="1"/>
  <c r="BD372" i="1"/>
  <c r="BD371" i="1"/>
  <c r="BD350" i="1"/>
  <c r="BD351" i="1"/>
  <c r="BD353" i="1"/>
  <c r="BD296" i="1"/>
  <c r="BD299" i="1"/>
  <c r="BD242" i="1"/>
  <c r="BD245" i="1"/>
  <c r="BD188" i="1"/>
  <c r="BD191" i="1"/>
  <c r="BD134" i="1"/>
  <c r="BD137" i="1"/>
  <c r="BD80" i="1"/>
  <c r="BD83" i="1"/>
  <c r="BE29" i="1"/>
  <c r="BD484" i="1"/>
  <c r="BD485" i="1"/>
  <c r="BD486" i="1"/>
  <c r="BD487" i="1"/>
  <c r="BD488" i="1"/>
  <c r="BD483" i="1"/>
  <c r="AI469" i="1"/>
  <c r="AI466" i="1"/>
  <c r="AI470" i="1"/>
  <c r="AI468" i="1"/>
  <c r="AI467" i="1"/>
  <c r="BD412" i="1"/>
  <c r="BD416" i="1"/>
  <c r="BD414" i="1"/>
  <c r="BD415" i="1"/>
  <c r="BD413" i="1"/>
  <c r="BD430" i="1"/>
  <c r="BD431" i="1"/>
  <c r="BD433" i="1"/>
  <c r="BD434" i="1"/>
  <c r="BD429" i="1"/>
  <c r="BD432" i="1"/>
  <c r="BD358" i="1"/>
  <c r="BD361" i="1"/>
  <c r="BD362" i="1"/>
  <c r="BD360" i="1"/>
  <c r="BD359" i="1"/>
  <c r="BD376" i="1"/>
  <c r="BD377" i="1"/>
  <c r="BD378" i="1"/>
  <c r="BD379" i="1"/>
  <c r="BD380" i="1"/>
  <c r="BD375" i="1"/>
  <c r="BD321" i="1"/>
  <c r="BD322" i="1"/>
  <c r="BD323" i="1"/>
  <c r="BD324" i="1"/>
  <c r="BD325" i="1"/>
  <c r="BD326" i="1"/>
  <c r="BD305" i="1"/>
  <c r="BD307" i="1"/>
  <c r="BD308" i="1"/>
  <c r="BD304" i="1"/>
  <c r="BD306" i="1"/>
  <c r="BD250" i="1"/>
  <c r="BD251" i="1"/>
  <c r="BD254" i="1"/>
  <c r="BD252" i="1"/>
  <c r="BD253" i="1"/>
  <c r="BD268" i="1"/>
  <c r="BD269" i="1"/>
  <c r="BD270" i="1"/>
  <c r="BD272" i="1"/>
  <c r="BD267" i="1"/>
  <c r="BD271" i="1"/>
  <c r="BD199" i="1"/>
  <c r="BD196" i="1"/>
  <c r="BD197" i="1"/>
  <c r="BD198" i="1"/>
  <c r="BD200" i="1"/>
  <c r="BD221" i="1"/>
  <c r="BD214" i="1"/>
  <c r="BD215" i="1"/>
  <c r="BD216" i="1"/>
  <c r="BD217" i="1"/>
  <c r="BD218" i="1"/>
  <c r="BD213" i="1"/>
  <c r="BD159" i="1"/>
  <c r="BD161" i="1"/>
  <c r="BD162" i="1"/>
  <c r="BD163" i="1"/>
  <c r="BD160" i="1"/>
  <c r="BD164" i="1"/>
  <c r="BD143" i="1"/>
  <c r="BD144" i="1"/>
  <c r="BD145" i="1"/>
  <c r="BD146" i="1"/>
  <c r="BD142" i="1"/>
  <c r="BD110" i="1"/>
  <c r="BD105" i="1"/>
  <c r="BD106" i="1"/>
  <c r="BD107" i="1"/>
  <c r="BD108" i="1"/>
  <c r="BD109" i="1"/>
  <c r="BD88" i="1"/>
  <c r="BD89" i="1"/>
  <c r="BD90" i="1"/>
  <c r="BD92" i="1"/>
  <c r="BD91" i="1"/>
  <c r="BD59" i="1"/>
  <c r="BD52" i="1"/>
  <c r="BC135" i="1"/>
  <c r="BD447" i="1"/>
  <c r="BD449" i="1"/>
  <c r="BD451" i="1"/>
  <c r="BD455" i="1"/>
  <c r="BD448" i="1"/>
  <c r="BD450" i="1"/>
  <c r="BD453" i="1"/>
  <c r="BD454" i="1"/>
  <c r="BD456" i="1"/>
  <c r="BD452" i="1"/>
  <c r="BD123" i="1"/>
  <c r="BD128" i="1"/>
  <c r="BD124" i="1"/>
  <c r="BD129" i="1"/>
  <c r="BD125" i="1"/>
  <c r="BD130" i="1"/>
  <c r="BD126" i="1"/>
  <c r="BD131" i="1"/>
  <c r="BD127" i="1"/>
  <c r="BD132" i="1"/>
  <c r="BD289" i="1"/>
  <c r="BD293" i="1"/>
  <c r="BD294" i="1"/>
  <c r="BD285" i="1"/>
  <c r="BD286" i="1"/>
  <c r="BD290" i="1"/>
  <c r="BD288" i="1"/>
  <c r="BD291" i="1"/>
  <c r="BD287" i="1"/>
  <c r="BD292" i="1"/>
  <c r="BD393" i="1"/>
  <c r="BD399" i="1"/>
  <c r="BD394" i="1"/>
  <c r="BD400" i="1"/>
  <c r="BD395" i="1"/>
  <c r="BD401" i="1"/>
  <c r="BD396" i="1"/>
  <c r="BD402" i="1"/>
  <c r="BD397" i="1"/>
  <c r="BD398" i="1"/>
  <c r="BD235" i="1"/>
  <c r="BD232" i="1"/>
  <c r="BD240" i="1"/>
  <c r="BD233" i="1"/>
  <c r="BD236" i="1"/>
  <c r="BD237" i="1"/>
  <c r="BD238" i="1"/>
  <c r="BD231" i="1"/>
  <c r="BD234" i="1"/>
  <c r="BD239" i="1"/>
  <c r="BE27" i="1"/>
  <c r="BD72" i="1"/>
  <c r="BD73" i="1"/>
  <c r="BD74" i="1"/>
  <c r="BD69" i="1"/>
  <c r="BD75" i="1"/>
  <c r="BD70" i="1"/>
  <c r="BD71" i="1"/>
  <c r="BD77" i="1"/>
  <c r="BD47" i="1"/>
  <c r="BD35" i="1"/>
  <c r="BD36" i="1"/>
  <c r="BD38" i="1"/>
  <c r="BD185" i="1"/>
  <c r="BD178" i="1"/>
  <c r="BD186" i="1"/>
  <c r="BD180" i="1"/>
  <c r="BD181" i="1"/>
  <c r="BD177" i="1"/>
  <c r="BD182" i="1"/>
  <c r="BD184" i="1"/>
  <c r="BD183" i="1"/>
  <c r="BD179" i="1"/>
  <c r="BD346" i="1"/>
  <c r="BD347" i="1"/>
  <c r="BD348" i="1"/>
  <c r="BD339" i="1"/>
  <c r="BD341" i="1"/>
  <c r="BD340" i="1"/>
  <c r="BD342" i="1"/>
  <c r="BD343" i="1"/>
  <c r="BD345" i="1"/>
  <c r="BD344" i="1"/>
  <c r="BE16" i="1"/>
  <c r="BE21" i="1"/>
  <c r="BE17" i="1"/>
  <c r="BE18" i="1"/>
  <c r="BE19" i="1"/>
  <c r="BE20" i="1"/>
  <c r="BE409" i="1"/>
  <c r="BE410" i="1" s="1"/>
  <c r="BE392" i="1"/>
  <c r="BE403" i="1" s="1"/>
  <c r="BE446" i="1"/>
  <c r="BE457" i="1" s="1"/>
  <c r="BE428" i="1"/>
  <c r="BE435" i="1" s="1"/>
  <c r="AJ463" i="1"/>
  <c r="AJ464" i="1" s="1"/>
  <c r="BE482" i="1"/>
  <c r="BE489" i="1" s="1"/>
  <c r="BE320" i="1"/>
  <c r="BE327" i="1" s="1"/>
  <c r="BE374" i="1"/>
  <c r="BE158" i="1"/>
  <c r="BD167" i="1"/>
  <c r="BD222" i="1" s="1"/>
  <c r="BE284" i="1"/>
  <c r="BE295" i="1" s="1"/>
  <c r="BE355" i="1"/>
  <c r="BE356" i="1" s="1"/>
  <c r="BE31" i="1"/>
  <c r="BE32" i="1" s="1"/>
  <c r="BE68" i="1"/>
  <c r="BE76" i="1" s="1"/>
  <c r="BD81" i="1"/>
  <c r="BE193" i="1"/>
  <c r="BE194" i="1" s="1"/>
  <c r="BE338" i="1"/>
  <c r="BE349" i="1" s="1"/>
  <c r="BE139" i="1"/>
  <c r="BE140" i="1" s="1"/>
  <c r="BD155" i="1"/>
  <c r="BE230" i="1"/>
  <c r="BE241" i="1" s="1"/>
  <c r="BE176" i="1"/>
  <c r="BE187" i="1" s="1"/>
  <c r="BE104" i="1"/>
  <c r="BD113" i="1"/>
  <c r="BE122" i="1"/>
  <c r="BE133" i="1" s="1"/>
  <c r="BD135" i="1"/>
  <c r="BE247" i="1"/>
  <c r="BE248" i="1" s="1"/>
  <c r="BE301" i="1"/>
  <c r="BE302" i="1" s="1"/>
  <c r="BF14" i="1"/>
  <c r="BE50" i="1"/>
  <c r="BE212" i="1"/>
  <c r="BE219" i="1" s="1"/>
  <c r="BE85" i="1"/>
  <c r="BE86" i="1" s="1"/>
  <c r="BD101" i="1"/>
  <c r="BE266" i="1"/>
  <c r="BE273" i="1" s="1"/>
  <c r="BF24" i="1" l="1"/>
  <c r="BF22" i="1"/>
  <c r="BE79" i="1"/>
  <c r="BE78" i="1"/>
  <c r="BE112" i="1"/>
  <c r="BE111" i="1"/>
  <c r="BF26" i="1"/>
  <c r="BF25" i="1"/>
  <c r="BF15" i="1"/>
  <c r="BF23" i="1"/>
  <c r="BE208" i="1"/>
  <c r="BE201" i="1"/>
  <c r="BE202" i="1"/>
  <c r="BE203" i="1"/>
  <c r="BE204" i="1"/>
  <c r="BE206" i="1"/>
  <c r="BE205" i="1"/>
  <c r="BE207" i="1"/>
  <c r="BE382" i="1"/>
  <c r="BE381" i="1"/>
  <c r="BE93" i="1"/>
  <c r="BE94" i="1"/>
  <c r="BE95" i="1"/>
  <c r="BE96" i="1"/>
  <c r="BE100" i="1"/>
  <c r="BE97" i="1"/>
  <c r="BE98" i="1"/>
  <c r="BE99" i="1"/>
  <c r="BE57" i="1"/>
  <c r="BE56" i="1"/>
  <c r="BE51" i="1"/>
  <c r="BE55" i="1"/>
  <c r="BE54" i="1"/>
  <c r="BE58" i="1"/>
  <c r="BE53" i="1"/>
  <c r="BE45" i="1"/>
  <c r="BE46" i="1"/>
  <c r="BE39" i="1"/>
  <c r="BE40" i="1"/>
  <c r="BE41" i="1"/>
  <c r="BE42" i="1"/>
  <c r="BE44" i="1"/>
  <c r="BE43" i="1"/>
  <c r="BE33" i="1"/>
  <c r="BE37" i="1"/>
  <c r="BE34" i="1"/>
  <c r="AJ474" i="1"/>
  <c r="AJ476" i="1"/>
  <c r="AJ477" i="1"/>
  <c r="AJ472" i="1"/>
  <c r="AJ471" i="1"/>
  <c r="AJ473" i="1"/>
  <c r="AJ478" i="1"/>
  <c r="BE309" i="1"/>
  <c r="BE313" i="1"/>
  <c r="BE314" i="1"/>
  <c r="BE315" i="1"/>
  <c r="BE310" i="1"/>
  <c r="BE316" i="1"/>
  <c r="BE311" i="1"/>
  <c r="BE312" i="1"/>
  <c r="BE255" i="1"/>
  <c r="BE256" i="1"/>
  <c r="BE257" i="1"/>
  <c r="BE262" i="1"/>
  <c r="BE258" i="1"/>
  <c r="BE259" i="1"/>
  <c r="BE260" i="1"/>
  <c r="BE261" i="1"/>
  <c r="BE370" i="1"/>
  <c r="BE363" i="1"/>
  <c r="BE364" i="1"/>
  <c r="BE365" i="1"/>
  <c r="BE366" i="1"/>
  <c r="BE367" i="1"/>
  <c r="BE368" i="1"/>
  <c r="BE369" i="1"/>
  <c r="BE149" i="1"/>
  <c r="BE150" i="1"/>
  <c r="BE151" i="1"/>
  <c r="BE152" i="1"/>
  <c r="BE153" i="1"/>
  <c r="BE148" i="1"/>
  <c r="BE154" i="1"/>
  <c r="BE147" i="1"/>
  <c r="BE166" i="1"/>
  <c r="BE165" i="1"/>
  <c r="BE423" i="1"/>
  <c r="BE417" i="1"/>
  <c r="BE418" i="1"/>
  <c r="BE419" i="1"/>
  <c r="BE420" i="1"/>
  <c r="BE424" i="1"/>
  <c r="BE421" i="1"/>
  <c r="BE422" i="1"/>
  <c r="BE436" i="1"/>
  <c r="BE303" i="1"/>
  <c r="BE274" i="1"/>
  <c r="BE411" i="1"/>
  <c r="BE249" i="1"/>
  <c r="BE195" i="1"/>
  <c r="BE87" i="1"/>
  <c r="BE490" i="1"/>
  <c r="BE141" i="1"/>
  <c r="BE328" i="1"/>
  <c r="BE220" i="1"/>
  <c r="AJ465" i="1"/>
  <c r="BE357" i="1"/>
  <c r="BE406" i="1"/>
  <c r="BE352" i="1"/>
  <c r="BE136" i="1"/>
  <c r="BE460" i="1"/>
  <c r="BE82" i="1"/>
  <c r="BF28" i="1"/>
  <c r="AI492" i="1"/>
  <c r="AI491" i="1"/>
  <c r="BE383" i="1"/>
  <c r="BE114" i="1"/>
  <c r="BE168" i="1"/>
  <c r="BE60" i="1"/>
  <c r="AT330" i="1"/>
  <c r="AT329" i="1"/>
  <c r="AT168" i="1"/>
  <c r="AT167" i="1"/>
  <c r="BE102" i="1"/>
  <c r="BE156" i="1"/>
  <c r="BE48" i="1"/>
  <c r="BE243" i="1"/>
  <c r="BE244" i="1"/>
  <c r="BE189" i="1"/>
  <c r="BE190" i="1"/>
  <c r="BE297" i="1"/>
  <c r="BE298" i="1"/>
  <c r="BE318" i="1"/>
  <c r="BE317" i="1"/>
  <c r="BE276" i="1"/>
  <c r="BE275" i="1"/>
  <c r="BE210" i="1"/>
  <c r="BE209" i="1"/>
  <c r="BE330" i="1"/>
  <c r="BE329" i="1"/>
  <c r="BE263" i="1"/>
  <c r="BE264" i="1"/>
  <c r="BE491" i="1"/>
  <c r="BE492" i="1"/>
  <c r="BE458" i="1"/>
  <c r="BE459" i="1"/>
  <c r="BE461" i="1"/>
  <c r="BE438" i="1"/>
  <c r="BE437" i="1"/>
  <c r="BE425" i="1"/>
  <c r="BE426" i="1"/>
  <c r="BE404" i="1"/>
  <c r="BE405" i="1"/>
  <c r="BE407" i="1"/>
  <c r="BE384" i="1"/>
  <c r="BE371" i="1"/>
  <c r="BE372" i="1"/>
  <c r="BE350" i="1"/>
  <c r="BE351" i="1"/>
  <c r="BE353" i="1"/>
  <c r="BE296" i="1"/>
  <c r="BE299" i="1"/>
  <c r="BE242" i="1"/>
  <c r="BE245" i="1"/>
  <c r="BE188" i="1"/>
  <c r="BE191" i="1"/>
  <c r="BE134" i="1"/>
  <c r="BE137" i="1"/>
  <c r="BE80" i="1"/>
  <c r="BE83" i="1"/>
  <c r="BF29" i="1"/>
  <c r="BE483" i="1"/>
  <c r="BE484" i="1"/>
  <c r="BE485" i="1"/>
  <c r="BE486" i="1"/>
  <c r="BE487" i="1"/>
  <c r="BE488" i="1"/>
  <c r="AJ469" i="1"/>
  <c r="AJ467" i="1"/>
  <c r="AJ466" i="1"/>
  <c r="AJ470" i="1"/>
  <c r="AJ468" i="1"/>
  <c r="BE429" i="1"/>
  <c r="BE430" i="1"/>
  <c r="BE432" i="1"/>
  <c r="BE433" i="1"/>
  <c r="BE434" i="1"/>
  <c r="BE431" i="1"/>
  <c r="BE413" i="1"/>
  <c r="BE412" i="1"/>
  <c r="BE416" i="1"/>
  <c r="BE414" i="1"/>
  <c r="BE415" i="1"/>
  <c r="BE375" i="1"/>
  <c r="BE376" i="1"/>
  <c r="BE377" i="1"/>
  <c r="BE378" i="1"/>
  <c r="BE379" i="1"/>
  <c r="BE380" i="1"/>
  <c r="BE359" i="1"/>
  <c r="BE360" i="1"/>
  <c r="BE358" i="1"/>
  <c r="BE362" i="1"/>
  <c r="BE361" i="1"/>
  <c r="BE304" i="1"/>
  <c r="BE306" i="1"/>
  <c r="BE307" i="1"/>
  <c r="BE308" i="1"/>
  <c r="BE305" i="1"/>
  <c r="BE321" i="1"/>
  <c r="BE322" i="1"/>
  <c r="BE323" i="1"/>
  <c r="BE324" i="1"/>
  <c r="BE325" i="1"/>
  <c r="BE326" i="1"/>
  <c r="BE267" i="1"/>
  <c r="BE268" i="1"/>
  <c r="BE269" i="1"/>
  <c r="BE271" i="1"/>
  <c r="BE272" i="1"/>
  <c r="BE270" i="1"/>
  <c r="BE250" i="1"/>
  <c r="BE253" i="1"/>
  <c r="BE254" i="1"/>
  <c r="BE251" i="1"/>
  <c r="BE252" i="1"/>
  <c r="BE221" i="1"/>
  <c r="BE213" i="1"/>
  <c r="BE214" i="1"/>
  <c r="BE215" i="1"/>
  <c r="BE216" i="1"/>
  <c r="BE217" i="1"/>
  <c r="BE218" i="1"/>
  <c r="BE199" i="1"/>
  <c r="BE196" i="1"/>
  <c r="BE197" i="1"/>
  <c r="BE198" i="1"/>
  <c r="BE200" i="1"/>
  <c r="BE164" i="1"/>
  <c r="BE160" i="1"/>
  <c r="BE161" i="1"/>
  <c r="BE163" i="1"/>
  <c r="BE162" i="1"/>
  <c r="BE159" i="1"/>
  <c r="BE142" i="1"/>
  <c r="BE144" i="1"/>
  <c r="BE143" i="1"/>
  <c r="BE145" i="1"/>
  <c r="BE146" i="1"/>
  <c r="BE88" i="1"/>
  <c r="BE89" i="1"/>
  <c r="BE90" i="1"/>
  <c r="BE92" i="1"/>
  <c r="BE91" i="1"/>
  <c r="BE109" i="1"/>
  <c r="BE110" i="1"/>
  <c r="BE105" i="1"/>
  <c r="BE106" i="1"/>
  <c r="BE108" i="1"/>
  <c r="BE107" i="1"/>
  <c r="BE59" i="1"/>
  <c r="BE52" i="1"/>
  <c r="BE288" i="1"/>
  <c r="BE292" i="1"/>
  <c r="BE289" i="1"/>
  <c r="BE293" i="1"/>
  <c r="BE294" i="1"/>
  <c r="BE285" i="1"/>
  <c r="BE286" i="1"/>
  <c r="BE287" i="1"/>
  <c r="BE290" i="1"/>
  <c r="BE291" i="1"/>
  <c r="BE123" i="1"/>
  <c r="BE128" i="1"/>
  <c r="BE124" i="1"/>
  <c r="BE129" i="1"/>
  <c r="BE125" i="1"/>
  <c r="BE130" i="1"/>
  <c r="BE126" i="1"/>
  <c r="BE131" i="1"/>
  <c r="BE127" i="1"/>
  <c r="BE132" i="1"/>
  <c r="BE233" i="1"/>
  <c r="BE234" i="1"/>
  <c r="BE232" i="1"/>
  <c r="BE231" i="1"/>
  <c r="BE239" i="1"/>
  <c r="BE240" i="1"/>
  <c r="BE235" i="1"/>
  <c r="BE236" i="1"/>
  <c r="BE237" i="1"/>
  <c r="BE238" i="1"/>
  <c r="BF27" i="1"/>
  <c r="BE450" i="1"/>
  <c r="BE454" i="1"/>
  <c r="BE447" i="1"/>
  <c r="BE449" i="1"/>
  <c r="BE453" i="1"/>
  <c r="BE455" i="1"/>
  <c r="BE451" i="1"/>
  <c r="BE448" i="1"/>
  <c r="BE456" i="1"/>
  <c r="BE452" i="1"/>
  <c r="BE398" i="1"/>
  <c r="BE393" i="1"/>
  <c r="BE399" i="1"/>
  <c r="BE394" i="1"/>
  <c r="BE400" i="1"/>
  <c r="BE395" i="1"/>
  <c r="BE401" i="1"/>
  <c r="BE396" i="1"/>
  <c r="BE402" i="1"/>
  <c r="BE397" i="1"/>
  <c r="BE71" i="1"/>
  <c r="BE77" i="1"/>
  <c r="BE72" i="1"/>
  <c r="BE73" i="1"/>
  <c r="BE74" i="1"/>
  <c r="BE70" i="1"/>
  <c r="BE69" i="1"/>
  <c r="BE75" i="1"/>
  <c r="BE47" i="1"/>
  <c r="BE35" i="1"/>
  <c r="BE36" i="1"/>
  <c r="BE38" i="1"/>
  <c r="BE184" i="1"/>
  <c r="BE185" i="1"/>
  <c r="BE179" i="1"/>
  <c r="BE180" i="1"/>
  <c r="BE183" i="1"/>
  <c r="BE181" i="1"/>
  <c r="BE177" i="1"/>
  <c r="BE182" i="1"/>
  <c r="BE186" i="1"/>
  <c r="BE178" i="1"/>
  <c r="BE345" i="1"/>
  <c r="BE346" i="1"/>
  <c r="BE347" i="1"/>
  <c r="BE339" i="1"/>
  <c r="BE341" i="1"/>
  <c r="BE340" i="1"/>
  <c r="BE342" i="1"/>
  <c r="BE348" i="1"/>
  <c r="BE343" i="1"/>
  <c r="BE344" i="1"/>
  <c r="BF19" i="1"/>
  <c r="BF16" i="1"/>
  <c r="BF17" i="1"/>
  <c r="BF18" i="1"/>
  <c r="BF20" i="1"/>
  <c r="BF21" i="1"/>
  <c r="BF482" i="1"/>
  <c r="BF489" i="1" s="1"/>
  <c r="BF446" i="1"/>
  <c r="BF457" i="1" s="1"/>
  <c r="BF428" i="1"/>
  <c r="BF435" i="1" s="1"/>
  <c r="AK463" i="1"/>
  <c r="AK464" i="1" s="1"/>
  <c r="BF392" i="1"/>
  <c r="BF403" i="1" s="1"/>
  <c r="BF409" i="1"/>
  <c r="BF410" i="1" s="1"/>
  <c r="BF284" i="1"/>
  <c r="BF295" i="1" s="1"/>
  <c r="BF301" i="1"/>
  <c r="BF302" i="1" s="1"/>
  <c r="BF85" i="1"/>
  <c r="BF86" i="1" s="1"/>
  <c r="BE101" i="1"/>
  <c r="BF68" i="1"/>
  <c r="BF76" i="1" s="1"/>
  <c r="BE81" i="1"/>
  <c r="BF158" i="1"/>
  <c r="BE167" i="1"/>
  <c r="BE222" i="1" s="1"/>
  <c r="BF176" i="1"/>
  <c r="BF187" i="1" s="1"/>
  <c r="BF247" i="1"/>
  <c r="BF248" i="1" s="1"/>
  <c r="BF122" i="1"/>
  <c r="BF133" i="1" s="1"/>
  <c r="BE135" i="1"/>
  <c r="BF31" i="1"/>
  <c r="BF32" i="1" s="1"/>
  <c r="BF374" i="1"/>
  <c r="BF193" i="1"/>
  <c r="BF194" i="1" s="1"/>
  <c r="BF230" i="1"/>
  <c r="BF241" i="1" s="1"/>
  <c r="BF139" i="1"/>
  <c r="BF140" i="1" s="1"/>
  <c r="BE155" i="1"/>
  <c r="BF212" i="1"/>
  <c r="BF219" i="1" s="1"/>
  <c r="BF50" i="1"/>
  <c r="BF266" i="1"/>
  <c r="BF273" i="1" s="1"/>
  <c r="BG14" i="1"/>
  <c r="BF104" i="1"/>
  <c r="BE113" i="1"/>
  <c r="BF338" i="1"/>
  <c r="BF349" i="1" s="1"/>
  <c r="BF355" i="1"/>
  <c r="BF356" i="1" s="1"/>
  <c r="BF320" i="1"/>
  <c r="BF327" i="1" s="1"/>
  <c r="BG24" i="1" l="1"/>
  <c r="BG22" i="1"/>
  <c r="BF79" i="1"/>
  <c r="BF78" i="1"/>
  <c r="BF148" i="1"/>
  <c r="BF149" i="1"/>
  <c r="BF150" i="1"/>
  <c r="BF151" i="1"/>
  <c r="BF152" i="1"/>
  <c r="BF153" i="1"/>
  <c r="BF154" i="1"/>
  <c r="BF147" i="1"/>
  <c r="BF112" i="1"/>
  <c r="BF111" i="1"/>
  <c r="BF166" i="1"/>
  <c r="BF165" i="1"/>
  <c r="BF422" i="1"/>
  <c r="BF423" i="1"/>
  <c r="BF417" i="1"/>
  <c r="BF418" i="1"/>
  <c r="BF419" i="1"/>
  <c r="BF420" i="1"/>
  <c r="BF424" i="1"/>
  <c r="BF421" i="1"/>
  <c r="BG26" i="1"/>
  <c r="BG25" i="1"/>
  <c r="BG23" i="1"/>
  <c r="BG15" i="1"/>
  <c r="BF382" i="1"/>
  <c r="BF381" i="1"/>
  <c r="AK471" i="1"/>
  <c r="AK473" i="1"/>
  <c r="AK474" i="1"/>
  <c r="AK476" i="1"/>
  <c r="AK477" i="1"/>
  <c r="AK478" i="1"/>
  <c r="AK472" i="1"/>
  <c r="BF369" i="1"/>
  <c r="BF363" i="1"/>
  <c r="BF364" i="1"/>
  <c r="BF365" i="1"/>
  <c r="BF366" i="1"/>
  <c r="BF370" i="1"/>
  <c r="BF368" i="1"/>
  <c r="BF367" i="1"/>
  <c r="BF205" i="1"/>
  <c r="BF207" i="1"/>
  <c r="BF208" i="1"/>
  <c r="BF201" i="1"/>
  <c r="BF202" i="1"/>
  <c r="BF203" i="1"/>
  <c r="BF204" i="1"/>
  <c r="BF206" i="1"/>
  <c r="BF44" i="1"/>
  <c r="BF45" i="1"/>
  <c r="BF46" i="1"/>
  <c r="BF39" i="1"/>
  <c r="BF40" i="1"/>
  <c r="BF41" i="1"/>
  <c r="BF42" i="1"/>
  <c r="BF43" i="1"/>
  <c r="BF37" i="1"/>
  <c r="BF34" i="1"/>
  <c r="BF33" i="1"/>
  <c r="BF57" i="1"/>
  <c r="BF55" i="1"/>
  <c r="BF54" i="1"/>
  <c r="BF51" i="1"/>
  <c r="BF56" i="1"/>
  <c r="BF58" i="1"/>
  <c r="BF53" i="1"/>
  <c r="BF93" i="1"/>
  <c r="BF94" i="1"/>
  <c r="BF95" i="1"/>
  <c r="BF96" i="1"/>
  <c r="BF100" i="1"/>
  <c r="BF97" i="1"/>
  <c r="BF98" i="1"/>
  <c r="BF99" i="1"/>
  <c r="BF261" i="1"/>
  <c r="BF255" i="1"/>
  <c r="BF256" i="1"/>
  <c r="BF257" i="1"/>
  <c r="BF262" i="1"/>
  <c r="BF258" i="1"/>
  <c r="BF259" i="1"/>
  <c r="BF260" i="1"/>
  <c r="BF309" i="1"/>
  <c r="BF312" i="1"/>
  <c r="BF313" i="1"/>
  <c r="BF314" i="1"/>
  <c r="BF315" i="1"/>
  <c r="BF310" i="1"/>
  <c r="BF316" i="1"/>
  <c r="BF311" i="1"/>
  <c r="BF490" i="1"/>
  <c r="BF87" i="1"/>
  <c r="BF220" i="1"/>
  <c r="BF411" i="1"/>
  <c r="BF328" i="1"/>
  <c r="BF249" i="1"/>
  <c r="AK465" i="1"/>
  <c r="BF303" i="1"/>
  <c r="BF141" i="1"/>
  <c r="BF195" i="1"/>
  <c r="BF274" i="1"/>
  <c r="BF436" i="1"/>
  <c r="BF357" i="1"/>
  <c r="BF352" i="1"/>
  <c r="BF406" i="1"/>
  <c r="BG28" i="1"/>
  <c r="BF82" i="1"/>
  <c r="BF460" i="1"/>
  <c r="BF136" i="1"/>
  <c r="BF114" i="1"/>
  <c r="BF168" i="1"/>
  <c r="BF60" i="1"/>
  <c r="BF383" i="1"/>
  <c r="AJ492" i="1"/>
  <c r="AJ491" i="1"/>
  <c r="AU168" i="1"/>
  <c r="AU167" i="1"/>
  <c r="AU329" i="1"/>
  <c r="AU330" i="1"/>
  <c r="BF48" i="1"/>
  <c r="BF156" i="1"/>
  <c r="BF102" i="1"/>
  <c r="BF297" i="1"/>
  <c r="BF298" i="1"/>
  <c r="BF189" i="1"/>
  <c r="BF190" i="1"/>
  <c r="BF243" i="1"/>
  <c r="BF244" i="1"/>
  <c r="BF210" i="1"/>
  <c r="BF209" i="1"/>
  <c r="BF276" i="1"/>
  <c r="BF275" i="1"/>
  <c r="BF264" i="1"/>
  <c r="BF263" i="1"/>
  <c r="BF318" i="1"/>
  <c r="BF317" i="1"/>
  <c r="BF330" i="1"/>
  <c r="BF329" i="1"/>
  <c r="BF491" i="1"/>
  <c r="BF492" i="1"/>
  <c r="BF458" i="1"/>
  <c r="BF459" i="1"/>
  <c r="BF461" i="1"/>
  <c r="BF438" i="1"/>
  <c r="BF437" i="1"/>
  <c r="BF425" i="1"/>
  <c r="BF426" i="1"/>
  <c r="BF404" i="1"/>
  <c r="BF407" i="1"/>
  <c r="BF405" i="1"/>
  <c r="BF384" i="1"/>
  <c r="BF372" i="1"/>
  <c r="BF371" i="1"/>
  <c r="BF350" i="1"/>
  <c r="BF351" i="1"/>
  <c r="BF353" i="1"/>
  <c r="BF296" i="1"/>
  <c r="BF299" i="1"/>
  <c r="BF242" i="1"/>
  <c r="BF245" i="1"/>
  <c r="BF188" i="1"/>
  <c r="BF191" i="1"/>
  <c r="BF134" i="1"/>
  <c r="BF137" i="1"/>
  <c r="BF80" i="1"/>
  <c r="BF83" i="1"/>
  <c r="BG29" i="1"/>
  <c r="AK468" i="1"/>
  <c r="AK469" i="1"/>
  <c r="AK470" i="1"/>
  <c r="AK467" i="1"/>
  <c r="AK466" i="1"/>
  <c r="BF483" i="1"/>
  <c r="BF484" i="1"/>
  <c r="BF485" i="1"/>
  <c r="BF486" i="1"/>
  <c r="BF488" i="1"/>
  <c r="BF487" i="1"/>
  <c r="BF429" i="1"/>
  <c r="BF431" i="1"/>
  <c r="BF432" i="1"/>
  <c r="BF433" i="1"/>
  <c r="BF430" i="1"/>
  <c r="BF434" i="1"/>
  <c r="BF413" i="1"/>
  <c r="BF412" i="1"/>
  <c r="BF416" i="1"/>
  <c r="BF414" i="1"/>
  <c r="BF415" i="1"/>
  <c r="BF375" i="1"/>
  <c r="BF376" i="1"/>
  <c r="BF377" i="1"/>
  <c r="BF378" i="1"/>
  <c r="BF379" i="1"/>
  <c r="BF380" i="1"/>
  <c r="BF362" i="1"/>
  <c r="BF359" i="1"/>
  <c r="BF358" i="1"/>
  <c r="BF360" i="1"/>
  <c r="BF361" i="1"/>
  <c r="BF324" i="1"/>
  <c r="BF323" i="1"/>
  <c r="BF321" i="1"/>
  <c r="BF325" i="1"/>
  <c r="BF322" i="1"/>
  <c r="BF326" i="1"/>
  <c r="BF304" i="1"/>
  <c r="BF305" i="1"/>
  <c r="BF306" i="1"/>
  <c r="BF307" i="1"/>
  <c r="BF308" i="1"/>
  <c r="BF253" i="1"/>
  <c r="BF254" i="1"/>
  <c r="BF250" i="1"/>
  <c r="BF251" i="1"/>
  <c r="BF252" i="1"/>
  <c r="BF267" i="1"/>
  <c r="BF268" i="1"/>
  <c r="BF270" i="1"/>
  <c r="BF271" i="1"/>
  <c r="BF272" i="1"/>
  <c r="BF269" i="1"/>
  <c r="BF221" i="1"/>
  <c r="BF213" i="1"/>
  <c r="BF214" i="1"/>
  <c r="BF215" i="1"/>
  <c r="BF216" i="1"/>
  <c r="BF218" i="1"/>
  <c r="BF217" i="1"/>
  <c r="BF198" i="1"/>
  <c r="BF199" i="1"/>
  <c r="BF200" i="1"/>
  <c r="BF196" i="1"/>
  <c r="BF197" i="1"/>
  <c r="BF142" i="1"/>
  <c r="BF145" i="1"/>
  <c r="BF143" i="1"/>
  <c r="BF144" i="1"/>
  <c r="BF146" i="1"/>
  <c r="BF163" i="1"/>
  <c r="BF164" i="1"/>
  <c r="BF159" i="1"/>
  <c r="BF160" i="1"/>
  <c r="BF162" i="1"/>
  <c r="BF161" i="1"/>
  <c r="BF59" i="1"/>
  <c r="BF52" i="1"/>
  <c r="BF88" i="1"/>
  <c r="BF89" i="1"/>
  <c r="BF90" i="1"/>
  <c r="BF91" i="1"/>
  <c r="BF92" i="1"/>
  <c r="BF108" i="1"/>
  <c r="BF109" i="1"/>
  <c r="BF110" i="1"/>
  <c r="BF105" i="1"/>
  <c r="BF106" i="1"/>
  <c r="BF107" i="1"/>
  <c r="BF232" i="1"/>
  <c r="BF231" i="1"/>
  <c r="BF235" i="1"/>
  <c r="BF233" i="1"/>
  <c r="BF234" i="1"/>
  <c r="BF238" i="1"/>
  <c r="BF239" i="1"/>
  <c r="BF240" i="1"/>
  <c r="BF236" i="1"/>
  <c r="BF237" i="1"/>
  <c r="BG27" i="1"/>
  <c r="BF450" i="1"/>
  <c r="BF447" i="1"/>
  <c r="BF456" i="1"/>
  <c r="BF449" i="1"/>
  <c r="BF453" i="1"/>
  <c r="BF452" i="1"/>
  <c r="BF455" i="1"/>
  <c r="BF451" i="1"/>
  <c r="BF448" i="1"/>
  <c r="BF454" i="1"/>
  <c r="BF287" i="1"/>
  <c r="BF291" i="1"/>
  <c r="BF288" i="1"/>
  <c r="BF292" i="1"/>
  <c r="BF289" i="1"/>
  <c r="BF293" i="1"/>
  <c r="BF294" i="1"/>
  <c r="BF286" i="1"/>
  <c r="BF285" i="1"/>
  <c r="BF290" i="1"/>
  <c r="BF70" i="1"/>
  <c r="BF71" i="1"/>
  <c r="BF77" i="1"/>
  <c r="BF72" i="1"/>
  <c r="BF73" i="1"/>
  <c r="BF74" i="1"/>
  <c r="BF75" i="1"/>
  <c r="BF69" i="1"/>
  <c r="BF123" i="1"/>
  <c r="BF128" i="1"/>
  <c r="BF124" i="1"/>
  <c r="BF129" i="1"/>
  <c r="BF125" i="1"/>
  <c r="BF130" i="1"/>
  <c r="BF126" i="1"/>
  <c r="BF131" i="1"/>
  <c r="BF127" i="1"/>
  <c r="BF132" i="1"/>
  <c r="BF398" i="1"/>
  <c r="BF393" i="1"/>
  <c r="BF399" i="1"/>
  <c r="BF394" i="1"/>
  <c r="BF400" i="1"/>
  <c r="BF395" i="1"/>
  <c r="BF401" i="1"/>
  <c r="BF396" i="1"/>
  <c r="BF402" i="1"/>
  <c r="BF397" i="1"/>
  <c r="BF47" i="1"/>
  <c r="BF35" i="1"/>
  <c r="BF38" i="1"/>
  <c r="BF36" i="1"/>
  <c r="BF183" i="1"/>
  <c r="BF184" i="1"/>
  <c r="BF178" i="1"/>
  <c r="BF186" i="1"/>
  <c r="BF179" i="1"/>
  <c r="BF180" i="1"/>
  <c r="BF181" i="1"/>
  <c r="BF177" i="1"/>
  <c r="BF182" i="1"/>
  <c r="BF185" i="1"/>
  <c r="BF344" i="1"/>
  <c r="BF345" i="1"/>
  <c r="BF346" i="1"/>
  <c r="BF348" i="1"/>
  <c r="BF339" i="1"/>
  <c r="BF341" i="1"/>
  <c r="BF340" i="1"/>
  <c r="BF347" i="1"/>
  <c r="BF342" i="1"/>
  <c r="BF343" i="1"/>
  <c r="BG16" i="1"/>
  <c r="BG18" i="1"/>
  <c r="BG17" i="1"/>
  <c r="BG19" i="1"/>
  <c r="BG21" i="1"/>
  <c r="BG20" i="1"/>
  <c r="AL463" i="1"/>
  <c r="AL464" i="1" s="1"/>
  <c r="BG428" i="1"/>
  <c r="BG435" i="1" s="1"/>
  <c r="BG409" i="1"/>
  <c r="BG410" i="1" s="1"/>
  <c r="BG392" i="1"/>
  <c r="BG403" i="1" s="1"/>
  <c r="BG446" i="1"/>
  <c r="BG457" i="1" s="1"/>
  <c r="BG482" i="1"/>
  <c r="BG489" i="1" s="1"/>
  <c r="BG68" i="1"/>
  <c r="BG76" i="1" s="1"/>
  <c r="BF81" i="1"/>
  <c r="BG85" i="1"/>
  <c r="BG86" i="1" s="1"/>
  <c r="BF101" i="1"/>
  <c r="BG230" i="1"/>
  <c r="BG241" i="1" s="1"/>
  <c r="BG193" i="1"/>
  <c r="BG194" i="1" s="1"/>
  <c r="BG355" i="1"/>
  <c r="BG356" i="1" s="1"/>
  <c r="BG247" i="1"/>
  <c r="BG248" i="1" s="1"/>
  <c r="BG374" i="1"/>
  <c r="BG176" i="1"/>
  <c r="BG187" i="1" s="1"/>
  <c r="BG301" i="1"/>
  <c r="BG302" i="1" s="1"/>
  <c r="BG266" i="1"/>
  <c r="BG273" i="1" s="1"/>
  <c r="BG50" i="1"/>
  <c r="BG212" i="1"/>
  <c r="BG219" i="1" s="1"/>
  <c r="BG122" i="1"/>
  <c r="BG133" i="1" s="1"/>
  <c r="BF135" i="1"/>
  <c r="BG338" i="1"/>
  <c r="BG349" i="1" s="1"/>
  <c r="BG104" i="1"/>
  <c r="BF113" i="1"/>
  <c r="BG320" i="1"/>
  <c r="BG327" i="1" s="1"/>
  <c r="BH14" i="1"/>
  <c r="BG139" i="1"/>
  <c r="BG140" i="1" s="1"/>
  <c r="BF155" i="1"/>
  <c r="BG31" i="1"/>
  <c r="BG32" i="1" s="1"/>
  <c r="BG158" i="1"/>
  <c r="BF167" i="1"/>
  <c r="BF222" i="1" s="1"/>
  <c r="BG284" i="1"/>
  <c r="BG295" i="1" s="1"/>
  <c r="BH24" i="1" l="1"/>
  <c r="BH22" i="1"/>
  <c r="BG79" i="1"/>
  <c r="BG78" i="1"/>
  <c r="BG260" i="1"/>
  <c r="BG261" i="1"/>
  <c r="BG255" i="1"/>
  <c r="BG256" i="1"/>
  <c r="BG257" i="1"/>
  <c r="BG262" i="1"/>
  <c r="BG258" i="1"/>
  <c r="BG259" i="1"/>
  <c r="BG206" i="1"/>
  <c r="BG205" i="1"/>
  <c r="BG207" i="1"/>
  <c r="BG208" i="1"/>
  <c r="BG201" i="1"/>
  <c r="BG202" i="1"/>
  <c r="BG203" i="1"/>
  <c r="BG204" i="1"/>
  <c r="BH23" i="1"/>
  <c r="BH25" i="1"/>
  <c r="BH26" i="1"/>
  <c r="BH15" i="1"/>
  <c r="BG421" i="1"/>
  <c r="BG422" i="1"/>
  <c r="BG423" i="1"/>
  <c r="BG417" i="1"/>
  <c r="BG418" i="1"/>
  <c r="BG419" i="1"/>
  <c r="BG424" i="1"/>
  <c r="BG420" i="1"/>
  <c r="BG57" i="1"/>
  <c r="BG55" i="1"/>
  <c r="BG54" i="1"/>
  <c r="BG58" i="1"/>
  <c r="BG53" i="1"/>
  <c r="BG56" i="1"/>
  <c r="BG51" i="1"/>
  <c r="BG43" i="1"/>
  <c r="BG44" i="1"/>
  <c r="BG45" i="1"/>
  <c r="BG46" i="1"/>
  <c r="BG39" i="1"/>
  <c r="BG40" i="1"/>
  <c r="BG42" i="1"/>
  <c r="BG41" i="1"/>
  <c r="BG37" i="1"/>
  <c r="BG33" i="1"/>
  <c r="BG34" i="1"/>
  <c r="BG147" i="1"/>
  <c r="BG148" i="1"/>
  <c r="BG149" i="1"/>
  <c r="BG150" i="1"/>
  <c r="BG152" i="1"/>
  <c r="BG153" i="1"/>
  <c r="BG154" i="1"/>
  <c r="BG151" i="1"/>
  <c r="BG309" i="1"/>
  <c r="BG311" i="1"/>
  <c r="BG312" i="1"/>
  <c r="BG313" i="1"/>
  <c r="BG314" i="1"/>
  <c r="BG315" i="1"/>
  <c r="BG310" i="1"/>
  <c r="BG316" i="1"/>
  <c r="BG93" i="1"/>
  <c r="BG95" i="1"/>
  <c r="BG96" i="1"/>
  <c r="BG100" i="1"/>
  <c r="BG94" i="1"/>
  <c r="BG97" i="1"/>
  <c r="BG98" i="1"/>
  <c r="BG99" i="1"/>
  <c r="AL471" i="1"/>
  <c r="AL472" i="1"/>
  <c r="AL473" i="1"/>
  <c r="AL474" i="1"/>
  <c r="AL476" i="1"/>
  <c r="AL477" i="1"/>
  <c r="AL478" i="1"/>
  <c r="BG367" i="1"/>
  <c r="BG368" i="1"/>
  <c r="BG369" i="1"/>
  <c r="BG363" i="1"/>
  <c r="BG364" i="1"/>
  <c r="BG365" i="1"/>
  <c r="BG370" i="1"/>
  <c r="BG366" i="1"/>
  <c r="BG112" i="1"/>
  <c r="BG111" i="1"/>
  <c r="BG166" i="1"/>
  <c r="BG165" i="1"/>
  <c r="BG382" i="1"/>
  <c r="BG381" i="1"/>
  <c r="BG328" i="1"/>
  <c r="BG274" i="1"/>
  <c r="BG436" i="1"/>
  <c r="AL465" i="1"/>
  <c r="BG303" i="1"/>
  <c r="BG87" i="1"/>
  <c r="BG249" i="1"/>
  <c r="BG490" i="1"/>
  <c r="BG141" i="1"/>
  <c r="BG220" i="1"/>
  <c r="BG195" i="1"/>
  <c r="BG411" i="1"/>
  <c r="BG357" i="1"/>
  <c r="BG136" i="1"/>
  <c r="BG460" i="1"/>
  <c r="BG406" i="1"/>
  <c r="BH28" i="1"/>
  <c r="BG352" i="1"/>
  <c r="BG82" i="1"/>
  <c r="BG60" i="1"/>
  <c r="AK491" i="1"/>
  <c r="AK492" i="1"/>
  <c r="BG114" i="1"/>
  <c r="BG168" i="1"/>
  <c r="BG383" i="1"/>
  <c r="AV168" i="1"/>
  <c r="AV167" i="1"/>
  <c r="AV329" i="1"/>
  <c r="AV330" i="1"/>
  <c r="BG156" i="1"/>
  <c r="BG48" i="1"/>
  <c r="BG102" i="1"/>
  <c r="BG297" i="1"/>
  <c r="BG298" i="1"/>
  <c r="BG189" i="1"/>
  <c r="BG190" i="1"/>
  <c r="BG243" i="1"/>
  <c r="BG244" i="1"/>
  <c r="BG264" i="1"/>
  <c r="BG263" i="1"/>
  <c r="BG210" i="1"/>
  <c r="BG209" i="1"/>
  <c r="BG330" i="1"/>
  <c r="BG329" i="1"/>
  <c r="BG276" i="1"/>
  <c r="BG275" i="1"/>
  <c r="BG318" i="1"/>
  <c r="BG317" i="1"/>
  <c r="BG491" i="1"/>
  <c r="BG492" i="1"/>
  <c r="BG458" i="1"/>
  <c r="BG461" i="1"/>
  <c r="BG459" i="1"/>
  <c r="BG437" i="1"/>
  <c r="BG438" i="1"/>
  <c r="BG425" i="1"/>
  <c r="BG426" i="1"/>
  <c r="BG404" i="1"/>
  <c r="BG407" i="1"/>
  <c r="BG405" i="1"/>
  <c r="BG384" i="1"/>
  <c r="BG371" i="1"/>
  <c r="BG372" i="1"/>
  <c r="BG350" i="1"/>
  <c r="BG351" i="1"/>
  <c r="BG353" i="1"/>
  <c r="BG296" i="1"/>
  <c r="BG299" i="1"/>
  <c r="BG242" i="1"/>
  <c r="BG245" i="1"/>
  <c r="BG188" i="1"/>
  <c r="BG191" i="1"/>
  <c r="BG134" i="1"/>
  <c r="BG137" i="1"/>
  <c r="BG80" i="1"/>
  <c r="BG83" i="1"/>
  <c r="BH29" i="1"/>
  <c r="BG483" i="1"/>
  <c r="BG484" i="1"/>
  <c r="BG485" i="1"/>
  <c r="BG487" i="1"/>
  <c r="BG488" i="1"/>
  <c r="BG486" i="1"/>
  <c r="AL467" i="1"/>
  <c r="AL468" i="1"/>
  <c r="AL469" i="1"/>
  <c r="AL466" i="1"/>
  <c r="AL470" i="1"/>
  <c r="BG430" i="1"/>
  <c r="BG431" i="1"/>
  <c r="BG432" i="1"/>
  <c r="BG433" i="1"/>
  <c r="BG434" i="1"/>
  <c r="BG429" i="1"/>
  <c r="BG412" i="1"/>
  <c r="BG414" i="1"/>
  <c r="BG413" i="1"/>
  <c r="BG415" i="1"/>
  <c r="BG416" i="1"/>
  <c r="BG361" i="1"/>
  <c r="BG362" i="1"/>
  <c r="BG358" i="1"/>
  <c r="BG360" i="1"/>
  <c r="BG359" i="1"/>
  <c r="BG375" i="1"/>
  <c r="BG376" i="1"/>
  <c r="BG377" i="1"/>
  <c r="BG378" i="1"/>
  <c r="BG379" i="1"/>
  <c r="BG380" i="1"/>
  <c r="BG321" i="1"/>
  <c r="BG322" i="1"/>
  <c r="BG323" i="1"/>
  <c r="BG324" i="1"/>
  <c r="BG325" i="1"/>
  <c r="BG326" i="1"/>
  <c r="BG304" i="1"/>
  <c r="BG307" i="1"/>
  <c r="BG306" i="1"/>
  <c r="BG308" i="1"/>
  <c r="BG305" i="1"/>
  <c r="BG251" i="1"/>
  <c r="BG253" i="1"/>
  <c r="BG252" i="1"/>
  <c r="BG254" i="1"/>
  <c r="BG250" i="1"/>
  <c r="BG267" i="1"/>
  <c r="BG269" i="1"/>
  <c r="BG270" i="1"/>
  <c r="BG271" i="1"/>
  <c r="BG268" i="1"/>
  <c r="BG272" i="1"/>
  <c r="BG197" i="1"/>
  <c r="BG198" i="1"/>
  <c r="BG199" i="1"/>
  <c r="BG200" i="1"/>
  <c r="BG196" i="1"/>
  <c r="BG221" i="1"/>
  <c r="BG213" i="1"/>
  <c r="BG214" i="1"/>
  <c r="BG215" i="1"/>
  <c r="BG218" i="1"/>
  <c r="BG216" i="1"/>
  <c r="BG217" i="1"/>
  <c r="BG142" i="1"/>
  <c r="BG144" i="1"/>
  <c r="BG145" i="1"/>
  <c r="BG143" i="1"/>
  <c r="BG146" i="1"/>
  <c r="BG162" i="1"/>
  <c r="BG163" i="1"/>
  <c r="BG164" i="1"/>
  <c r="BG159" i="1"/>
  <c r="BG161" i="1"/>
  <c r="BG160" i="1"/>
  <c r="BG59" i="1"/>
  <c r="BG52" i="1"/>
  <c r="BG107" i="1"/>
  <c r="BG108" i="1"/>
  <c r="BG109" i="1"/>
  <c r="BG110" i="1"/>
  <c r="BG106" i="1"/>
  <c r="BG105" i="1"/>
  <c r="BG88" i="1"/>
  <c r="BG89" i="1"/>
  <c r="BG90" i="1"/>
  <c r="BG91" i="1"/>
  <c r="BG92" i="1"/>
  <c r="BG69" i="1"/>
  <c r="BG75" i="1"/>
  <c r="BG70" i="1"/>
  <c r="BG71" i="1"/>
  <c r="BG77" i="1"/>
  <c r="BG72" i="1"/>
  <c r="BG73" i="1"/>
  <c r="BG74" i="1"/>
  <c r="BG286" i="1"/>
  <c r="BG290" i="1"/>
  <c r="BG287" i="1"/>
  <c r="BG291" i="1"/>
  <c r="BG288" i="1"/>
  <c r="BG292" i="1"/>
  <c r="BG289" i="1"/>
  <c r="BG293" i="1"/>
  <c r="BG294" i="1"/>
  <c r="BG285" i="1"/>
  <c r="BG231" i="1"/>
  <c r="BG234" i="1"/>
  <c r="BG232" i="1"/>
  <c r="BG237" i="1"/>
  <c r="BG238" i="1"/>
  <c r="BG239" i="1"/>
  <c r="BG233" i="1"/>
  <c r="BG240" i="1"/>
  <c r="BG235" i="1"/>
  <c r="BG236" i="1"/>
  <c r="BG398" i="1"/>
  <c r="BG393" i="1"/>
  <c r="BG399" i="1"/>
  <c r="BG394" i="1"/>
  <c r="BG400" i="1"/>
  <c r="BG395" i="1"/>
  <c r="BG401" i="1"/>
  <c r="BG396" i="1"/>
  <c r="BG402" i="1"/>
  <c r="BG397" i="1"/>
  <c r="BH27" i="1"/>
  <c r="BG448" i="1"/>
  <c r="BG452" i="1"/>
  <c r="BG450" i="1"/>
  <c r="BG447" i="1"/>
  <c r="BG456" i="1"/>
  <c r="BG449" i="1"/>
  <c r="BG455" i="1"/>
  <c r="BG451" i="1"/>
  <c r="BG453" i="1"/>
  <c r="BG454" i="1"/>
  <c r="BG123" i="1"/>
  <c r="BG128" i="1"/>
  <c r="BG124" i="1"/>
  <c r="BG129" i="1"/>
  <c r="BG125" i="1"/>
  <c r="BG130" i="1"/>
  <c r="BG132" i="1"/>
  <c r="BG131" i="1"/>
  <c r="BG127" i="1"/>
  <c r="BG126" i="1"/>
  <c r="BG47" i="1"/>
  <c r="BG38" i="1"/>
  <c r="BG35" i="1"/>
  <c r="BG36" i="1"/>
  <c r="BG343" i="1"/>
  <c r="BG344" i="1"/>
  <c r="BG345" i="1"/>
  <c r="BG347" i="1"/>
  <c r="BG348" i="1"/>
  <c r="BG340" i="1"/>
  <c r="BG339" i="1"/>
  <c r="BG342" i="1"/>
  <c r="BG341" i="1"/>
  <c r="BG346" i="1"/>
  <c r="BG177" i="1"/>
  <c r="BG182" i="1"/>
  <c r="BG183" i="1"/>
  <c r="BG185" i="1"/>
  <c r="BG178" i="1"/>
  <c r="BG186" i="1"/>
  <c r="BG179" i="1"/>
  <c r="BG181" i="1"/>
  <c r="BG180" i="1"/>
  <c r="BG184" i="1"/>
  <c r="BH21" i="1"/>
  <c r="BH17" i="1"/>
  <c r="BH16" i="1"/>
  <c r="BH19" i="1"/>
  <c r="BH20" i="1"/>
  <c r="BH18" i="1"/>
  <c r="BH482" i="1"/>
  <c r="BH489" i="1" s="1"/>
  <c r="BH446" i="1"/>
  <c r="BH457" i="1" s="1"/>
  <c r="BH409" i="1"/>
  <c r="BH410" i="1" s="1"/>
  <c r="AM463" i="1"/>
  <c r="AM464" i="1" s="1"/>
  <c r="BH392" i="1"/>
  <c r="BH403" i="1" s="1"/>
  <c r="BH428" i="1"/>
  <c r="BH435" i="1" s="1"/>
  <c r="BH193" i="1"/>
  <c r="BH194" i="1" s="1"/>
  <c r="BH212" i="1"/>
  <c r="BH219" i="1" s="1"/>
  <c r="BH104" i="1"/>
  <c r="BG113" i="1"/>
  <c r="BH230" i="1"/>
  <c r="BH241" i="1" s="1"/>
  <c r="BH320" i="1"/>
  <c r="BH327" i="1" s="1"/>
  <c r="BH374" i="1"/>
  <c r="BH338" i="1"/>
  <c r="BH349" i="1" s="1"/>
  <c r="BH247" i="1"/>
  <c r="BH248" i="1" s="1"/>
  <c r="BH85" i="1"/>
  <c r="BH86" i="1" s="1"/>
  <c r="BG101" i="1"/>
  <c r="BH158" i="1"/>
  <c r="BG167" i="1"/>
  <c r="BG222" i="1" s="1"/>
  <c r="BH50" i="1"/>
  <c r="BH139" i="1"/>
  <c r="BH140" i="1" s="1"/>
  <c r="BG155" i="1"/>
  <c r="BH266" i="1"/>
  <c r="BH273" i="1" s="1"/>
  <c r="BH176" i="1"/>
  <c r="BH187" i="1" s="1"/>
  <c r="BH31" i="1"/>
  <c r="BH32" i="1" s="1"/>
  <c r="BH284" i="1"/>
  <c r="BH295" i="1" s="1"/>
  <c r="BI14" i="1"/>
  <c r="BH122" i="1"/>
  <c r="BH133" i="1" s="1"/>
  <c r="BG135" i="1"/>
  <c r="BH301" i="1"/>
  <c r="BH302" i="1" s="1"/>
  <c r="BH355" i="1"/>
  <c r="BH356" i="1" s="1"/>
  <c r="BH68" i="1"/>
  <c r="BH76" i="1" s="1"/>
  <c r="BG81" i="1"/>
  <c r="BI24" i="1" l="1"/>
  <c r="BI22" i="1"/>
  <c r="BH79" i="1"/>
  <c r="BH78" i="1"/>
  <c r="BH310" i="1"/>
  <c r="BH316" i="1"/>
  <c r="BH311" i="1"/>
  <c r="BH312" i="1"/>
  <c r="BH313" i="1"/>
  <c r="BH314" i="1"/>
  <c r="BH315" i="1"/>
  <c r="BH309" i="1"/>
  <c r="BH147" i="1"/>
  <c r="BH148" i="1"/>
  <c r="BH149" i="1"/>
  <c r="BH151" i="1"/>
  <c r="BH152" i="1"/>
  <c r="BH150" i="1"/>
  <c r="BH153" i="1"/>
  <c r="BH154" i="1"/>
  <c r="BH382" i="1"/>
  <c r="BH381" i="1"/>
  <c r="BH57" i="1"/>
  <c r="BH54" i="1"/>
  <c r="BH58" i="1"/>
  <c r="BH53" i="1"/>
  <c r="BH55" i="1"/>
  <c r="BH56" i="1"/>
  <c r="BH51" i="1"/>
  <c r="AM471" i="1"/>
  <c r="AM472" i="1"/>
  <c r="AM473" i="1"/>
  <c r="AM474" i="1"/>
  <c r="AM476" i="1"/>
  <c r="AM477" i="1"/>
  <c r="AM478" i="1"/>
  <c r="BI25" i="1"/>
  <c r="BI23" i="1"/>
  <c r="BI26" i="1"/>
  <c r="BI15" i="1"/>
  <c r="BH420" i="1"/>
  <c r="BH424" i="1"/>
  <c r="BH421" i="1"/>
  <c r="BH422" i="1"/>
  <c r="BH423" i="1"/>
  <c r="BH417" i="1"/>
  <c r="BH418" i="1"/>
  <c r="BH419" i="1"/>
  <c r="BH166" i="1"/>
  <c r="BH165" i="1"/>
  <c r="BH42" i="1"/>
  <c r="BH43" i="1"/>
  <c r="BH44" i="1"/>
  <c r="BH45" i="1"/>
  <c r="BH46" i="1"/>
  <c r="BH39" i="1"/>
  <c r="BH40" i="1"/>
  <c r="BH41" i="1"/>
  <c r="BH37" i="1"/>
  <c r="BH33" i="1"/>
  <c r="BH34" i="1"/>
  <c r="BH112" i="1"/>
  <c r="BH111" i="1"/>
  <c r="BH95" i="1"/>
  <c r="BH93" i="1"/>
  <c r="BH99" i="1"/>
  <c r="BH96" i="1"/>
  <c r="BH100" i="1"/>
  <c r="BH94" i="1"/>
  <c r="BH98" i="1"/>
  <c r="BH97" i="1"/>
  <c r="BH366" i="1"/>
  <c r="BH367" i="1"/>
  <c r="BH368" i="1"/>
  <c r="BH363" i="1"/>
  <c r="BH364" i="1"/>
  <c r="BH370" i="1"/>
  <c r="BH365" i="1"/>
  <c r="BH369" i="1"/>
  <c r="BH259" i="1"/>
  <c r="BH260" i="1"/>
  <c r="BH261" i="1"/>
  <c r="BH255" i="1"/>
  <c r="BH256" i="1"/>
  <c r="BH257" i="1"/>
  <c r="BH262" i="1"/>
  <c r="BH258" i="1"/>
  <c r="BH204" i="1"/>
  <c r="BH206" i="1"/>
  <c r="BH205" i="1"/>
  <c r="BH207" i="1"/>
  <c r="BH201" i="1"/>
  <c r="BH202" i="1"/>
  <c r="BH208" i="1"/>
  <c r="BH203" i="1"/>
  <c r="BH490" i="1"/>
  <c r="BH87" i="1"/>
  <c r="BH249" i="1"/>
  <c r="BH436" i="1"/>
  <c r="BH274" i="1"/>
  <c r="BH303" i="1"/>
  <c r="BH328" i="1"/>
  <c r="AM465" i="1"/>
  <c r="BH220" i="1"/>
  <c r="BH195" i="1"/>
  <c r="BH141" i="1"/>
  <c r="BH411" i="1"/>
  <c r="BH357" i="1"/>
  <c r="BH406" i="1"/>
  <c r="BH352" i="1"/>
  <c r="BH136" i="1"/>
  <c r="BI28" i="1"/>
  <c r="BH460" i="1"/>
  <c r="BH82" i="1"/>
  <c r="AL492" i="1"/>
  <c r="AL491" i="1"/>
  <c r="BH168" i="1"/>
  <c r="BH383" i="1"/>
  <c r="BH60" i="1"/>
  <c r="BH114" i="1"/>
  <c r="AW168" i="1"/>
  <c r="AW167" i="1"/>
  <c r="AW330" i="1"/>
  <c r="AW329" i="1"/>
  <c r="BH102" i="1"/>
  <c r="BH156" i="1"/>
  <c r="BH48" i="1"/>
  <c r="BH297" i="1"/>
  <c r="BH298" i="1"/>
  <c r="BH189" i="1"/>
  <c r="BH190" i="1"/>
  <c r="BH243" i="1"/>
  <c r="BH244" i="1"/>
  <c r="BH318" i="1"/>
  <c r="BH317" i="1"/>
  <c r="BH330" i="1"/>
  <c r="BH329" i="1"/>
  <c r="BH276" i="1"/>
  <c r="BH275" i="1"/>
  <c r="BH263" i="1"/>
  <c r="BH264" i="1"/>
  <c r="BH210" i="1"/>
  <c r="BH209" i="1"/>
  <c r="BH491" i="1"/>
  <c r="BH492" i="1"/>
  <c r="BH458" i="1"/>
  <c r="BH461" i="1"/>
  <c r="BH459" i="1"/>
  <c r="BH437" i="1"/>
  <c r="BH438" i="1"/>
  <c r="BH425" i="1"/>
  <c r="BH426" i="1"/>
  <c r="BH404" i="1"/>
  <c r="BH405" i="1"/>
  <c r="BH407" i="1"/>
  <c r="BH384" i="1"/>
  <c r="BH371" i="1"/>
  <c r="BH372" i="1"/>
  <c r="BH350" i="1"/>
  <c r="BH353" i="1"/>
  <c r="BH351" i="1"/>
  <c r="BH296" i="1"/>
  <c r="BH299" i="1"/>
  <c r="BH242" i="1"/>
  <c r="BH245" i="1"/>
  <c r="BH188" i="1"/>
  <c r="BH191" i="1"/>
  <c r="BH134" i="1"/>
  <c r="BH137" i="1"/>
  <c r="BH80" i="1"/>
  <c r="BH83" i="1"/>
  <c r="BI29" i="1"/>
  <c r="BH488" i="1"/>
  <c r="BH483" i="1"/>
  <c r="BH484" i="1"/>
  <c r="BH487" i="1"/>
  <c r="BH485" i="1"/>
  <c r="BH486" i="1"/>
  <c r="AM466" i="1"/>
  <c r="AM467" i="1"/>
  <c r="AM468" i="1"/>
  <c r="AM470" i="1"/>
  <c r="AM469" i="1"/>
  <c r="BH412" i="1"/>
  <c r="BH413" i="1"/>
  <c r="BH415" i="1"/>
  <c r="BH416" i="1"/>
  <c r="BH414" i="1"/>
  <c r="BH434" i="1"/>
  <c r="BH429" i="1"/>
  <c r="BH430" i="1"/>
  <c r="BH431" i="1"/>
  <c r="BH433" i="1"/>
  <c r="BH432" i="1"/>
  <c r="BH380" i="1"/>
  <c r="BH375" i="1"/>
  <c r="BH376" i="1"/>
  <c r="BH377" i="1"/>
  <c r="BH379" i="1"/>
  <c r="BH378" i="1"/>
  <c r="BH361" i="1"/>
  <c r="BH359" i="1"/>
  <c r="BH358" i="1"/>
  <c r="BH360" i="1"/>
  <c r="BH362" i="1"/>
  <c r="BH321" i="1"/>
  <c r="BH322" i="1"/>
  <c r="BH323" i="1"/>
  <c r="BH324" i="1"/>
  <c r="BH325" i="1"/>
  <c r="BH326" i="1"/>
  <c r="BH305" i="1"/>
  <c r="BH306" i="1"/>
  <c r="BH307" i="1"/>
  <c r="BH308" i="1"/>
  <c r="BH304" i="1"/>
  <c r="BH272" i="1"/>
  <c r="BH268" i="1"/>
  <c r="BH269" i="1"/>
  <c r="BH271" i="1"/>
  <c r="BH267" i="1"/>
  <c r="BH270" i="1"/>
  <c r="BH251" i="1"/>
  <c r="BH254" i="1"/>
  <c r="BH252" i="1"/>
  <c r="BH250" i="1"/>
  <c r="BH253" i="1"/>
  <c r="BH196" i="1"/>
  <c r="BH197" i="1"/>
  <c r="BH198" i="1"/>
  <c r="BH199" i="1"/>
  <c r="BH200" i="1"/>
  <c r="BH221" i="1"/>
  <c r="BH218" i="1"/>
  <c r="BH213" i="1"/>
  <c r="BH214" i="1"/>
  <c r="BH217" i="1"/>
  <c r="BH215" i="1"/>
  <c r="BH216" i="1"/>
  <c r="BH143" i="1"/>
  <c r="BH144" i="1"/>
  <c r="BH146" i="1"/>
  <c r="BH145" i="1"/>
  <c r="BH142" i="1"/>
  <c r="BH161" i="1"/>
  <c r="BH162" i="1"/>
  <c r="BH163" i="1"/>
  <c r="BH159" i="1"/>
  <c r="BH160" i="1"/>
  <c r="BH164" i="1"/>
  <c r="BH59" i="1"/>
  <c r="BH52" i="1"/>
  <c r="BH88" i="1"/>
  <c r="BH89" i="1"/>
  <c r="BH91" i="1"/>
  <c r="BH92" i="1"/>
  <c r="BH90" i="1"/>
  <c r="BH106" i="1"/>
  <c r="BH107" i="1"/>
  <c r="BH108" i="1"/>
  <c r="BH109" i="1"/>
  <c r="BH110" i="1"/>
  <c r="BH105" i="1"/>
  <c r="BH74" i="1"/>
  <c r="BH69" i="1"/>
  <c r="BH75" i="1"/>
  <c r="BH70" i="1"/>
  <c r="BH71" i="1"/>
  <c r="BH77" i="1"/>
  <c r="BH72" i="1"/>
  <c r="BH73" i="1"/>
  <c r="BH285" i="1"/>
  <c r="BH286" i="1"/>
  <c r="BH290" i="1"/>
  <c r="BH287" i="1"/>
  <c r="BH291" i="1"/>
  <c r="BH288" i="1"/>
  <c r="BH292" i="1"/>
  <c r="BH289" i="1"/>
  <c r="BH293" i="1"/>
  <c r="BH294" i="1"/>
  <c r="BH127" i="1"/>
  <c r="BH132" i="1"/>
  <c r="BH123" i="1"/>
  <c r="BH128" i="1"/>
  <c r="BH124" i="1"/>
  <c r="BH129" i="1"/>
  <c r="BH126" i="1"/>
  <c r="BH125" i="1"/>
  <c r="BH131" i="1"/>
  <c r="BH130" i="1"/>
  <c r="BH451" i="1"/>
  <c r="BH455" i="1"/>
  <c r="BH448" i="1"/>
  <c r="BH452" i="1"/>
  <c r="BH450" i="1"/>
  <c r="BH454" i="1"/>
  <c r="BH447" i="1"/>
  <c r="BH449" i="1"/>
  <c r="BH453" i="1"/>
  <c r="BH456" i="1"/>
  <c r="BH397" i="1"/>
  <c r="BH398" i="1"/>
  <c r="BH393" i="1"/>
  <c r="BH399" i="1"/>
  <c r="BH394" i="1"/>
  <c r="BH400" i="1"/>
  <c r="BH395" i="1"/>
  <c r="BH401" i="1"/>
  <c r="BH396" i="1"/>
  <c r="BH402" i="1"/>
  <c r="BI27" i="1"/>
  <c r="BH231" i="1"/>
  <c r="BH232" i="1"/>
  <c r="BH236" i="1"/>
  <c r="BH234" i="1"/>
  <c r="BH237" i="1"/>
  <c r="BH238" i="1"/>
  <c r="BH239" i="1"/>
  <c r="BH233" i="1"/>
  <c r="BH240" i="1"/>
  <c r="BH235" i="1"/>
  <c r="BH47" i="1"/>
  <c r="BH38" i="1"/>
  <c r="BH36" i="1"/>
  <c r="BH35" i="1"/>
  <c r="BH177" i="1"/>
  <c r="BH181" i="1"/>
  <c r="BH182" i="1"/>
  <c r="BH184" i="1"/>
  <c r="BH180" i="1"/>
  <c r="BH185" i="1"/>
  <c r="BH178" i="1"/>
  <c r="BH186" i="1"/>
  <c r="BH179" i="1"/>
  <c r="BH183" i="1"/>
  <c r="BH340" i="1"/>
  <c r="BH342" i="1"/>
  <c r="BH343" i="1"/>
  <c r="BH344" i="1"/>
  <c r="BH346" i="1"/>
  <c r="BH347" i="1"/>
  <c r="BH341" i="1"/>
  <c r="BH345" i="1"/>
  <c r="BH348" i="1"/>
  <c r="BH339" i="1"/>
  <c r="BI19" i="1"/>
  <c r="BI20" i="1"/>
  <c r="BI21" i="1"/>
  <c r="BI16" i="1"/>
  <c r="BI17" i="1"/>
  <c r="BI18" i="1"/>
  <c r="BI392" i="1"/>
  <c r="BI403" i="1" s="1"/>
  <c r="BI409" i="1"/>
  <c r="BI410" i="1" s="1"/>
  <c r="BI428" i="1"/>
  <c r="BI435" i="1" s="1"/>
  <c r="AN463" i="1"/>
  <c r="AN464" i="1" s="1"/>
  <c r="BI446" i="1"/>
  <c r="BI457" i="1" s="1"/>
  <c r="BI482" i="1"/>
  <c r="BI489" i="1" s="1"/>
  <c r="BI139" i="1"/>
  <c r="BI140" i="1" s="1"/>
  <c r="BH155" i="1"/>
  <c r="BI104" i="1"/>
  <c r="BH113" i="1"/>
  <c r="BI247" i="1"/>
  <c r="BI248" i="1" s="1"/>
  <c r="BI301" i="1"/>
  <c r="BI302" i="1" s="1"/>
  <c r="BI230" i="1"/>
  <c r="BI241" i="1" s="1"/>
  <c r="BI338" i="1"/>
  <c r="BI349" i="1" s="1"/>
  <c r="BI176" i="1"/>
  <c r="BI187" i="1" s="1"/>
  <c r="BI374" i="1"/>
  <c r="BI212" i="1"/>
  <c r="BI219" i="1" s="1"/>
  <c r="BI284" i="1"/>
  <c r="BI295" i="1" s="1"/>
  <c r="BI50" i="1"/>
  <c r="BI122" i="1"/>
  <c r="BI133" i="1" s="1"/>
  <c r="BH135" i="1"/>
  <c r="BI158" i="1"/>
  <c r="BH167" i="1"/>
  <c r="BH222" i="1" s="1"/>
  <c r="BI355" i="1"/>
  <c r="BI356" i="1" s="1"/>
  <c r="BI31" i="1"/>
  <c r="BI32" i="1" s="1"/>
  <c r="BI68" i="1"/>
  <c r="BI76" i="1" s="1"/>
  <c r="BH81" i="1"/>
  <c r="BJ14" i="1"/>
  <c r="BI266" i="1"/>
  <c r="BI273" i="1" s="1"/>
  <c r="BI85" i="1"/>
  <c r="BI86" i="1" s="1"/>
  <c r="BH101" i="1"/>
  <c r="BI320" i="1"/>
  <c r="BI327" i="1" s="1"/>
  <c r="BI193" i="1"/>
  <c r="BI194" i="1" s="1"/>
  <c r="BJ24" i="1" l="1"/>
  <c r="BJ22" i="1"/>
  <c r="BI79" i="1"/>
  <c r="BI78" i="1"/>
  <c r="BI309" i="1"/>
  <c r="BI310" i="1"/>
  <c r="BI316" i="1"/>
  <c r="BI311" i="1"/>
  <c r="BI312" i="1"/>
  <c r="BI313" i="1"/>
  <c r="BI314" i="1"/>
  <c r="BI315" i="1"/>
  <c r="AN471" i="1"/>
  <c r="AN472" i="1"/>
  <c r="AN473" i="1"/>
  <c r="AN474" i="1"/>
  <c r="AN476" i="1"/>
  <c r="AN477" i="1"/>
  <c r="AN478" i="1"/>
  <c r="BJ26" i="1"/>
  <c r="BJ25" i="1"/>
  <c r="BJ15" i="1"/>
  <c r="BJ23" i="1"/>
  <c r="BI57" i="1"/>
  <c r="BI54" i="1"/>
  <c r="BI58" i="1"/>
  <c r="BI53" i="1"/>
  <c r="BI56" i="1"/>
  <c r="BI51" i="1"/>
  <c r="BI55" i="1"/>
  <c r="BI258" i="1"/>
  <c r="BI259" i="1"/>
  <c r="BI260" i="1"/>
  <c r="BI261" i="1"/>
  <c r="BI255" i="1"/>
  <c r="BI256" i="1"/>
  <c r="BI262" i="1"/>
  <c r="BI257" i="1"/>
  <c r="BI166" i="1"/>
  <c r="BI165" i="1"/>
  <c r="BI419" i="1"/>
  <c r="BI420" i="1"/>
  <c r="BI424" i="1"/>
  <c r="BI421" i="1"/>
  <c r="BI422" i="1"/>
  <c r="BI423" i="1"/>
  <c r="BI417" i="1"/>
  <c r="BI418" i="1"/>
  <c r="BI94" i="1"/>
  <c r="BI95" i="1"/>
  <c r="BI96" i="1"/>
  <c r="BI98" i="1"/>
  <c r="BI93" i="1"/>
  <c r="BI99" i="1"/>
  <c r="BI100" i="1"/>
  <c r="BI97" i="1"/>
  <c r="BI203" i="1"/>
  <c r="BI204" i="1"/>
  <c r="BI206" i="1"/>
  <c r="BI205" i="1"/>
  <c r="BI201" i="1"/>
  <c r="BI202" i="1"/>
  <c r="BI207" i="1"/>
  <c r="BI208" i="1"/>
  <c r="BI41" i="1"/>
  <c r="BI42" i="1"/>
  <c r="BI43" i="1"/>
  <c r="BI44" i="1"/>
  <c r="BI45" i="1"/>
  <c r="BI46" i="1"/>
  <c r="BI40" i="1"/>
  <c r="BI39" i="1"/>
  <c r="BI37" i="1"/>
  <c r="BI33" i="1"/>
  <c r="BI34" i="1"/>
  <c r="BI112" i="1"/>
  <c r="BI111" i="1"/>
  <c r="BI365" i="1"/>
  <c r="BI366" i="1"/>
  <c r="BI367" i="1"/>
  <c r="BI363" i="1"/>
  <c r="BI369" i="1"/>
  <c r="BI364" i="1"/>
  <c r="BI368" i="1"/>
  <c r="BI370" i="1"/>
  <c r="BI382" i="1"/>
  <c r="BI381" i="1"/>
  <c r="BI147" i="1"/>
  <c r="BI148" i="1"/>
  <c r="BI149" i="1"/>
  <c r="BI150" i="1"/>
  <c r="BI151" i="1"/>
  <c r="BI154" i="1"/>
  <c r="BI152" i="1"/>
  <c r="BI153" i="1"/>
  <c r="BI220" i="1"/>
  <c r="BI141" i="1"/>
  <c r="BI411" i="1"/>
  <c r="BI195" i="1"/>
  <c r="BI328" i="1"/>
  <c r="BI87" i="1"/>
  <c r="BI274" i="1"/>
  <c r="BI303" i="1"/>
  <c r="AN465" i="1"/>
  <c r="BI490" i="1"/>
  <c r="BI249" i="1"/>
  <c r="BI436" i="1"/>
  <c r="BI357" i="1"/>
  <c r="BI352" i="1"/>
  <c r="BI460" i="1"/>
  <c r="BJ28" i="1"/>
  <c r="BI136" i="1"/>
  <c r="BI82" i="1"/>
  <c r="BI406" i="1"/>
  <c r="BI60" i="1"/>
  <c r="AM491" i="1"/>
  <c r="AM492" i="1"/>
  <c r="BI114" i="1"/>
  <c r="BI383" i="1"/>
  <c r="BI168" i="1"/>
  <c r="AX168" i="1"/>
  <c r="AX167" i="1"/>
  <c r="AX329" i="1"/>
  <c r="AX330" i="1"/>
  <c r="BI102" i="1"/>
  <c r="BI48" i="1"/>
  <c r="BI156" i="1"/>
  <c r="BI297" i="1"/>
  <c r="BI298" i="1"/>
  <c r="BI189" i="1"/>
  <c r="BI190" i="1"/>
  <c r="BI243" i="1"/>
  <c r="BI244" i="1"/>
  <c r="BI276" i="1"/>
  <c r="BI275" i="1"/>
  <c r="BI318" i="1"/>
  <c r="BI317" i="1"/>
  <c r="BI263" i="1"/>
  <c r="BI264" i="1"/>
  <c r="BI210" i="1"/>
  <c r="BI209" i="1"/>
  <c r="BI330" i="1"/>
  <c r="BI329" i="1"/>
  <c r="BI491" i="1"/>
  <c r="BI492" i="1"/>
  <c r="BI458" i="1"/>
  <c r="BI461" i="1"/>
  <c r="BI459" i="1"/>
  <c r="BI437" i="1"/>
  <c r="BI438" i="1"/>
  <c r="BI426" i="1"/>
  <c r="BI425" i="1"/>
  <c r="BI404" i="1"/>
  <c r="BI407" i="1"/>
  <c r="BI405" i="1"/>
  <c r="BI384" i="1"/>
  <c r="BI371" i="1"/>
  <c r="BI372" i="1"/>
  <c r="BI350" i="1"/>
  <c r="BI353" i="1"/>
  <c r="BI351" i="1"/>
  <c r="BI296" i="1"/>
  <c r="BI299" i="1"/>
  <c r="BI242" i="1"/>
  <c r="BI245" i="1"/>
  <c r="BI188" i="1"/>
  <c r="BI191" i="1"/>
  <c r="BI134" i="1"/>
  <c r="BI137" i="1"/>
  <c r="BI80" i="1"/>
  <c r="BI83" i="1"/>
  <c r="BJ29" i="1"/>
  <c r="BI487" i="1"/>
  <c r="BI488" i="1"/>
  <c r="BI483" i="1"/>
  <c r="BI484" i="1"/>
  <c r="BI485" i="1"/>
  <c r="BI486" i="1"/>
  <c r="AN466" i="1"/>
  <c r="AN470" i="1"/>
  <c r="AN467" i="1"/>
  <c r="AN468" i="1"/>
  <c r="AN469" i="1"/>
  <c r="BI412" i="1"/>
  <c r="BI414" i="1"/>
  <c r="BI416" i="1"/>
  <c r="BI413" i="1"/>
  <c r="BI415" i="1"/>
  <c r="BI433" i="1"/>
  <c r="BI434" i="1"/>
  <c r="BI429" i="1"/>
  <c r="BI430" i="1"/>
  <c r="BI431" i="1"/>
  <c r="BI432" i="1"/>
  <c r="BI362" i="1"/>
  <c r="BI359" i="1"/>
  <c r="BI360" i="1"/>
  <c r="BI358" i="1"/>
  <c r="BI361" i="1"/>
  <c r="BI379" i="1"/>
  <c r="BI380" i="1"/>
  <c r="BI375" i="1"/>
  <c r="BI376" i="1"/>
  <c r="BI377" i="1"/>
  <c r="BI378" i="1"/>
  <c r="BI323" i="1"/>
  <c r="BI324" i="1"/>
  <c r="BI321" i="1"/>
  <c r="BI325" i="1"/>
  <c r="BI322" i="1"/>
  <c r="BI326" i="1"/>
  <c r="BI304" i="1"/>
  <c r="BI305" i="1"/>
  <c r="BI306" i="1"/>
  <c r="BI307" i="1"/>
  <c r="BI308" i="1"/>
  <c r="BI271" i="1"/>
  <c r="BI272" i="1"/>
  <c r="BI267" i="1"/>
  <c r="BI268" i="1"/>
  <c r="BI269" i="1"/>
  <c r="BI270" i="1"/>
  <c r="BI250" i="1"/>
  <c r="BI251" i="1"/>
  <c r="BI253" i="1"/>
  <c r="BI252" i="1"/>
  <c r="BI254" i="1"/>
  <c r="BI196" i="1"/>
  <c r="BI197" i="1"/>
  <c r="BI198" i="1"/>
  <c r="BI200" i="1"/>
  <c r="BI199" i="1"/>
  <c r="BI221" i="1"/>
  <c r="BI217" i="1"/>
  <c r="BI218" i="1"/>
  <c r="BI213" i="1"/>
  <c r="BI214" i="1"/>
  <c r="BI215" i="1"/>
  <c r="BI216" i="1"/>
  <c r="BI160" i="1"/>
  <c r="BI161" i="1"/>
  <c r="BI162" i="1"/>
  <c r="BI164" i="1"/>
  <c r="BI159" i="1"/>
  <c r="BI163" i="1"/>
  <c r="BI142" i="1"/>
  <c r="BI143" i="1"/>
  <c r="BI146" i="1"/>
  <c r="BI144" i="1"/>
  <c r="BI145" i="1"/>
  <c r="BI59" i="1"/>
  <c r="BI52" i="1"/>
  <c r="BI88" i="1"/>
  <c r="BI89" i="1"/>
  <c r="BI91" i="1"/>
  <c r="BI92" i="1"/>
  <c r="BI90" i="1"/>
  <c r="BI105" i="1"/>
  <c r="BI106" i="1"/>
  <c r="BI107" i="1"/>
  <c r="BI108" i="1"/>
  <c r="BI109" i="1"/>
  <c r="BI110" i="1"/>
  <c r="BI233" i="1"/>
  <c r="BI231" i="1"/>
  <c r="BI232" i="1"/>
  <c r="BI236" i="1"/>
  <c r="BI234" i="1"/>
  <c r="BI237" i="1"/>
  <c r="BI238" i="1"/>
  <c r="BI239" i="1"/>
  <c r="BI240" i="1"/>
  <c r="BI235" i="1"/>
  <c r="BI74" i="1"/>
  <c r="BI69" i="1"/>
  <c r="BI75" i="1"/>
  <c r="BI70" i="1"/>
  <c r="BI71" i="1"/>
  <c r="BI77" i="1"/>
  <c r="BI72" i="1"/>
  <c r="BI73" i="1"/>
  <c r="BI126" i="1"/>
  <c r="BI131" i="1"/>
  <c r="BI127" i="1"/>
  <c r="BI132" i="1"/>
  <c r="BI123" i="1"/>
  <c r="BI128" i="1"/>
  <c r="BI130" i="1"/>
  <c r="BI129" i="1"/>
  <c r="BI125" i="1"/>
  <c r="BI124" i="1"/>
  <c r="BI285" i="1"/>
  <c r="BI286" i="1"/>
  <c r="BI290" i="1"/>
  <c r="BI287" i="1"/>
  <c r="BI291" i="1"/>
  <c r="BI288" i="1"/>
  <c r="BI292" i="1"/>
  <c r="BI289" i="1"/>
  <c r="BI293" i="1"/>
  <c r="BI294" i="1"/>
  <c r="BJ27" i="1"/>
  <c r="BI451" i="1"/>
  <c r="BI448" i="1"/>
  <c r="BI450" i="1"/>
  <c r="BI454" i="1"/>
  <c r="BI447" i="1"/>
  <c r="BI453" i="1"/>
  <c r="BI456" i="1"/>
  <c r="BI449" i="1"/>
  <c r="BI452" i="1"/>
  <c r="BI455" i="1"/>
  <c r="BI396" i="1"/>
  <c r="BI402" i="1"/>
  <c r="BI397" i="1"/>
  <c r="BI398" i="1"/>
  <c r="BI393" i="1"/>
  <c r="BI399" i="1"/>
  <c r="BI394" i="1"/>
  <c r="BI400" i="1"/>
  <c r="BI395" i="1"/>
  <c r="BI401" i="1"/>
  <c r="BI47" i="1"/>
  <c r="BI36" i="1"/>
  <c r="BI38" i="1"/>
  <c r="BI35" i="1"/>
  <c r="BI339" i="1"/>
  <c r="BI341" i="1"/>
  <c r="BI340" i="1"/>
  <c r="BI342" i="1"/>
  <c r="BI343" i="1"/>
  <c r="BI345" i="1"/>
  <c r="BI346" i="1"/>
  <c r="BI344" i="1"/>
  <c r="BI347" i="1"/>
  <c r="BI348" i="1"/>
  <c r="BI180" i="1"/>
  <c r="BI177" i="1"/>
  <c r="BI181" i="1"/>
  <c r="BI183" i="1"/>
  <c r="BI184" i="1"/>
  <c r="BI179" i="1"/>
  <c r="BI185" i="1"/>
  <c r="BI178" i="1"/>
  <c r="BI186" i="1"/>
  <c r="BI182" i="1"/>
  <c r="BJ18" i="1"/>
  <c r="BJ19" i="1"/>
  <c r="BJ20" i="1"/>
  <c r="BJ21" i="1"/>
  <c r="BJ17" i="1"/>
  <c r="BJ16" i="1"/>
  <c r="BJ482" i="1"/>
  <c r="BJ489" i="1" s="1"/>
  <c r="AO463" i="1"/>
  <c r="AO464" i="1" s="1"/>
  <c r="BJ409" i="1"/>
  <c r="BJ410" i="1" s="1"/>
  <c r="BJ428" i="1"/>
  <c r="BJ435" i="1" s="1"/>
  <c r="BJ392" i="1"/>
  <c r="BJ403" i="1" s="1"/>
  <c r="BJ446" i="1"/>
  <c r="BJ457" i="1" s="1"/>
  <c r="BJ301" i="1"/>
  <c r="BJ302" i="1" s="1"/>
  <c r="BJ247" i="1"/>
  <c r="BJ248" i="1" s="1"/>
  <c r="BJ320" i="1"/>
  <c r="BJ327" i="1" s="1"/>
  <c r="BJ50" i="1"/>
  <c r="BJ122" i="1"/>
  <c r="BJ133" i="1" s="1"/>
  <c r="BI135" i="1"/>
  <c r="BJ31" i="1"/>
  <c r="BJ32" i="1" s="1"/>
  <c r="BJ355" i="1"/>
  <c r="BJ356" i="1" s="1"/>
  <c r="BJ338" i="1"/>
  <c r="BJ349" i="1" s="1"/>
  <c r="BJ104" i="1"/>
  <c r="BI113" i="1"/>
  <c r="BJ68" i="1"/>
  <c r="BJ76" i="1" s="1"/>
  <c r="BI81" i="1"/>
  <c r="BJ176" i="1"/>
  <c r="BJ187" i="1" s="1"/>
  <c r="BJ266" i="1"/>
  <c r="BJ273" i="1" s="1"/>
  <c r="BJ284" i="1"/>
  <c r="BJ295" i="1" s="1"/>
  <c r="BJ374" i="1"/>
  <c r="BJ85" i="1"/>
  <c r="BJ86" i="1" s="1"/>
  <c r="BI101" i="1"/>
  <c r="BJ193" i="1"/>
  <c r="BJ194" i="1" s="1"/>
  <c r="BK14" i="1"/>
  <c r="BJ158" i="1"/>
  <c r="BI167" i="1"/>
  <c r="BI222" i="1" s="1"/>
  <c r="BJ212" i="1"/>
  <c r="BJ219" i="1" s="1"/>
  <c r="BJ230" i="1"/>
  <c r="BJ241" i="1" s="1"/>
  <c r="BJ139" i="1"/>
  <c r="BJ140" i="1" s="1"/>
  <c r="BI155" i="1"/>
  <c r="BK24" i="1" l="1"/>
  <c r="BK22" i="1"/>
  <c r="BJ79" i="1"/>
  <c r="BJ78" i="1"/>
  <c r="BJ364" i="1"/>
  <c r="BJ365" i="1"/>
  <c r="BJ366" i="1"/>
  <c r="BJ367" i="1"/>
  <c r="BJ369" i="1"/>
  <c r="BJ363" i="1"/>
  <c r="BJ368" i="1"/>
  <c r="BJ370" i="1"/>
  <c r="BJ166" i="1"/>
  <c r="BJ165" i="1"/>
  <c r="BJ40" i="1"/>
  <c r="BJ41" i="1"/>
  <c r="BJ42" i="1"/>
  <c r="BJ43" i="1"/>
  <c r="BJ44" i="1"/>
  <c r="BJ45" i="1"/>
  <c r="BJ46" i="1"/>
  <c r="BJ39" i="1"/>
  <c r="BJ37" i="1"/>
  <c r="BJ33" i="1"/>
  <c r="BJ34" i="1"/>
  <c r="BK23" i="1"/>
  <c r="BK26" i="1"/>
  <c r="BK25" i="1"/>
  <c r="BK15" i="1"/>
  <c r="BJ418" i="1"/>
  <c r="BJ419" i="1"/>
  <c r="BJ420" i="1"/>
  <c r="BJ424" i="1"/>
  <c r="BJ421" i="1"/>
  <c r="BJ422" i="1"/>
  <c r="BJ423" i="1"/>
  <c r="BJ417" i="1"/>
  <c r="AO471" i="1"/>
  <c r="AO477" i="1"/>
  <c r="AO472" i="1"/>
  <c r="AO473" i="1"/>
  <c r="AO474" i="1"/>
  <c r="AO476" i="1"/>
  <c r="AO478" i="1"/>
  <c r="BJ202" i="1"/>
  <c r="BJ203" i="1"/>
  <c r="BJ204" i="1"/>
  <c r="BJ206" i="1"/>
  <c r="BJ205" i="1"/>
  <c r="BJ207" i="1"/>
  <c r="BJ201" i="1"/>
  <c r="BJ208" i="1"/>
  <c r="BJ147" i="1"/>
  <c r="BJ148" i="1"/>
  <c r="BJ149" i="1"/>
  <c r="BJ151" i="1"/>
  <c r="BJ154" i="1"/>
  <c r="BJ150" i="1"/>
  <c r="BJ152" i="1"/>
  <c r="BJ153" i="1"/>
  <c r="BJ93" i="1"/>
  <c r="BJ94" i="1"/>
  <c r="BJ95" i="1"/>
  <c r="BJ96" i="1"/>
  <c r="BJ97" i="1"/>
  <c r="BJ98" i="1"/>
  <c r="BJ99" i="1"/>
  <c r="BJ100" i="1"/>
  <c r="BJ112" i="1"/>
  <c r="BJ111" i="1"/>
  <c r="BJ257" i="1"/>
  <c r="BJ262" i="1"/>
  <c r="BJ258" i="1"/>
  <c r="BJ259" i="1"/>
  <c r="BJ260" i="1"/>
  <c r="BJ261" i="1"/>
  <c r="BJ255" i="1"/>
  <c r="BJ256" i="1"/>
  <c r="BJ57" i="1"/>
  <c r="BJ54" i="1"/>
  <c r="BJ58" i="1"/>
  <c r="BJ53" i="1"/>
  <c r="BJ56" i="1"/>
  <c r="BJ51" i="1"/>
  <c r="BJ55" i="1"/>
  <c r="BJ382" i="1"/>
  <c r="BJ381" i="1"/>
  <c r="BJ309" i="1"/>
  <c r="BJ310" i="1"/>
  <c r="BJ316" i="1"/>
  <c r="BJ311" i="1"/>
  <c r="BJ312" i="1"/>
  <c r="BJ313" i="1"/>
  <c r="BJ314" i="1"/>
  <c r="BJ315" i="1"/>
  <c r="BJ195" i="1"/>
  <c r="AO465" i="1"/>
  <c r="BJ328" i="1"/>
  <c r="BJ490" i="1"/>
  <c r="BJ141" i="1"/>
  <c r="BJ303" i="1"/>
  <c r="BJ87" i="1"/>
  <c r="BJ274" i="1"/>
  <c r="BJ220" i="1"/>
  <c r="BJ436" i="1"/>
  <c r="BJ249" i="1"/>
  <c r="BJ411" i="1"/>
  <c r="BJ357" i="1"/>
  <c r="BJ460" i="1"/>
  <c r="BJ406" i="1"/>
  <c r="BK28" i="1"/>
  <c r="BJ136" i="1"/>
  <c r="BJ82" i="1"/>
  <c r="BJ352" i="1"/>
  <c r="BJ168" i="1"/>
  <c r="BJ60" i="1"/>
  <c r="BJ114" i="1"/>
  <c r="BJ383" i="1"/>
  <c r="AN492" i="1"/>
  <c r="AN491" i="1"/>
  <c r="AY329" i="1"/>
  <c r="AY330" i="1"/>
  <c r="AY168" i="1"/>
  <c r="AY167" i="1"/>
  <c r="BJ102" i="1"/>
  <c r="BJ156" i="1"/>
  <c r="BJ48" i="1"/>
  <c r="BJ243" i="1"/>
  <c r="BJ244" i="1"/>
  <c r="BJ297" i="1"/>
  <c r="BJ298" i="1"/>
  <c r="BJ189" i="1"/>
  <c r="BJ190" i="1"/>
  <c r="BJ210" i="1"/>
  <c r="BJ209" i="1"/>
  <c r="BJ276" i="1"/>
  <c r="BJ275" i="1"/>
  <c r="BJ330" i="1"/>
  <c r="BJ329" i="1"/>
  <c r="BJ263" i="1"/>
  <c r="BJ264" i="1"/>
  <c r="BJ318" i="1"/>
  <c r="BJ317" i="1"/>
  <c r="BJ492" i="1"/>
  <c r="BJ491" i="1"/>
  <c r="BJ458" i="1"/>
  <c r="BJ461" i="1"/>
  <c r="BJ459" i="1"/>
  <c r="BJ437" i="1"/>
  <c r="BJ438" i="1"/>
  <c r="BJ426" i="1"/>
  <c r="BJ425" i="1"/>
  <c r="BJ404" i="1"/>
  <c r="BJ407" i="1"/>
  <c r="BJ405" i="1"/>
  <c r="BJ384" i="1"/>
  <c r="BJ371" i="1"/>
  <c r="BJ372" i="1"/>
  <c r="BJ350" i="1"/>
  <c r="BJ353" i="1"/>
  <c r="BJ351" i="1"/>
  <c r="BJ296" i="1"/>
  <c r="BJ299" i="1"/>
  <c r="BJ242" i="1"/>
  <c r="BJ245" i="1"/>
  <c r="BJ188" i="1"/>
  <c r="BJ191" i="1"/>
  <c r="BJ134" i="1"/>
  <c r="BJ137" i="1"/>
  <c r="BJ80" i="1"/>
  <c r="BJ83" i="1"/>
  <c r="BK29" i="1"/>
  <c r="AO466" i="1"/>
  <c r="AO468" i="1"/>
  <c r="AO467" i="1"/>
  <c r="AO470" i="1"/>
  <c r="AO469" i="1"/>
  <c r="BJ486" i="1"/>
  <c r="BJ487" i="1"/>
  <c r="BJ488" i="1"/>
  <c r="BJ484" i="1"/>
  <c r="BJ485" i="1"/>
  <c r="BJ483" i="1"/>
  <c r="BJ414" i="1"/>
  <c r="BJ415" i="1"/>
  <c r="BJ412" i="1"/>
  <c r="BJ413" i="1"/>
  <c r="BJ416" i="1"/>
  <c r="BJ432" i="1"/>
  <c r="BJ433" i="1"/>
  <c r="BJ429" i="1"/>
  <c r="BJ430" i="1"/>
  <c r="BJ434" i="1"/>
  <c r="BJ431" i="1"/>
  <c r="BJ378" i="1"/>
  <c r="BJ379" i="1"/>
  <c r="BJ380" i="1"/>
  <c r="BJ375" i="1"/>
  <c r="BJ377" i="1"/>
  <c r="BJ376" i="1"/>
  <c r="BJ360" i="1"/>
  <c r="BJ361" i="1"/>
  <c r="BJ362" i="1"/>
  <c r="BJ359" i="1"/>
  <c r="BJ358" i="1"/>
  <c r="BJ304" i="1"/>
  <c r="BJ305" i="1"/>
  <c r="BJ306" i="1"/>
  <c r="BJ308" i="1"/>
  <c r="BJ307" i="1"/>
  <c r="BJ323" i="1"/>
  <c r="BJ326" i="1"/>
  <c r="BJ324" i="1"/>
  <c r="BJ322" i="1"/>
  <c r="BJ321" i="1"/>
  <c r="BJ325" i="1"/>
  <c r="BJ252" i="1"/>
  <c r="BJ254" i="1"/>
  <c r="BJ253" i="1"/>
  <c r="BJ251" i="1"/>
  <c r="BJ250" i="1"/>
  <c r="BJ270" i="1"/>
  <c r="BJ271" i="1"/>
  <c r="BJ272" i="1"/>
  <c r="BJ267" i="1"/>
  <c r="BJ268" i="1"/>
  <c r="BJ269" i="1"/>
  <c r="BJ196" i="1"/>
  <c r="BJ197" i="1"/>
  <c r="BJ199" i="1"/>
  <c r="BJ200" i="1"/>
  <c r="BJ198" i="1"/>
  <c r="BJ221" i="1"/>
  <c r="BJ216" i="1"/>
  <c r="BJ217" i="1"/>
  <c r="BJ218" i="1"/>
  <c r="BJ214" i="1"/>
  <c r="BJ215" i="1"/>
  <c r="BJ213" i="1"/>
  <c r="BJ159" i="1"/>
  <c r="BJ160" i="1"/>
  <c r="BJ161" i="1"/>
  <c r="BJ163" i="1"/>
  <c r="BJ164" i="1"/>
  <c r="BJ162" i="1"/>
  <c r="BJ142" i="1"/>
  <c r="BJ145" i="1"/>
  <c r="BJ146" i="1"/>
  <c r="BJ144" i="1"/>
  <c r="BJ143" i="1"/>
  <c r="BJ59" i="1"/>
  <c r="BJ52" i="1"/>
  <c r="BJ90" i="1"/>
  <c r="BJ89" i="1"/>
  <c r="BJ91" i="1"/>
  <c r="BJ88" i="1"/>
  <c r="BJ92" i="1"/>
  <c r="BJ105" i="1"/>
  <c r="BJ106" i="1"/>
  <c r="BJ107" i="1"/>
  <c r="BJ108" i="1"/>
  <c r="BJ109" i="1"/>
  <c r="BJ110" i="1"/>
  <c r="BJ74" i="1"/>
  <c r="BJ69" i="1"/>
  <c r="BJ75" i="1"/>
  <c r="BJ70" i="1"/>
  <c r="BJ71" i="1"/>
  <c r="BJ77" i="1"/>
  <c r="BJ73" i="1"/>
  <c r="BJ72" i="1"/>
  <c r="BK27" i="1"/>
  <c r="BJ395" i="1"/>
  <c r="BJ401" i="1"/>
  <c r="BJ396" i="1"/>
  <c r="BJ402" i="1"/>
  <c r="BJ397" i="1"/>
  <c r="BJ398" i="1"/>
  <c r="BJ393" i="1"/>
  <c r="BJ399" i="1"/>
  <c r="BJ400" i="1"/>
  <c r="BJ394" i="1"/>
  <c r="BJ125" i="1"/>
  <c r="BJ130" i="1"/>
  <c r="BJ126" i="1"/>
  <c r="BJ131" i="1"/>
  <c r="BJ127" i="1"/>
  <c r="BJ132" i="1"/>
  <c r="BJ123" i="1"/>
  <c r="BJ124" i="1"/>
  <c r="BJ129" i="1"/>
  <c r="BJ128" i="1"/>
  <c r="BJ448" i="1"/>
  <c r="BJ450" i="1"/>
  <c r="BJ452" i="1"/>
  <c r="BJ454" i="1"/>
  <c r="BJ456" i="1"/>
  <c r="BJ447" i="1"/>
  <c r="BJ449" i="1"/>
  <c r="BJ451" i="1"/>
  <c r="BJ453" i="1"/>
  <c r="BJ455" i="1"/>
  <c r="BJ235" i="1"/>
  <c r="BJ231" i="1"/>
  <c r="BJ232" i="1"/>
  <c r="BJ236" i="1"/>
  <c r="BJ234" i="1"/>
  <c r="BJ237" i="1"/>
  <c r="BJ238" i="1"/>
  <c r="BJ233" i="1"/>
  <c r="BJ239" i="1"/>
  <c r="BJ240" i="1"/>
  <c r="BJ285" i="1"/>
  <c r="BJ286" i="1"/>
  <c r="BJ290" i="1"/>
  <c r="BJ287" i="1"/>
  <c r="BJ291" i="1"/>
  <c r="BJ288" i="1"/>
  <c r="BJ292" i="1"/>
  <c r="BJ294" i="1"/>
  <c r="BJ293" i="1"/>
  <c r="BJ289" i="1"/>
  <c r="BJ47" i="1"/>
  <c r="BJ35" i="1"/>
  <c r="BJ36" i="1"/>
  <c r="BJ38" i="1"/>
  <c r="BJ348" i="1"/>
  <c r="BJ339" i="1"/>
  <c r="BJ341" i="1"/>
  <c r="BJ340" i="1"/>
  <c r="BJ342" i="1"/>
  <c r="BJ344" i="1"/>
  <c r="BJ345" i="1"/>
  <c r="BJ346" i="1"/>
  <c r="BJ347" i="1"/>
  <c r="BJ343" i="1"/>
  <c r="BJ177" i="1"/>
  <c r="BJ179" i="1"/>
  <c r="BJ180" i="1"/>
  <c r="BJ182" i="1"/>
  <c r="BJ186" i="1"/>
  <c r="BJ183" i="1"/>
  <c r="BJ184" i="1"/>
  <c r="BJ185" i="1"/>
  <c r="BJ178" i="1"/>
  <c r="BJ181" i="1"/>
  <c r="BK17" i="1"/>
  <c r="BK18" i="1"/>
  <c r="BK19" i="1"/>
  <c r="BK20" i="1"/>
  <c r="BK21" i="1"/>
  <c r="BK16" i="1"/>
  <c r="BK446" i="1"/>
  <c r="BK457" i="1" s="1"/>
  <c r="BK428" i="1"/>
  <c r="BK435" i="1" s="1"/>
  <c r="BK409" i="1"/>
  <c r="BK410" i="1" s="1"/>
  <c r="BK392" i="1"/>
  <c r="BK403" i="1" s="1"/>
  <c r="AP463" i="1"/>
  <c r="AP464" i="1" s="1"/>
  <c r="BK482" i="1"/>
  <c r="BK489" i="1" s="1"/>
  <c r="BK50" i="1"/>
  <c r="BK338" i="1"/>
  <c r="BK349" i="1" s="1"/>
  <c r="BK212" i="1"/>
  <c r="BK219" i="1" s="1"/>
  <c r="BK320" i="1"/>
  <c r="BK327" i="1" s="1"/>
  <c r="BK230" i="1"/>
  <c r="BK241" i="1" s="1"/>
  <c r="BK176" i="1"/>
  <c r="BK187" i="1" s="1"/>
  <c r="BK355" i="1"/>
  <c r="BK356" i="1" s="1"/>
  <c r="BK374" i="1"/>
  <c r="BK31" i="1"/>
  <c r="BK32" i="1" s="1"/>
  <c r="BK247" i="1"/>
  <c r="BK248" i="1" s="1"/>
  <c r="BK266" i="1"/>
  <c r="BK273" i="1" s="1"/>
  <c r="BK158" i="1"/>
  <c r="BJ167" i="1"/>
  <c r="BJ222" i="1" s="1"/>
  <c r="BK68" i="1"/>
  <c r="BK76" i="1" s="1"/>
  <c r="BJ81" i="1"/>
  <c r="BK193" i="1"/>
  <c r="BK194" i="1" s="1"/>
  <c r="BK85" i="1"/>
  <c r="BK86" i="1" s="1"/>
  <c r="BJ101" i="1"/>
  <c r="BK139" i="1"/>
  <c r="BK140" i="1" s="1"/>
  <c r="BJ155" i="1"/>
  <c r="BL14" i="1"/>
  <c r="BK284" i="1"/>
  <c r="BK295" i="1" s="1"/>
  <c r="BK104" i="1"/>
  <c r="BJ113" i="1"/>
  <c r="BK122" i="1"/>
  <c r="BK133" i="1" s="1"/>
  <c r="BJ135" i="1"/>
  <c r="BK301" i="1"/>
  <c r="BK302" i="1" s="1"/>
  <c r="BL24" i="1" l="1"/>
  <c r="BL22" i="1"/>
  <c r="BK79" i="1"/>
  <c r="BK78" i="1"/>
  <c r="BK201" i="1"/>
  <c r="BK202" i="1"/>
  <c r="BK203" i="1"/>
  <c r="BK204" i="1"/>
  <c r="BK206" i="1"/>
  <c r="BK205" i="1"/>
  <c r="BK208" i="1"/>
  <c r="BK207" i="1"/>
  <c r="BK382" i="1"/>
  <c r="BK381" i="1"/>
  <c r="BK112" i="1"/>
  <c r="BK111" i="1"/>
  <c r="BL26" i="1"/>
  <c r="BL25" i="1"/>
  <c r="BL15" i="1"/>
  <c r="BL23" i="1"/>
  <c r="BK417" i="1"/>
  <c r="BK418" i="1"/>
  <c r="BK419" i="1"/>
  <c r="BK420" i="1"/>
  <c r="BK424" i="1"/>
  <c r="BK421" i="1"/>
  <c r="BK422" i="1"/>
  <c r="BK423" i="1"/>
  <c r="BK166" i="1"/>
  <c r="BK165" i="1"/>
  <c r="BK309" i="1"/>
  <c r="BK315" i="1"/>
  <c r="BK310" i="1"/>
  <c r="BK316" i="1"/>
  <c r="BK311" i="1"/>
  <c r="BK312" i="1"/>
  <c r="BK313" i="1"/>
  <c r="BK314" i="1"/>
  <c r="BK151" i="1"/>
  <c r="BK147" i="1"/>
  <c r="BK148" i="1"/>
  <c r="BK149" i="1"/>
  <c r="BK153" i="1"/>
  <c r="BK154" i="1"/>
  <c r="BK152" i="1"/>
  <c r="BK150" i="1"/>
  <c r="AP476" i="1"/>
  <c r="AP477" i="1"/>
  <c r="AP471" i="1"/>
  <c r="AP472" i="1"/>
  <c r="AP473" i="1"/>
  <c r="AP474" i="1"/>
  <c r="AP478" i="1"/>
  <c r="BK256" i="1"/>
  <c r="BK257" i="1"/>
  <c r="BK262" i="1"/>
  <c r="BK258" i="1"/>
  <c r="BK259" i="1"/>
  <c r="BK260" i="1"/>
  <c r="BK261" i="1"/>
  <c r="BK255" i="1"/>
  <c r="BK363" i="1"/>
  <c r="BK364" i="1"/>
  <c r="BK365" i="1"/>
  <c r="BK366" i="1"/>
  <c r="BK367" i="1"/>
  <c r="BK369" i="1"/>
  <c r="BK368" i="1"/>
  <c r="BK370" i="1"/>
  <c r="BK93" i="1"/>
  <c r="BK94" i="1"/>
  <c r="BK95" i="1"/>
  <c r="BK97" i="1"/>
  <c r="BK98" i="1"/>
  <c r="BK99" i="1"/>
  <c r="BK96" i="1"/>
  <c r="BK100" i="1"/>
  <c r="BK39" i="1"/>
  <c r="BK40" i="1"/>
  <c r="BK41" i="1"/>
  <c r="BK42" i="1"/>
  <c r="BK43" i="1"/>
  <c r="BK44" i="1"/>
  <c r="BK46" i="1"/>
  <c r="BK45" i="1"/>
  <c r="BK37" i="1"/>
  <c r="BK33" i="1"/>
  <c r="BK34" i="1"/>
  <c r="BK57" i="1"/>
  <c r="BK58" i="1"/>
  <c r="BK53" i="1"/>
  <c r="BK56" i="1"/>
  <c r="BK51" i="1"/>
  <c r="BK55" i="1"/>
  <c r="BK54" i="1"/>
  <c r="BK249" i="1"/>
  <c r="BK328" i="1"/>
  <c r="BK436" i="1"/>
  <c r="BK141" i="1"/>
  <c r="BK274" i="1"/>
  <c r="BK220" i="1"/>
  <c r="BK195" i="1"/>
  <c r="BK303" i="1"/>
  <c r="AP465" i="1"/>
  <c r="BK490" i="1"/>
  <c r="BK87" i="1"/>
  <c r="BK411" i="1"/>
  <c r="BK357" i="1"/>
  <c r="BK82" i="1"/>
  <c r="BK406" i="1"/>
  <c r="BL28" i="1"/>
  <c r="BK460" i="1"/>
  <c r="BK136" i="1"/>
  <c r="BK352" i="1"/>
  <c r="BK114" i="1"/>
  <c r="BK168" i="1"/>
  <c r="BK60" i="1"/>
  <c r="BK383" i="1"/>
  <c r="AO492" i="1"/>
  <c r="AO491" i="1"/>
  <c r="AZ329" i="1"/>
  <c r="AZ330" i="1"/>
  <c r="AZ168" i="1"/>
  <c r="AZ167" i="1"/>
  <c r="BK156" i="1"/>
  <c r="BK102" i="1"/>
  <c r="BK48" i="1"/>
  <c r="BK297" i="1"/>
  <c r="BK298" i="1"/>
  <c r="BK189" i="1"/>
  <c r="BK190" i="1"/>
  <c r="BK243" i="1"/>
  <c r="BK244" i="1"/>
  <c r="BK330" i="1"/>
  <c r="BK329" i="1"/>
  <c r="BK318" i="1"/>
  <c r="BK317" i="1"/>
  <c r="BK276" i="1"/>
  <c r="BK275" i="1"/>
  <c r="BK263" i="1"/>
  <c r="BK264" i="1"/>
  <c r="BK210" i="1"/>
  <c r="BK209" i="1"/>
  <c r="BK491" i="1"/>
  <c r="BK492" i="1"/>
  <c r="BK458" i="1"/>
  <c r="BK459" i="1"/>
  <c r="BK461" i="1"/>
  <c r="BK437" i="1"/>
  <c r="BK438" i="1"/>
  <c r="BK425" i="1"/>
  <c r="BK426" i="1"/>
  <c r="BK404" i="1"/>
  <c r="BK405" i="1"/>
  <c r="BK407" i="1"/>
  <c r="BK384" i="1"/>
  <c r="BK372" i="1"/>
  <c r="BK371" i="1"/>
  <c r="BK350" i="1"/>
  <c r="BK351" i="1"/>
  <c r="BK353" i="1"/>
  <c r="BK296" i="1"/>
  <c r="BK299" i="1"/>
  <c r="BK242" i="1"/>
  <c r="BK245" i="1"/>
  <c r="BK188" i="1"/>
  <c r="BK191" i="1"/>
  <c r="BK134" i="1"/>
  <c r="BK137" i="1"/>
  <c r="BK80" i="1"/>
  <c r="BK83" i="1"/>
  <c r="BL29" i="1"/>
  <c r="BK485" i="1"/>
  <c r="BK486" i="1"/>
  <c r="BK487" i="1"/>
  <c r="BK488" i="1"/>
  <c r="BK483" i="1"/>
  <c r="BK484" i="1"/>
  <c r="AP469" i="1"/>
  <c r="AP468" i="1"/>
  <c r="AP466" i="1"/>
  <c r="AP470" i="1"/>
  <c r="AP467" i="1"/>
  <c r="BK431" i="1"/>
  <c r="BK432" i="1"/>
  <c r="BK434" i="1"/>
  <c r="BK429" i="1"/>
  <c r="BK433" i="1"/>
  <c r="BK430" i="1"/>
  <c r="BK416" i="1"/>
  <c r="BK415" i="1"/>
  <c r="BK414" i="1"/>
  <c r="BK413" i="1"/>
  <c r="BK412" i="1"/>
  <c r="BK358" i="1"/>
  <c r="BK359" i="1"/>
  <c r="BK360" i="1"/>
  <c r="BK361" i="1"/>
  <c r="BK362" i="1"/>
  <c r="BK377" i="1"/>
  <c r="BK378" i="1"/>
  <c r="BK379" i="1"/>
  <c r="BK380" i="1"/>
  <c r="BK375" i="1"/>
  <c r="BK376" i="1"/>
  <c r="BK306" i="1"/>
  <c r="BK307" i="1"/>
  <c r="BK308" i="1"/>
  <c r="BK305" i="1"/>
  <c r="BK304" i="1"/>
  <c r="BK321" i="1"/>
  <c r="BK322" i="1"/>
  <c r="BK323" i="1"/>
  <c r="BK324" i="1"/>
  <c r="BK325" i="1"/>
  <c r="BK326" i="1"/>
  <c r="BK251" i="1"/>
  <c r="BK252" i="1"/>
  <c r="BK254" i="1"/>
  <c r="BK253" i="1"/>
  <c r="BK250" i="1"/>
  <c r="BK269" i="1"/>
  <c r="BK270" i="1"/>
  <c r="BK271" i="1"/>
  <c r="BK267" i="1"/>
  <c r="BK268" i="1"/>
  <c r="BK272" i="1"/>
  <c r="BK196" i="1"/>
  <c r="BK199" i="1"/>
  <c r="BK200" i="1"/>
  <c r="BK197" i="1"/>
  <c r="BK198" i="1"/>
  <c r="BK221" i="1"/>
  <c r="BK215" i="1"/>
  <c r="BK216" i="1"/>
  <c r="BK217" i="1"/>
  <c r="BK218" i="1"/>
  <c r="BK214" i="1"/>
  <c r="BK213" i="1"/>
  <c r="BK159" i="1"/>
  <c r="BK160" i="1"/>
  <c r="BK162" i="1"/>
  <c r="BK163" i="1"/>
  <c r="BK164" i="1"/>
  <c r="BK161" i="1"/>
  <c r="BK144" i="1"/>
  <c r="BK145" i="1"/>
  <c r="BK146" i="1"/>
  <c r="BK143" i="1"/>
  <c r="BK142" i="1"/>
  <c r="BK59" i="1"/>
  <c r="BK52" i="1"/>
  <c r="BK89" i="1"/>
  <c r="BK90" i="1"/>
  <c r="BK91" i="1"/>
  <c r="BK88" i="1"/>
  <c r="BK92" i="1"/>
  <c r="BK105" i="1"/>
  <c r="BK106" i="1"/>
  <c r="BK107" i="1"/>
  <c r="BK108" i="1"/>
  <c r="BK109" i="1"/>
  <c r="BK110" i="1"/>
  <c r="BK394" i="1"/>
  <c r="BK400" i="1"/>
  <c r="BK395" i="1"/>
  <c r="BK401" i="1"/>
  <c r="BK396" i="1"/>
  <c r="BK402" i="1"/>
  <c r="BK397" i="1"/>
  <c r="BK398" i="1"/>
  <c r="BK393" i="1"/>
  <c r="BK399" i="1"/>
  <c r="BK448" i="1"/>
  <c r="BK450" i="1"/>
  <c r="BK452" i="1"/>
  <c r="BK454" i="1"/>
  <c r="BK456" i="1"/>
  <c r="BK451" i="1"/>
  <c r="BK453" i="1"/>
  <c r="BK447" i="1"/>
  <c r="BK455" i="1"/>
  <c r="BK449" i="1"/>
  <c r="BL27" i="1"/>
  <c r="BK294" i="1"/>
  <c r="BK285" i="1"/>
  <c r="BK286" i="1"/>
  <c r="BK290" i="1"/>
  <c r="BK287" i="1"/>
  <c r="BK291" i="1"/>
  <c r="BK292" i="1"/>
  <c r="BK288" i="1"/>
  <c r="BK293" i="1"/>
  <c r="BK289" i="1"/>
  <c r="BK124" i="1"/>
  <c r="BK129" i="1"/>
  <c r="BK125" i="1"/>
  <c r="BK130" i="1"/>
  <c r="BK126" i="1"/>
  <c r="BK131" i="1"/>
  <c r="BK127" i="1"/>
  <c r="BK132" i="1"/>
  <c r="BK128" i="1"/>
  <c r="BK123" i="1"/>
  <c r="BK233" i="1"/>
  <c r="BK231" i="1"/>
  <c r="BK235" i="1"/>
  <c r="BK232" i="1"/>
  <c r="BK236" i="1"/>
  <c r="BK234" i="1"/>
  <c r="BK237" i="1"/>
  <c r="BK238" i="1"/>
  <c r="BK239" i="1"/>
  <c r="BK240" i="1"/>
  <c r="BK73" i="1"/>
  <c r="BK74" i="1"/>
  <c r="BK69" i="1"/>
  <c r="BK75" i="1"/>
  <c r="BK70" i="1"/>
  <c r="BK71" i="1"/>
  <c r="BK72" i="1"/>
  <c r="BK77" i="1"/>
  <c r="BK47" i="1"/>
  <c r="BK35" i="1"/>
  <c r="BK36" i="1"/>
  <c r="BK38" i="1"/>
  <c r="BK178" i="1"/>
  <c r="BK186" i="1"/>
  <c r="BK179" i="1"/>
  <c r="BK181" i="1"/>
  <c r="BK182" i="1"/>
  <c r="BK183" i="1"/>
  <c r="BK185" i="1"/>
  <c r="BK184" i="1"/>
  <c r="BK177" i="1"/>
  <c r="BK180" i="1"/>
  <c r="BK347" i="1"/>
  <c r="BK348" i="1"/>
  <c r="BK339" i="1"/>
  <c r="BK341" i="1"/>
  <c r="BK340" i="1"/>
  <c r="BK342" i="1"/>
  <c r="BK343" i="1"/>
  <c r="BK344" i="1"/>
  <c r="BK346" i="1"/>
  <c r="BK345" i="1"/>
  <c r="BL16" i="1"/>
  <c r="BL17" i="1"/>
  <c r="BL18" i="1"/>
  <c r="BL19" i="1"/>
  <c r="BL20" i="1"/>
  <c r="BL21" i="1"/>
  <c r="BL482" i="1"/>
  <c r="BL489" i="1" s="1"/>
  <c r="BL409" i="1"/>
  <c r="BL410" i="1" s="1"/>
  <c r="BL428" i="1"/>
  <c r="BL435" i="1" s="1"/>
  <c r="BL446" i="1"/>
  <c r="BL457" i="1" s="1"/>
  <c r="AQ463" i="1"/>
  <c r="AQ464" i="1" s="1"/>
  <c r="BL392" i="1"/>
  <c r="BL403" i="1" s="1"/>
  <c r="BL320" i="1"/>
  <c r="BL327" i="1" s="1"/>
  <c r="BL139" i="1"/>
  <c r="BL140" i="1" s="1"/>
  <c r="BK155" i="1"/>
  <c r="BL374" i="1"/>
  <c r="BL266" i="1"/>
  <c r="BL273" i="1" s="1"/>
  <c r="BL212" i="1"/>
  <c r="BL219" i="1" s="1"/>
  <c r="BL158" i="1"/>
  <c r="BK167" i="1"/>
  <c r="BK222" i="1" s="1"/>
  <c r="BL104" i="1"/>
  <c r="BK113" i="1"/>
  <c r="BL193" i="1"/>
  <c r="BL194" i="1" s="1"/>
  <c r="BL176" i="1"/>
  <c r="BL187" i="1" s="1"/>
  <c r="BL338" i="1"/>
  <c r="BL349" i="1" s="1"/>
  <c r="BL122" i="1"/>
  <c r="BL133" i="1" s="1"/>
  <c r="BK135" i="1"/>
  <c r="BL85" i="1"/>
  <c r="BL86" i="1" s="1"/>
  <c r="BK101" i="1"/>
  <c r="BL284" i="1"/>
  <c r="BL295" i="1" s="1"/>
  <c r="BL247" i="1"/>
  <c r="BL248" i="1" s="1"/>
  <c r="BL355" i="1"/>
  <c r="BL356" i="1" s="1"/>
  <c r="BL301" i="1"/>
  <c r="BL302" i="1" s="1"/>
  <c r="BM14" i="1"/>
  <c r="BL68" i="1"/>
  <c r="BL76" i="1" s="1"/>
  <c r="BK81" i="1"/>
  <c r="BL31" i="1"/>
  <c r="BL32" i="1" s="1"/>
  <c r="BL230" i="1"/>
  <c r="BL241" i="1" s="1"/>
  <c r="BL50" i="1"/>
  <c r="BM24" i="1" l="1"/>
  <c r="F21" i="10" s="1"/>
  <c r="BM22" i="1"/>
  <c r="E19" i="10" s="1"/>
  <c r="BL79" i="1"/>
  <c r="BL78" i="1"/>
  <c r="BL93" i="1"/>
  <c r="BL94" i="1"/>
  <c r="BL95" i="1"/>
  <c r="BL96" i="1"/>
  <c r="BL100" i="1"/>
  <c r="BL97" i="1"/>
  <c r="BL98" i="1"/>
  <c r="BL99" i="1"/>
  <c r="AQ476" i="1"/>
  <c r="AQ477" i="1"/>
  <c r="AQ471" i="1"/>
  <c r="AQ472" i="1"/>
  <c r="AQ473" i="1"/>
  <c r="AQ474" i="1"/>
  <c r="AQ478" i="1"/>
  <c r="BL166" i="1"/>
  <c r="BL165" i="1"/>
  <c r="BM26" i="1"/>
  <c r="BM25" i="1"/>
  <c r="F22" i="10" s="1"/>
  <c r="BM23" i="1"/>
  <c r="F20" i="10" s="1"/>
  <c r="BM15" i="1"/>
  <c r="E12" i="10" s="1"/>
  <c r="BL417" i="1"/>
  <c r="BL418" i="1"/>
  <c r="BL419" i="1"/>
  <c r="BL420" i="1"/>
  <c r="BL424" i="1"/>
  <c r="BL421" i="1"/>
  <c r="BL422" i="1"/>
  <c r="BL423" i="1"/>
  <c r="BL363" i="1"/>
  <c r="BL364" i="1"/>
  <c r="BL365" i="1"/>
  <c r="BL366" i="1"/>
  <c r="BL369" i="1"/>
  <c r="BL367" i="1"/>
  <c r="BL368" i="1"/>
  <c r="BL370" i="1"/>
  <c r="BL382" i="1"/>
  <c r="BL381" i="1"/>
  <c r="BL57" i="1"/>
  <c r="BL56" i="1"/>
  <c r="BL51" i="1"/>
  <c r="BL58" i="1"/>
  <c r="BL55" i="1"/>
  <c r="BL54" i="1"/>
  <c r="BL53" i="1"/>
  <c r="BL255" i="1"/>
  <c r="BL256" i="1"/>
  <c r="BL257" i="1"/>
  <c r="BL262" i="1"/>
  <c r="BL258" i="1"/>
  <c r="BL259" i="1"/>
  <c r="BL260" i="1"/>
  <c r="BL261" i="1"/>
  <c r="BL201" i="1"/>
  <c r="BL202" i="1"/>
  <c r="BL203" i="1"/>
  <c r="BL204" i="1"/>
  <c r="BL206" i="1"/>
  <c r="BL205" i="1"/>
  <c r="BL207" i="1"/>
  <c r="BL208" i="1"/>
  <c r="BL314" i="1"/>
  <c r="BL315" i="1"/>
  <c r="BL309" i="1"/>
  <c r="BL310" i="1"/>
  <c r="BL316" i="1"/>
  <c r="BL311" i="1"/>
  <c r="BL312" i="1"/>
  <c r="BL313" i="1"/>
  <c r="BL150" i="1"/>
  <c r="BL151" i="1"/>
  <c r="BL147" i="1"/>
  <c r="BL152" i="1"/>
  <c r="BL149" i="1"/>
  <c r="BL153" i="1"/>
  <c r="BL154" i="1"/>
  <c r="BL148" i="1"/>
  <c r="BL46" i="1"/>
  <c r="BL39" i="1"/>
  <c r="BL40" i="1"/>
  <c r="BL41" i="1"/>
  <c r="BL42" i="1"/>
  <c r="BL43" i="1"/>
  <c r="BL44" i="1"/>
  <c r="BL45" i="1"/>
  <c r="BL33" i="1"/>
  <c r="BL34" i="1"/>
  <c r="BL37" i="1"/>
  <c r="BL112" i="1"/>
  <c r="BL111" i="1"/>
  <c r="BL411" i="1"/>
  <c r="BL249" i="1"/>
  <c r="BL490" i="1"/>
  <c r="BL141" i="1"/>
  <c r="BL87" i="1"/>
  <c r="BL328" i="1"/>
  <c r="BL195" i="1"/>
  <c r="AQ465" i="1"/>
  <c r="BL220" i="1"/>
  <c r="BL303" i="1"/>
  <c r="BL274" i="1"/>
  <c r="BL436" i="1"/>
  <c r="BL357" i="1"/>
  <c r="BL406" i="1"/>
  <c r="BL82" i="1"/>
  <c r="BM28" i="1"/>
  <c r="BL136" i="1"/>
  <c r="BL460" i="1"/>
  <c r="BL352" i="1"/>
  <c r="BL383" i="1"/>
  <c r="BL168" i="1"/>
  <c r="BL60" i="1"/>
  <c r="BL114" i="1"/>
  <c r="AP491" i="1"/>
  <c r="AP492" i="1"/>
  <c r="BA329" i="1"/>
  <c r="BA330" i="1"/>
  <c r="BA168" i="1"/>
  <c r="BA167" i="1"/>
  <c r="BL102" i="1"/>
  <c r="BL156" i="1"/>
  <c r="BL48" i="1"/>
  <c r="BL243" i="1"/>
  <c r="BL244" i="1"/>
  <c r="BL297" i="1"/>
  <c r="BL298" i="1"/>
  <c r="BL189" i="1"/>
  <c r="BL190" i="1"/>
  <c r="BL318" i="1"/>
  <c r="BL317" i="1"/>
  <c r="BL276" i="1"/>
  <c r="BL275" i="1"/>
  <c r="BL263" i="1"/>
  <c r="BL264" i="1"/>
  <c r="BL210" i="1"/>
  <c r="BL209" i="1"/>
  <c r="BL330" i="1"/>
  <c r="BL329" i="1"/>
  <c r="BL492" i="1"/>
  <c r="BL491" i="1"/>
  <c r="BL458" i="1"/>
  <c r="BL459" i="1"/>
  <c r="BL461" i="1"/>
  <c r="BL437" i="1"/>
  <c r="BL438" i="1"/>
  <c r="BL426" i="1"/>
  <c r="BL425" i="1"/>
  <c r="BL404" i="1"/>
  <c r="BL405" i="1"/>
  <c r="BL407" i="1"/>
  <c r="BL384" i="1"/>
  <c r="BL371" i="1"/>
  <c r="BL372" i="1"/>
  <c r="BL350" i="1"/>
  <c r="BL351" i="1"/>
  <c r="BL353" i="1"/>
  <c r="BL296" i="1"/>
  <c r="BL299" i="1"/>
  <c r="BL242" i="1"/>
  <c r="BL245" i="1"/>
  <c r="BL188" i="1"/>
  <c r="BL191" i="1"/>
  <c r="BL134" i="1"/>
  <c r="BL137" i="1"/>
  <c r="BL80" i="1"/>
  <c r="BL83" i="1"/>
  <c r="BM29" i="1"/>
  <c r="BL484" i="1"/>
  <c r="BL485" i="1"/>
  <c r="BL486" i="1"/>
  <c r="BL487" i="1"/>
  <c r="BL488" i="1"/>
  <c r="BL483" i="1"/>
  <c r="AQ466" i="1"/>
  <c r="AQ468" i="1"/>
  <c r="AQ467" i="1"/>
  <c r="AQ470" i="1"/>
  <c r="AQ469" i="1"/>
  <c r="BL430" i="1"/>
  <c r="BL431" i="1"/>
  <c r="BL433" i="1"/>
  <c r="BL434" i="1"/>
  <c r="BL432" i="1"/>
  <c r="BL429" i="1"/>
  <c r="BL414" i="1"/>
  <c r="BL416" i="1"/>
  <c r="BL415" i="1"/>
  <c r="BL413" i="1"/>
  <c r="BL412" i="1"/>
  <c r="BL358" i="1"/>
  <c r="BL360" i="1"/>
  <c r="BL361" i="1"/>
  <c r="BL359" i="1"/>
  <c r="BL362" i="1"/>
  <c r="BL376" i="1"/>
  <c r="BL377" i="1"/>
  <c r="BL378" i="1"/>
  <c r="BL379" i="1"/>
  <c r="BL380" i="1"/>
  <c r="BL375" i="1"/>
  <c r="BL305" i="1"/>
  <c r="BL304" i="1"/>
  <c r="BL308" i="1"/>
  <c r="BL306" i="1"/>
  <c r="BL307" i="1"/>
  <c r="BL321" i="1"/>
  <c r="BL322" i="1"/>
  <c r="BL323" i="1"/>
  <c r="BL324" i="1"/>
  <c r="BL325" i="1"/>
  <c r="BL326" i="1"/>
  <c r="BL250" i="1"/>
  <c r="BL251" i="1"/>
  <c r="BL252" i="1"/>
  <c r="BL254" i="1"/>
  <c r="BL253" i="1"/>
  <c r="BL268" i="1"/>
  <c r="BL269" i="1"/>
  <c r="BL270" i="1"/>
  <c r="BL272" i="1"/>
  <c r="BL267" i="1"/>
  <c r="BL271" i="1"/>
  <c r="BL221" i="1"/>
  <c r="BL214" i="1"/>
  <c r="BL215" i="1"/>
  <c r="BL216" i="1"/>
  <c r="BL217" i="1"/>
  <c r="BL218" i="1"/>
  <c r="BL213" i="1"/>
  <c r="BL199" i="1"/>
  <c r="BL200" i="1"/>
  <c r="BL197" i="1"/>
  <c r="BL196" i="1"/>
  <c r="BL198" i="1"/>
  <c r="BL159" i="1"/>
  <c r="BL161" i="1"/>
  <c r="BL162" i="1"/>
  <c r="BL164" i="1"/>
  <c r="BL163" i="1"/>
  <c r="BL160" i="1"/>
  <c r="BL143" i="1"/>
  <c r="BL142" i="1"/>
  <c r="BL145" i="1"/>
  <c r="BL146" i="1"/>
  <c r="BL144" i="1"/>
  <c r="BL88" i="1"/>
  <c r="BL89" i="1"/>
  <c r="BL90" i="1"/>
  <c r="BL91" i="1"/>
  <c r="BL92" i="1"/>
  <c r="BL59" i="1"/>
  <c r="BL52" i="1"/>
  <c r="BL110" i="1"/>
  <c r="BL105" i="1"/>
  <c r="BL106" i="1"/>
  <c r="BL107" i="1"/>
  <c r="BL109" i="1"/>
  <c r="BL108" i="1"/>
  <c r="BM27" i="1"/>
  <c r="BL448" i="1"/>
  <c r="BL450" i="1"/>
  <c r="BL452" i="1"/>
  <c r="BL454" i="1"/>
  <c r="BL456" i="1"/>
  <c r="BL451" i="1"/>
  <c r="BL453" i="1"/>
  <c r="BL447" i="1"/>
  <c r="BL455" i="1"/>
  <c r="BL449" i="1"/>
  <c r="BL123" i="1"/>
  <c r="BL128" i="1"/>
  <c r="BL124" i="1"/>
  <c r="BL129" i="1"/>
  <c r="BL125" i="1"/>
  <c r="BL130" i="1"/>
  <c r="BL126" i="1"/>
  <c r="BL131" i="1"/>
  <c r="BL127" i="1"/>
  <c r="BL132" i="1"/>
  <c r="BL232" i="1"/>
  <c r="BL235" i="1"/>
  <c r="BL231" i="1"/>
  <c r="BL240" i="1"/>
  <c r="BL236" i="1"/>
  <c r="BL234" i="1"/>
  <c r="BL237" i="1"/>
  <c r="BL233" i="1"/>
  <c r="BL238" i="1"/>
  <c r="BL239" i="1"/>
  <c r="BL393" i="1"/>
  <c r="BL399" i="1"/>
  <c r="BL394" i="1"/>
  <c r="BL400" i="1"/>
  <c r="BL395" i="1"/>
  <c r="BL401" i="1"/>
  <c r="BL396" i="1"/>
  <c r="BL402" i="1"/>
  <c r="BL397" i="1"/>
  <c r="BL398" i="1"/>
  <c r="BL72" i="1"/>
  <c r="BL73" i="1"/>
  <c r="BL74" i="1"/>
  <c r="BL69" i="1"/>
  <c r="BL75" i="1"/>
  <c r="BL71" i="1"/>
  <c r="BL77" i="1"/>
  <c r="BL70" i="1"/>
  <c r="BL289" i="1"/>
  <c r="BL293" i="1"/>
  <c r="BL294" i="1"/>
  <c r="BL285" i="1"/>
  <c r="BL286" i="1"/>
  <c r="BL290" i="1"/>
  <c r="BL292" i="1"/>
  <c r="BL291" i="1"/>
  <c r="BL287" i="1"/>
  <c r="BL288" i="1"/>
  <c r="BL47" i="1"/>
  <c r="BL35" i="1"/>
  <c r="BL36" i="1"/>
  <c r="BL38" i="1"/>
  <c r="BL185" i="1"/>
  <c r="BL178" i="1"/>
  <c r="BL186" i="1"/>
  <c r="BL177" i="1"/>
  <c r="BL180" i="1"/>
  <c r="BL181" i="1"/>
  <c r="BL184" i="1"/>
  <c r="BL182" i="1"/>
  <c r="BL183" i="1"/>
  <c r="BL179" i="1"/>
  <c r="BL346" i="1"/>
  <c r="BL347" i="1"/>
  <c r="BL348" i="1"/>
  <c r="BL339" i="1"/>
  <c r="BL341" i="1"/>
  <c r="BL340" i="1"/>
  <c r="BL342" i="1"/>
  <c r="BL343" i="1"/>
  <c r="BL344" i="1"/>
  <c r="BL345" i="1"/>
  <c r="BM21" i="1"/>
  <c r="E18" i="10" s="1"/>
  <c r="BM16" i="1"/>
  <c r="E13" i="10" s="1"/>
  <c r="BM17" i="1"/>
  <c r="E14" i="10" s="1"/>
  <c r="BM18" i="1"/>
  <c r="E15" i="10" s="1"/>
  <c r="BM19" i="1"/>
  <c r="E16" i="10" s="1"/>
  <c r="BM20" i="1"/>
  <c r="E17" i="10" s="1"/>
  <c r="BM446" i="1"/>
  <c r="BM409" i="1"/>
  <c r="BM410" i="1" s="1"/>
  <c r="BM428" i="1"/>
  <c r="BM435" i="1" s="1"/>
  <c r="BM392" i="1"/>
  <c r="AR463" i="1"/>
  <c r="AR464" i="1" s="1"/>
  <c r="BM482" i="1"/>
  <c r="BM489" i="1" s="1"/>
  <c r="BM266" i="1"/>
  <c r="BM273" i="1" s="1"/>
  <c r="BM301" i="1"/>
  <c r="BM302" i="1" s="1"/>
  <c r="BM355" i="1"/>
  <c r="BM356" i="1" s="1"/>
  <c r="BM374" i="1"/>
  <c r="BM230" i="1"/>
  <c r="BM104" i="1"/>
  <c r="BL113" i="1"/>
  <c r="BM68" i="1"/>
  <c r="BL81" i="1"/>
  <c r="BM338" i="1"/>
  <c r="BM158" i="1"/>
  <c r="BL167" i="1"/>
  <c r="BL222" i="1" s="1"/>
  <c r="BM139" i="1"/>
  <c r="BM140" i="1" s="1"/>
  <c r="BL155" i="1"/>
  <c r="BM85" i="1"/>
  <c r="BM86" i="1" s="1"/>
  <c r="BL101" i="1"/>
  <c r="BM31" i="1"/>
  <c r="BM32" i="1" s="1"/>
  <c r="BM247" i="1"/>
  <c r="BM248" i="1" s="1"/>
  <c r="BM193" i="1"/>
  <c r="BM194" i="1" s="1"/>
  <c r="BM122" i="1"/>
  <c r="BL135" i="1"/>
  <c r="BM50" i="1"/>
  <c r="D12" i="1"/>
  <c r="BM284" i="1"/>
  <c r="BM176" i="1"/>
  <c r="BM212" i="1"/>
  <c r="BM219" i="1" s="1"/>
  <c r="BM320" i="1"/>
  <c r="BM327" i="1" s="1"/>
  <c r="BM78" i="1" l="1"/>
  <c r="F65" i="10" s="1"/>
  <c r="BM76" i="1"/>
  <c r="E63" i="10" s="1"/>
  <c r="BM149" i="1"/>
  <c r="E117" i="10" s="1"/>
  <c r="BM150" i="1"/>
  <c r="E118" i="10" s="1"/>
  <c r="BM151" i="1"/>
  <c r="BM147" i="1"/>
  <c r="E115" i="10" s="1"/>
  <c r="BM152" i="1"/>
  <c r="BM153" i="1"/>
  <c r="BM154" i="1"/>
  <c r="BM148" i="1"/>
  <c r="E116" i="10" s="1"/>
  <c r="BM382" i="1"/>
  <c r="F300" i="10" s="1"/>
  <c r="BM381" i="1"/>
  <c r="F299" i="10" s="1"/>
  <c r="BM423" i="1"/>
  <c r="E339" i="10" s="1"/>
  <c r="BM417" i="1"/>
  <c r="E333" i="10" s="1"/>
  <c r="BM418" i="1"/>
  <c r="E334" i="10" s="1"/>
  <c r="BM419" i="1"/>
  <c r="E335" i="10" s="1"/>
  <c r="BM420" i="1"/>
  <c r="E336" i="10" s="1"/>
  <c r="BM424" i="1"/>
  <c r="E340" i="10" s="1"/>
  <c r="BM421" i="1"/>
  <c r="BM422" i="1"/>
  <c r="E338" i="10" s="1"/>
  <c r="BM201" i="1"/>
  <c r="E153" i="10" s="1"/>
  <c r="BM202" i="1"/>
  <c r="E154" i="10" s="1"/>
  <c r="BM203" i="1"/>
  <c r="E155" i="10" s="1"/>
  <c r="BM204" i="1"/>
  <c r="E156" i="10" s="1"/>
  <c r="BM206" i="1"/>
  <c r="F158" i="10" s="1"/>
  <c r="BM208" i="1"/>
  <c r="F160" i="10" s="1"/>
  <c r="BM207" i="1"/>
  <c r="F159" i="10" s="1"/>
  <c r="BM205" i="1"/>
  <c r="BM166" i="1"/>
  <c r="F130" i="10" s="1"/>
  <c r="BM165" i="1"/>
  <c r="F129" i="10" s="1"/>
  <c r="E278" i="10"/>
  <c r="BM363" i="1"/>
  <c r="BM364" i="1"/>
  <c r="E286" i="10" s="1"/>
  <c r="BM365" i="1"/>
  <c r="E287" i="10" s="1"/>
  <c r="BM366" i="1"/>
  <c r="E288" i="10" s="1"/>
  <c r="BM367" i="1"/>
  <c r="BM370" i="1"/>
  <c r="F292" i="10" s="1"/>
  <c r="BM369" i="1"/>
  <c r="F291" i="10" s="1"/>
  <c r="BM368" i="1"/>
  <c r="F290" i="10" s="1"/>
  <c r="BM255" i="1"/>
  <c r="E201" i="10" s="1"/>
  <c r="BM256" i="1"/>
  <c r="E202" i="10" s="1"/>
  <c r="BM257" i="1"/>
  <c r="E203" i="10" s="1"/>
  <c r="BM262" i="1"/>
  <c r="E208" i="10" s="1"/>
  <c r="BM258" i="1"/>
  <c r="E204" i="10" s="1"/>
  <c r="BM259" i="1"/>
  <c r="BM260" i="1"/>
  <c r="E206" i="10" s="1"/>
  <c r="BM261" i="1"/>
  <c r="E207" i="10" s="1"/>
  <c r="BM309" i="1"/>
  <c r="E245" i="10" s="1"/>
  <c r="BM313" i="1"/>
  <c r="BM314" i="1"/>
  <c r="BM315" i="1"/>
  <c r="F251" i="10" s="1"/>
  <c r="BM310" i="1"/>
  <c r="E246" i="10" s="1"/>
  <c r="BM316" i="1"/>
  <c r="F252" i="10" s="1"/>
  <c r="BM311" i="1"/>
  <c r="E247" i="10" s="1"/>
  <c r="BM312" i="1"/>
  <c r="E248" i="10" s="1"/>
  <c r="BM45" i="1"/>
  <c r="F36" i="10" s="1"/>
  <c r="BM46" i="1"/>
  <c r="F37" i="10" s="1"/>
  <c r="BM39" i="1"/>
  <c r="E30" i="10" s="1"/>
  <c r="BM40" i="1"/>
  <c r="E31" i="10" s="1"/>
  <c r="BM41" i="1"/>
  <c r="E32" i="10" s="1"/>
  <c r="BM42" i="1"/>
  <c r="E33" i="10" s="1"/>
  <c r="BM44" i="1"/>
  <c r="F35" i="10" s="1"/>
  <c r="BM43" i="1"/>
  <c r="BM33" i="1"/>
  <c r="E24" i="10" s="1"/>
  <c r="BM37" i="1"/>
  <c r="E28" i="10" s="1"/>
  <c r="BM34" i="1"/>
  <c r="E25" i="10" s="1"/>
  <c r="E23" i="10"/>
  <c r="BM93" i="1"/>
  <c r="E74" i="10" s="1"/>
  <c r="BM94" i="1"/>
  <c r="BM95" i="1"/>
  <c r="E76" i="10" s="1"/>
  <c r="BM100" i="1"/>
  <c r="F81" i="10" s="1"/>
  <c r="BM97" i="1"/>
  <c r="BM98" i="1"/>
  <c r="BM96" i="1"/>
  <c r="E77" i="10" s="1"/>
  <c r="BM99" i="1"/>
  <c r="F80" i="10" s="1"/>
  <c r="AR474" i="1"/>
  <c r="AR476" i="1"/>
  <c r="AR477" i="1"/>
  <c r="AR471" i="1"/>
  <c r="AR472" i="1"/>
  <c r="AR473" i="1"/>
  <c r="AR478" i="1"/>
  <c r="BM57" i="1"/>
  <c r="F44" i="10" s="1"/>
  <c r="BM56" i="1"/>
  <c r="F43" i="10" s="1"/>
  <c r="BM51" i="1"/>
  <c r="E38" i="10" s="1"/>
  <c r="BM55" i="1"/>
  <c r="F42" i="10" s="1"/>
  <c r="BM54" i="1"/>
  <c r="F41" i="10" s="1"/>
  <c r="BM58" i="1"/>
  <c r="F45" i="10" s="1"/>
  <c r="BM53" i="1"/>
  <c r="E40" i="10" s="1"/>
  <c r="BM112" i="1"/>
  <c r="F89" i="10" s="1"/>
  <c r="BM111" i="1"/>
  <c r="F88" i="10" s="1"/>
  <c r="E219" i="10"/>
  <c r="BM274" i="1"/>
  <c r="E220" i="10" s="1"/>
  <c r="F167" i="10"/>
  <c r="BM220" i="1"/>
  <c r="F168" i="10" s="1"/>
  <c r="BM79" i="1"/>
  <c r="F66" i="10" s="1"/>
  <c r="BM490" i="1"/>
  <c r="F392" i="10" s="1"/>
  <c r="BM187" i="1"/>
  <c r="F145" i="10" s="1"/>
  <c r="BM349" i="1"/>
  <c r="F276" i="10" s="1"/>
  <c r="AR465" i="1"/>
  <c r="BM403" i="1"/>
  <c r="E319" i="10" s="1"/>
  <c r="BM303" i="1"/>
  <c r="E239" i="10" s="1"/>
  <c r="E238" i="10"/>
  <c r="E351" i="10"/>
  <c r="BM436" i="1"/>
  <c r="E352" i="10" s="1"/>
  <c r="BM249" i="1"/>
  <c r="E195" i="10" s="1"/>
  <c r="E194" i="10"/>
  <c r="BM87" i="1"/>
  <c r="E68" i="10" s="1"/>
  <c r="E67" i="10"/>
  <c r="BM241" i="1"/>
  <c r="E187" i="10" s="1"/>
  <c r="BM133" i="1"/>
  <c r="F107" i="10" s="1"/>
  <c r="BM411" i="1"/>
  <c r="E327" i="10" s="1"/>
  <c r="BM295" i="1"/>
  <c r="F237" i="10" s="1"/>
  <c r="BM141" i="1"/>
  <c r="E109" i="10" s="1"/>
  <c r="E108" i="10"/>
  <c r="F259" i="10"/>
  <c r="BM328" i="1"/>
  <c r="F260" i="10" s="1"/>
  <c r="BM195" i="1"/>
  <c r="E147" i="10" s="1"/>
  <c r="E146" i="10"/>
  <c r="BM457" i="1"/>
  <c r="F369" i="10" s="1"/>
  <c r="BM357" i="1"/>
  <c r="E279" i="10" s="1"/>
  <c r="BM82" i="1"/>
  <c r="BM406" i="1"/>
  <c r="BM136" i="1"/>
  <c r="BM460" i="1"/>
  <c r="BM352" i="1"/>
  <c r="BM383" i="1"/>
  <c r="BM168" i="1"/>
  <c r="BM114" i="1"/>
  <c r="BM60" i="1"/>
  <c r="E75" i="10"/>
  <c r="F79" i="10"/>
  <c r="AQ492" i="1"/>
  <c r="AQ491" i="1"/>
  <c r="BB329" i="1"/>
  <c r="BB330" i="1"/>
  <c r="BB168" i="1"/>
  <c r="BB167" i="1"/>
  <c r="BM102" i="1"/>
  <c r="BM48" i="1"/>
  <c r="BM156" i="1"/>
  <c r="BM189" i="1"/>
  <c r="BM190" i="1"/>
  <c r="BM297" i="1"/>
  <c r="BM298" i="1"/>
  <c r="BM243" i="1"/>
  <c r="BM244" i="1"/>
  <c r="BM330" i="1"/>
  <c r="BM329" i="1"/>
  <c r="BM210" i="1"/>
  <c r="BM209" i="1"/>
  <c r="BM263" i="1"/>
  <c r="BM264" i="1"/>
  <c r="BM318" i="1"/>
  <c r="BM317" i="1"/>
  <c r="G32" i="6"/>
  <c r="BM276" i="1"/>
  <c r="BM275" i="1"/>
  <c r="BM491" i="1"/>
  <c r="BM492" i="1"/>
  <c r="BM458" i="1"/>
  <c r="BM459" i="1"/>
  <c r="BM461" i="1"/>
  <c r="BM437" i="1"/>
  <c r="BM438" i="1"/>
  <c r="BM425" i="1"/>
  <c r="BM426" i="1"/>
  <c r="BM404" i="1"/>
  <c r="E320" i="10" s="1"/>
  <c r="BM405" i="1"/>
  <c r="BM407" i="1"/>
  <c r="BM384" i="1"/>
  <c r="BM371" i="1"/>
  <c r="BM372" i="1"/>
  <c r="BM350" i="1"/>
  <c r="BM351" i="1"/>
  <c r="BM353" i="1"/>
  <c r="BM296" i="1"/>
  <c r="BM299" i="1"/>
  <c r="BM242" i="1"/>
  <c r="E188" i="10" s="1"/>
  <c r="BM245" i="1"/>
  <c r="BM188" i="1"/>
  <c r="BM191" i="1"/>
  <c r="BM134" i="1"/>
  <c r="BM137" i="1"/>
  <c r="BM80" i="1"/>
  <c r="BM83" i="1"/>
  <c r="AR469" i="1"/>
  <c r="AR467" i="1"/>
  <c r="AR466" i="1"/>
  <c r="AR468" i="1"/>
  <c r="AR470" i="1"/>
  <c r="BM483" i="1"/>
  <c r="E385" i="10" s="1"/>
  <c r="BM484" i="1"/>
  <c r="F386" i="10" s="1"/>
  <c r="BM485" i="1"/>
  <c r="E387" i="10" s="1"/>
  <c r="BM486" i="1"/>
  <c r="F388" i="10" s="1"/>
  <c r="BM487" i="1"/>
  <c r="F389" i="10" s="1"/>
  <c r="BM488" i="1"/>
  <c r="F390" i="10" s="1"/>
  <c r="BM412" i="1"/>
  <c r="E328" i="10" s="1"/>
  <c r="BM413" i="1"/>
  <c r="E329" i="10" s="1"/>
  <c r="E326" i="10"/>
  <c r="BM414" i="1"/>
  <c r="E330" i="10" s="1"/>
  <c r="BM416" i="1"/>
  <c r="E332" i="10" s="1"/>
  <c r="BM415" i="1"/>
  <c r="E331" i="10" s="1"/>
  <c r="BM429" i="1"/>
  <c r="E345" i="10" s="1"/>
  <c r="BM430" i="1"/>
  <c r="E346" i="10" s="1"/>
  <c r="BM432" i="1"/>
  <c r="E348" i="10" s="1"/>
  <c r="BM433" i="1"/>
  <c r="E349" i="10" s="1"/>
  <c r="BM434" i="1"/>
  <c r="E350" i="10" s="1"/>
  <c r="BM431" i="1"/>
  <c r="E347" i="10" s="1"/>
  <c r="BM375" i="1"/>
  <c r="E293" i="10" s="1"/>
  <c r="BM376" i="1"/>
  <c r="F294" i="10" s="1"/>
  <c r="BM377" i="1"/>
  <c r="E295" i="10" s="1"/>
  <c r="BM378" i="1"/>
  <c r="F296" i="10" s="1"/>
  <c r="BM379" i="1"/>
  <c r="F297" i="10" s="1"/>
  <c r="BM380" i="1"/>
  <c r="F298" i="10" s="1"/>
  <c r="BM358" i="1"/>
  <c r="E280" i="10" s="1"/>
  <c r="BM359" i="1"/>
  <c r="E281" i="10" s="1"/>
  <c r="BM360" i="1"/>
  <c r="E282" i="10" s="1"/>
  <c r="BM361" i="1"/>
  <c r="E283" i="10" s="1"/>
  <c r="BM362" i="1"/>
  <c r="E284" i="10" s="1"/>
  <c r="BM304" i="1"/>
  <c r="E240" i="10" s="1"/>
  <c r="BM306" i="1"/>
  <c r="E242" i="10" s="1"/>
  <c r="BM305" i="1"/>
  <c r="E241" i="10" s="1"/>
  <c r="BM307" i="1"/>
  <c r="E243" i="10" s="1"/>
  <c r="BM308" i="1"/>
  <c r="E244" i="10" s="1"/>
  <c r="BM321" i="1"/>
  <c r="E253" i="10" s="1"/>
  <c r="BM322" i="1"/>
  <c r="F254" i="10" s="1"/>
  <c r="BM323" i="1"/>
  <c r="E255" i="10" s="1"/>
  <c r="BM324" i="1"/>
  <c r="F256" i="10" s="1"/>
  <c r="BM325" i="1"/>
  <c r="F257" i="10" s="1"/>
  <c r="BM326" i="1"/>
  <c r="F258" i="10" s="1"/>
  <c r="BM267" i="1"/>
  <c r="E213" i="10" s="1"/>
  <c r="BM268" i="1"/>
  <c r="E214" i="10" s="1"/>
  <c r="BM269" i="1"/>
  <c r="E215" i="10" s="1"/>
  <c r="BM271" i="1"/>
  <c r="E217" i="10" s="1"/>
  <c r="BM272" i="1"/>
  <c r="E218" i="10" s="1"/>
  <c r="BM270" i="1"/>
  <c r="E216" i="10" s="1"/>
  <c r="BM250" i="1"/>
  <c r="E196" i="10" s="1"/>
  <c r="BM253" i="1"/>
  <c r="E199" i="10" s="1"/>
  <c r="BM252" i="1"/>
  <c r="E198" i="10" s="1"/>
  <c r="BM254" i="1"/>
  <c r="E200" i="10" s="1"/>
  <c r="BM251" i="1"/>
  <c r="E197" i="10" s="1"/>
  <c r="BM221" i="1"/>
  <c r="BM213" i="1"/>
  <c r="E161" i="10" s="1"/>
  <c r="BM214" i="1"/>
  <c r="F162" i="10" s="1"/>
  <c r="BM215" i="1"/>
  <c r="E163" i="10" s="1"/>
  <c r="BM216" i="1"/>
  <c r="F164" i="10" s="1"/>
  <c r="BM217" i="1"/>
  <c r="F165" i="10" s="1"/>
  <c r="BM218" i="1"/>
  <c r="F166" i="10" s="1"/>
  <c r="BM198" i="1"/>
  <c r="E150" i="10" s="1"/>
  <c r="BM200" i="1"/>
  <c r="E152" i="10" s="1"/>
  <c r="BM197" i="1"/>
  <c r="E149" i="10" s="1"/>
  <c r="BM199" i="1"/>
  <c r="E151" i="10" s="1"/>
  <c r="BM196" i="1"/>
  <c r="E148" i="10" s="1"/>
  <c r="BM142" i="1"/>
  <c r="E110" i="10" s="1"/>
  <c r="BM143" i="1"/>
  <c r="E111" i="10" s="1"/>
  <c r="BM145" i="1"/>
  <c r="E113" i="10" s="1"/>
  <c r="BM146" i="1"/>
  <c r="E114" i="10" s="1"/>
  <c r="BM144" i="1"/>
  <c r="E112" i="10" s="1"/>
  <c r="BM167" i="1"/>
  <c r="BM222" i="1" s="1"/>
  <c r="BM164" i="1"/>
  <c r="F128" i="10" s="1"/>
  <c r="BM160" i="1"/>
  <c r="F124" i="10" s="1"/>
  <c r="BM161" i="1"/>
  <c r="E125" i="10" s="1"/>
  <c r="BM162" i="1"/>
  <c r="F126" i="10" s="1"/>
  <c r="BM159" i="1"/>
  <c r="E123" i="10" s="1"/>
  <c r="BM163" i="1"/>
  <c r="F127" i="10" s="1"/>
  <c r="BM113" i="1"/>
  <c r="BM109" i="1"/>
  <c r="F86" i="10" s="1"/>
  <c r="BM110" i="1"/>
  <c r="F87" i="10" s="1"/>
  <c r="BM105" i="1"/>
  <c r="E82" i="10" s="1"/>
  <c r="BM106" i="1"/>
  <c r="F83" i="10" s="1"/>
  <c r="BM107" i="1"/>
  <c r="E84" i="10" s="1"/>
  <c r="BM108" i="1"/>
  <c r="F85" i="10" s="1"/>
  <c r="BM59" i="1"/>
  <c r="BM52" i="1"/>
  <c r="F39" i="10" s="1"/>
  <c r="BM88" i="1"/>
  <c r="E69" i="10" s="1"/>
  <c r="BM89" i="1"/>
  <c r="E70" i="10" s="1"/>
  <c r="BM90" i="1"/>
  <c r="E71" i="10" s="1"/>
  <c r="BM92" i="1"/>
  <c r="E73" i="10" s="1"/>
  <c r="BM91" i="1"/>
  <c r="E72" i="10" s="1"/>
  <c r="BM398" i="1"/>
  <c r="E314" i="10" s="1"/>
  <c r="BM393" i="1"/>
  <c r="E309" i="10" s="1"/>
  <c r="BM399" i="1"/>
  <c r="E315" i="10" s="1"/>
  <c r="BM394" i="1"/>
  <c r="E310" i="10" s="1"/>
  <c r="BM400" i="1"/>
  <c r="E316" i="10" s="1"/>
  <c r="BM395" i="1"/>
  <c r="E311" i="10" s="1"/>
  <c r="BM401" i="1"/>
  <c r="E317" i="10" s="1"/>
  <c r="BM396" i="1"/>
  <c r="E312" i="10" s="1"/>
  <c r="BM402" i="1"/>
  <c r="E318" i="10" s="1"/>
  <c r="BM397" i="1"/>
  <c r="E313" i="10" s="1"/>
  <c r="BM123" i="1"/>
  <c r="E97" i="10" s="1"/>
  <c r="BM128" i="1"/>
  <c r="E102" i="10" s="1"/>
  <c r="BM124" i="1"/>
  <c r="E98" i="10" s="1"/>
  <c r="BM129" i="1"/>
  <c r="E103" i="10" s="1"/>
  <c r="BM125" i="1"/>
  <c r="E99" i="10" s="1"/>
  <c r="BM130" i="1"/>
  <c r="E104" i="10" s="1"/>
  <c r="BM126" i="1"/>
  <c r="E100" i="10" s="1"/>
  <c r="BM131" i="1"/>
  <c r="F105" i="10" s="1"/>
  <c r="BM127" i="1"/>
  <c r="E101" i="10" s="1"/>
  <c r="BM132" i="1"/>
  <c r="F106" i="10" s="1"/>
  <c r="BM155" i="1"/>
  <c r="BM233" i="1"/>
  <c r="E179" i="10" s="1"/>
  <c r="BM234" i="1"/>
  <c r="E180" i="10" s="1"/>
  <c r="BM232" i="1"/>
  <c r="E178" i="10" s="1"/>
  <c r="BM239" i="1"/>
  <c r="E185" i="10" s="1"/>
  <c r="BM240" i="1"/>
  <c r="E186" i="10" s="1"/>
  <c r="BM231" i="1"/>
  <c r="E177" i="10" s="1"/>
  <c r="BM235" i="1"/>
  <c r="E181" i="10" s="1"/>
  <c r="BM236" i="1"/>
  <c r="E182" i="10" s="1"/>
  <c r="BM237" i="1"/>
  <c r="E183" i="10" s="1"/>
  <c r="BM238" i="1"/>
  <c r="E184" i="10" s="1"/>
  <c r="BM447" i="1"/>
  <c r="E359" i="10" s="1"/>
  <c r="BM449" i="1"/>
  <c r="E361" i="10" s="1"/>
  <c r="BM451" i="1"/>
  <c r="E363" i="10" s="1"/>
  <c r="BM453" i="1"/>
  <c r="E365" i="10" s="1"/>
  <c r="BM455" i="1"/>
  <c r="F367" i="10" s="1"/>
  <c r="BM448" i="1"/>
  <c r="E360" i="10" s="1"/>
  <c r="BM450" i="1"/>
  <c r="E362" i="10" s="1"/>
  <c r="BM452" i="1"/>
  <c r="E364" i="10" s="1"/>
  <c r="BM454" i="1"/>
  <c r="E366" i="10" s="1"/>
  <c r="BM456" i="1"/>
  <c r="F368" i="10" s="1"/>
  <c r="BM288" i="1"/>
  <c r="E230" i="10" s="1"/>
  <c r="BM292" i="1"/>
  <c r="E234" i="10" s="1"/>
  <c r="BM289" i="1"/>
  <c r="E231" i="10" s="1"/>
  <c r="BM293" i="1"/>
  <c r="F235" i="10" s="1"/>
  <c r="BM294" i="1"/>
  <c r="F236" i="10" s="1"/>
  <c r="BM285" i="1"/>
  <c r="E227" i="10" s="1"/>
  <c r="BM290" i="1"/>
  <c r="E232" i="10" s="1"/>
  <c r="BM286" i="1"/>
  <c r="E228" i="10" s="1"/>
  <c r="BM291" i="1"/>
  <c r="E233" i="10" s="1"/>
  <c r="BM287" i="1"/>
  <c r="E229" i="10" s="1"/>
  <c r="BM101" i="1"/>
  <c r="BM71" i="1"/>
  <c r="E58" i="10" s="1"/>
  <c r="BM77" i="1"/>
  <c r="F64" i="10" s="1"/>
  <c r="BM72" i="1"/>
  <c r="E59" i="10" s="1"/>
  <c r="BM73" i="1"/>
  <c r="E60" i="10" s="1"/>
  <c r="BM74" i="1"/>
  <c r="E61" i="10" s="1"/>
  <c r="BM75" i="1"/>
  <c r="E62" i="10" s="1"/>
  <c r="BM70" i="1"/>
  <c r="E57" i="10" s="1"/>
  <c r="BM69" i="1"/>
  <c r="E56" i="10" s="1"/>
  <c r="BM47" i="1"/>
  <c r="BM35" i="1"/>
  <c r="E26" i="10" s="1"/>
  <c r="BM36" i="1"/>
  <c r="E27" i="10" s="1"/>
  <c r="BM38" i="1"/>
  <c r="E29" i="10" s="1"/>
  <c r="BM345" i="1"/>
  <c r="E272" i="10" s="1"/>
  <c r="BM346" i="1"/>
  <c r="E273" i="10" s="1"/>
  <c r="BM347" i="1"/>
  <c r="F274" i="10" s="1"/>
  <c r="BM339" i="1"/>
  <c r="E266" i="10" s="1"/>
  <c r="BM341" i="1"/>
  <c r="E268" i="10" s="1"/>
  <c r="BM340" i="1"/>
  <c r="E267" i="10" s="1"/>
  <c r="BM342" i="1"/>
  <c r="E269" i="10" s="1"/>
  <c r="BM343" i="1"/>
  <c r="E270" i="10" s="1"/>
  <c r="BM348" i="1"/>
  <c r="F275" i="10" s="1"/>
  <c r="BM344" i="1"/>
  <c r="E271" i="10" s="1"/>
  <c r="BM184" i="1"/>
  <c r="E142" i="10" s="1"/>
  <c r="BM185" i="1"/>
  <c r="F143" i="10" s="1"/>
  <c r="BM179" i="1"/>
  <c r="E137" i="10" s="1"/>
  <c r="BM177" i="1"/>
  <c r="E135" i="10" s="1"/>
  <c r="BM180" i="1"/>
  <c r="E138" i="10" s="1"/>
  <c r="BM181" i="1"/>
  <c r="E139" i="10" s="1"/>
  <c r="BM182" i="1"/>
  <c r="E140" i="10" s="1"/>
  <c r="BM183" i="1"/>
  <c r="E141" i="10" s="1"/>
  <c r="BM186" i="1"/>
  <c r="F144" i="10" s="1"/>
  <c r="BM178" i="1"/>
  <c r="E136" i="10" s="1"/>
  <c r="D444" i="1"/>
  <c r="E444" i="1" s="1"/>
  <c r="AS463" i="1"/>
  <c r="AS464" i="1" s="1"/>
  <c r="D390" i="1"/>
  <c r="E390" i="1" s="1"/>
  <c r="D336" i="1"/>
  <c r="E336" i="1" s="1"/>
  <c r="BM135" i="1"/>
  <c r="D120" i="1"/>
  <c r="E120" i="1" s="1"/>
  <c r="D66" i="1"/>
  <c r="E66" i="1" s="1"/>
  <c r="BM81" i="1"/>
  <c r="D174" i="1"/>
  <c r="D282" i="1"/>
  <c r="E282" i="1" s="1"/>
  <c r="D32" i="6"/>
  <c r="E12" i="1"/>
  <c r="E174" i="1"/>
  <c r="D228" i="1"/>
  <c r="E228" i="1" s="1"/>
  <c r="AS473" i="1" l="1"/>
  <c r="AS478" i="1"/>
  <c r="AS474" i="1"/>
  <c r="AS476" i="1"/>
  <c r="AS477" i="1"/>
  <c r="AS471" i="1"/>
  <c r="AS472" i="1"/>
  <c r="AS465" i="1"/>
  <c r="F121" i="10"/>
  <c r="F122" i="10"/>
  <c r="F250" i="10"/>
  <c r="F120" i="10"/>
  <c r="AR491" i="1"/>
  <c r="AR492" i="1"/>
  <c r="BC167" i="1"/>
  <c r="BC168" i="1"/>
  <c r="BC330" i="1"/>
  <c r="BC329" i="1"/>
  <c r="G37" i="6"/>
  <c r="G35" i="6"/>
  <c r="G34" i="6"/>
  <c r="G38" i="6"/>
  <c r="G39" i="6"/>
  <c r="G40" i="6"/>
  <c r="G33" i="6"/>
  <c r="G36" i="6"/>
  <c r="AS468" i="1"/>
  <c r="AS469" i="1"/>
  <c r="AS470" i="1"/>
  <c r="AS466" i="1"/>
  <c r="AS467" i="1"/>
  <c r="AT463" i="1"/>
  <c r="AT464" i="1" s="1"/>
  <c r="D40" i="6"/>
  <c r="D39" i="6"/>
  <c r="D33" i="6"/>
  <c r="D34" i="6"/>
  <c r="D36" i="6"/>
  <c r="D35" i="6"/>
  <c r="D37" i="6"/>
  <c r="D38" i="6"/>
  <c r="AT471" i="1" l="1"/>
  <c r="AT472" i="1"/>
  <c r="AT473" i="1"/>
  <c r="AT474" i="1"/>
  <c r="AT476" i="1"/>
  <c r="AT477" i="1"/>
  <c r="AT478" i="1"/>
  <c r="AT465" i="1"/>
  <c r="AS491" i="1"/>
  <c r="AS492" i="1"/>
  <c r="AT467" i="1"/>
  <c r="AT468" i="1"/>
  <c r="AT469" i="1"/>
  <c r="AT466" i="1"/>
  <c r="AT470" i="1"/>
  <c r="AU463" i="1"/>
  <c r="AU464" i="1" s="1"/>
  <c r="AU472" i="1" l="1"/>
  <c r="AU473" i="1"/>
  <c r="AU474" i="1"/>
  <c r="AU476" i="1"/>
  <c r="AU477" i="1"/>
  <c r="AU471" i="1"/>
  <c r="AU478" i="1"/>
  <c r="AU465" i="1"/>
  <c r="AT491" i="1"/>
  <c r="AT492" i="1"/>
  <c r="AU466" i="1"/>
  <c r="AU467" i="1"/>
  <c r="AU470" i="1"/>
  <c r="AU469" i="1"/>
  <c r="AU468" i="1"/>
  <c r="AV463" i="1"/>
  <c r="AV464" i="1" s="1"/>
  <c r="AV471" i="1" l="1"/>
  <c r="AV472" i="1"/>
  <c r="AV473" i="1"/>
  <c r="AV474" i="1"/>
  <c r="AV476" i="1"/>
  <c r="AV477" i="1"/>
  <c r="AV478" i="1"/>
  <c r="AV465" i="1"/>
  <c r="AU491" i="1"/>
  <c r="AU492" i="1"/>
  <c r="AV466" i="1"/>
  <c r="AV467" i="1"/>
  <c r="AV470" i="1"/>
  <c r="AV469" i="1"/>
  <c r="AV468" i="1"/>
  <c r="AW463" i="1"/>
  <c r="AW464" i="1" s="1"/>
  <c r="AW471" i="1" l="1"/>
  <c r="AW477" i="1"/>
  <c r="AW478" i="1"/>
  <c r="AW472" i="1"/>
  <c r="AW473" i="1"/>
  <c r="AW474" i="1"/>
  <c r="AW476" i="1"/>
  <c r="AW465" i="1"/>
  <c r="AV491" i="1"/>
  <c r="AV492" i="1"/>
  <c r="AW468" i="1"/>
  <c r="AW467" i="1"/>
  <c r="AW470" i="1"/>
  <c r="AW469" i="1"/>
  <c r="AW466" i="1"/>
  <c r="AX463" i="1"/>
  <c r="AX464" i="1" s="1"/>
  <c r="AX476" i="1" l="1"/>
  <c r="AX471" i="1"/>
  <c r="AX477" i="1"/>
  <c r="AX472" i="1"/>
  <c r="AX473" i="1"/>
  <c r="AX474" i="1"/>
  <c r="AX478" i="1"/>
  <c r="AX465" i="1"/>
  <c r="AW491" i="1"/>
  <c r="AW492" i="1"/>
  <c r="AX467" i="1"/>
  <c r="AX470" i="1"/>
  <c r="AX469" i="1"/>
  <c r="AX466" i="1"/>
  <c r="AX468" i="1"/>
  <c r="AY463" i="1"/>
  <c r="AY464" i="1" s="1"/>
  <c r="AY476" i="1" l="1"/>
  <c r="AY471" i="1"/>
  <c r="AY477" i="1"/>
  <c r="AY472" i="1"/>
  <c r="AY473" i="1"/>
  <c r="AY474" i="1"/>
  <c r="AY478" i="1"/>
  <c r="AY465" i="1"/>
  <c r="AX491" i="1"/>
  <c r="AX492" i="1"/>
  <c r="AY466" i="1"/>
  <c r="AY468" i="1"/>
  <c r="AY467" i="1"/>
  <c r="AY470" i="1"/>
  <c r="AY469" i="1"/>
  <c r="AZ463" i="1"/>
  <c r="AZ464" i="1" s="1"/>
  <c r="AZ474" i="1" l="1"/>
  <c r="AZ476" i="1"/>
  <c r="AZ471" i="1"/>
  <c r="AZ477" i="1"/>
  <c r="AZ472" i="1"/>
  <c r="AZ473" i="1"/>
  <c r="AZ478" i="1"/>
  <c r="AZ465" i="1"/>
  <c r="AY492" i="1"/>
  <c r="AY491" i="1"/>
  <c r="AZ469" i="1"/>
  <c r="AZ468" i="1"/>
  <c r="AZ467" i="1"/>
  <c r="AZ470" i="1"/>
  <c r="AZ466" i="1"/>
  <c r="BA463" i="1"/>
  <c r="BA464" i="1" s="1"/>
  <c r="BA473" i="1" l="1"/>
  <c r="BA474" i="1"/>
  <c r="BA478" i="1"/>
  <c r="BA476" i="1"/>
  <c r="BA471" i="1"/>
  <c r="BA477" i="1"/>
  <c r="BA472" i="1"/>
  <c r="BA465" i="1"/>
  <c r="AZ491" i="1"/>
  <c r="AZ492" i="1"/>
  <c r="BA468" i="1"/>
  <c r="BA469" i="1"/>
  <c r="BA470" i="1"/>
  <c r="BA466" i="1"/>
  <c r="BA467" i="1"/>
  <c r="BB463" i="1"/>
  <c r="BB464" i="1" s="1"/>
  <c r="BB471" i="1" l="1"/>
  <c r="BB472" i="1"/>
  <c r="BB473" i="1"/>
  <c r="BB474" i="1"/>
  <c r="BB476" i="1"/>
  <c r="BB477" i="1"/>
  <c r="BB478" i="1"/>
  <c r="BB465" i="1"/>
  <c r="BA492" i="1"/>
  <c r="BA491" i="1"/>
  <c r="BB467" i="1"/>
  <c r="BB468" i="1"/>
  <c r="BB469" i="1"/>
  <c r="BB466" i="1"/>
  <c r="BB470" i="1"/>
  <c r="BC463" i="1"/>
  <c r="BC464" i="1" s="1"/>
  <c r="BC472" i="1" l="1"/>
  <c r="BC473" i="1"/>
  <c r="BC474" i="1"/>
  <c r="BC471" i="1"/>
  <c r="BC476" i="1"/>
  <c r="BC477" i="1"/>
  <c r="BC478" i="1"/>
  <c r="BC465" i="1"/>
  <c r="F391" i="10"/>
  <c r="BB491" i="1"/>
  <c r="BB492" i="1"/>
  <c r="BC466" i="1"/>
  <c r="BC467" i="1"/>
  <c r="BC470" i="1"/>
  <c r="BC468" i="1"/>
  <c r="BC469" i="1"/>
  <c r="BD463" i="1"/>
  <c r="BD464" i="1" s="1"/>
  <c r="BD472" i="1" l="1"/>
  <c r="BD473" i="1"/>
  <c r="BD478" i="1"/>
  <c r="BD474" i="1"/>
  <c r="BD475" i="1"/>
  <c r="BD471" i="1"/>
  <c r="BD476" i="1"/>
  <c r="BD477" i="1"/>
  <c r="BD465" i="1"/>
  <c r="BC491" i="1"/>
  <c r="BC492" i="1"/>
  <c r="BD480" i="1"/>
  <c r="BD479" i="1"/>
  <c r="BD466" i="1"/>
  <c r="BD467" i="1"/>
  <c r="BD469" i="1"/>
  <c r="BD470" i="1"/>
  <c r="BD468" i="1"/>
  <c r="BE463" i="1"/>
  <c r="BE464" i="1" s="1"/>
  <c r="BE471" i="1" l="1"/>
  <c r="BE477" i="1"/>
  <c r="BE472" i="1"/>
  <c r="BE473" i="1"/>
  <c r="BE478" i="1"/>
  <c r="BE474" i="1"/>
  <c r="BE475" i="1"/>
  <c r="BE476" i="1"/>
  <c r="BE465" i="1"/>
  <c r="BE479" i="1"/>
  <c r="BE480" i="1"/>
  <c r="BE469" i="1"/>
  <c r="BE466" i="1"/>
  <c r="BE470" i="1"/>
  <c r="BE468" i="1"/>
  <c r="BE467" i="1"/>
  <c r="BF463" i="1"/>
  <c r="BF464" i="1" s="1"/>
  <c r="BF476" i="1" l="1"/>
  <c r="BF477" i="1"/>
  <c r="BF472" i="1"/>
  <c r="BF473" i="1"/>
  <c r="BF478" i="1"/>
  <c r="BF474" i="1"/>
  <c r="BF471" i="1"/>
  <c r="BF475" i="1"/>
  <c r="BF465" i="1"/>
  <c r="BF479" i="1"/>
  <c r="BF480" i="1"/>
  <c r="BF467" i="1"/>
  <c r="BF466" i="1"/>
  <c r="BF469" i="1"/>
  <c r="BF468" i="1"/>
  <c r="BF470" i="1"/>
  <c r="BG463" i="1"/>
  <c r="BG464" i="1" s="1"/>
  <c r="BG471" i="1" l="1"/>
  <c r="BG475" i="1"/>
  <c r="BG476" i="1"/>
  <c r="BG477" i="1"/>
  <c r="BG472" i="1"/>
  <c r="BG473" i="1"/>
  <c r="BG478" i="1"/>
  <c r="BG474" i="1"/>
  <c r="BG465" i="1"/>
  <c r="BG479" i="1"/>
  <c r="BG480" i="1"/>
  <c r="BG468" i="1"/>
  <c r="BG467" i="1"/>
  <c r="BG469" i="1"/>
  <c r="BG466" i="1"/>
  <c r="BG470" i="1"/>
  <c r="BH463" i="1"/>
  <c r="BH464" i="1" s="1"/>
  <c r="BH474" i="1" l="1"/>
  <c r="BH471" i="1"/>
  <c r="BH475" i="1"/>
  <c r="BH476" i="1"/>
  <c r="BH477" i="1"/>
  <c r="BH472" i="1"/>
  <c r="BH473" i="1"/>
  <c r="BH478" i="1"/>
  <c r="BH465" i="1"/>
  <c r="BH479" i="1"/>
  <c r="BH480" i="1"/>
  <c r="BH467" i="1"/>
  <c r="BH468" i="1"/>
  <c r="BH469" i="1"/>
  <c r="BH466" i="1"/>
  <c r="BH470" i="1"/>
  <c r="BI463" i="1"/>
  <c r="BI464" i="1" s="1"/>
  <c r="BI473" i="1" l="1"/>
  <c r="BI478" i="1"/>
  <c r="BI474" i="1"/>
  <c r="BI471" i="1"/>
  <c r="BI475" i="1"/>
  <c r="BI476" i="1"/>
  <c r="BI477" i="1"/>
  <c r="BI472" i="1"/>
  <c r="BI465" i="1"/>
  <c r="BI480" i="1"/>
  <c r="BI479" i="1"/>
  <c r="BI468" i="1"/>
  <c r="BI466" i="1"/>
  <c r="BI470" i="1"/>
  <c r="BI467" i="1"/>
  <c r="BI469" i="1"/>
  <c r="BJ463" i="1"/>
  <c r="BJ464" i="1" s="1"/>
  <c r="BJ471" i="1" l="1"/>
  <c r="BJ472" i="1"/>
  <c r="BJ473" i="1"/>
  <c r="BJ478" i="1"/>
  <c r="BJ474" i="1"/>
  <c r="BJ475" i="1"/>
  <c r="BJ476" i="1"/>
  <c r="BJ477" i="1"/>
  <c r="BJ465" i="1"/>
  <c r="BJ479" i="1"/>
  <c r="BJ480" i="1"/>
  <c r="BJ467" i="1"/>
  <c r="BJ468" i="1"/>
  <c r="BJ469" i="1"/>
  <c r="BJ470" i="1"/>
  <c r="BJ466" i="1"/>
  <c r="BK463" i="1"/>
  <c r="BK464" i="1" s="1"/>
  <c r="BK472" i="1" l="1"/>
  <c r="BK473" i="1"/>
  <c r="BK478" i="1"/>
  <c r="BK471" i="1"/>
  <c r="BK474" i="1"/>
  <c r="BK475" i="1"/>
  <c r="BK476" i="1"/>
  <c r="BK477" i="1"/>
  <c r="BK465" i="1"/>
  <c r="BK480" i="1"/>
  <c r="BK479" i="1"/>
  <c r="BK466" i="1"/>
  <c r="BK467" i="1"/>
  <c r="BK468" i="1"/>
  <c r="BK470" i="1"/>
  <c r="BK469" i="1"/>
  <c r="BL463" i="1"/>
  <c r="BL464" i="1" s="1"/>
  <c r="BL472" i="1" l="1"/>
  <c r="BL473" i="1"/>
  <c r="BL478" i="1"/>
  <c r="BL471" i="1"/>
  <c r="BL474" i="1"/>
  <c r="BL475" i="1"/>
  <c r="BL476" i="1"/>
  <c r="BL477" i="1"/>
  <c r="BL465" i="1"/>
  <c r="BL480" i="1"/>
  <c r="BL479" i="1"/>
  <c r="BL466" i="1"/>
  <c r="BL469" i="1"/>
  <c r="BL468" i="1"/>
  <c r="BL470" i="1"/>
  <c r="BL467" i="1"/>
  <c r="BM463" i="1"/>
  <c r="BM464" i="1" s="1"/>
  <c r="BM471" i="1" l="1"/>
  <c r="E377" i="10" s="1"/>
  <c r="BM477" i="1"/>
  <c r="F383" i="10" s="1"/>
  <c r="BM472" i="1"/>
  <c r="E378" i="10" s="1"/>
  <c r="BM473" i="1"/>
  <c r="E379" i="10" s="1"/>
  <c r="BM478" i="1"/>
  <c r="F384" i="10" s="1"/>
  <c r="BM474" i="1"/>
  <c r="E380" i="10" s="1"/>
  <c r="BM475" i="1"/>
  <c r="BM476" i="1"/>
  <c r="F382" i="10" s="1"/>
  <c r="BM465" i="1"/>
  <c r="E371" i="10" s="1"/>
  <c r="E370" i="10"/>
  <c r="BM479" i="1"/>
  <c r="BM480" i="1"/>
  <c r="BM466" i="1"/>
  <c r="E372" i="10" s="1"/>
  <c r="BM469" i="1"/>
  <c r="E375" i="10" s="1"/>
  <c r="BM468" i="1"/>
  <c r="E374" i="10" s="1"/>
  <c r="BM470" i="1"/>
  <c r="E376" i="10" s="1"/>
  <c r="BM467" i="1"/>
  <c r="E373" i="10" s="1"/>
  <c r="Q210" i="1"/>
  <c r="Q47" i="1"/>
  <c r="H87" i="6"/>
  <c r="M363" i="1" s="1"/>
  <c r="M372" i="1" l="1"/>
  <c r="M371" i="1"/>
  <c r="H88" i="6"/>
  <c r="N363" i="1" s="1"/>
  <c r="R205" i="1"/>
  <c r="R43" i="1"/>
  <c r="H89" i="6"/>
  <c r="O363" i="1" s="1"/>
  <c r="Q48" i="1"/>
  <c r="Q209" i="1"/>
  <c r="O372" i="1" l="1"/>
  <c r="O371" i="1"/>
  <c r="N371" i="1"/>
  <c r="N372" i="1"/>
  <c r="E285" i="10"/>
  <c r="T205" i="1"/>
  <c r="T43" i="1"/>
  <c r="S43" i="1"/>
  <c r="S47" i="1" s="1"/>
  <c r="S205" i="1"/>
  <c r="S209" i="1" s="1"/>
  <c r="R47" i="1"/>
  <c r="R48" i="1"/>
  <c r="H90" i="6"/>
  <c r="P367" i="1" s="1"/>
  <c r="R210" i="1"/>
  <c r="R209" i="1"/>
  <c r="P371" i="1" l="1"/>
  <c r="P372" i="1"/>
  <c r="S210" i="1"/>
  <c r="S48" i="1"/>
  <c r="U43" i="1"/>
  <c r="U205" i="1"/>
  <c r="T209" i="1"/>
  <c r="T210" i="1"/>
  <c r="H91" i="6"/>
  <c r="Q367" i="1" s="1"/>
  <c r="T47" i="1"/>
  <c r="T48" i="1"/>
  <c r="Q371" i="1" l="1"/>
  <c r="Q372" i="1"/>
  <c r="V205" i="1"/>
  <c r="V43" i="1"/>
  <c r="U210" i="1"/>
  <c r="U209" i="1"/>
  <c r="H92" i="6"/>
  <c r="R367" i="1" s="1"/>
  <c r="U48" i="1"/>
  <c r="U47" i="1"/>
  <c r="R371" i="1" l="1"/>
  <c r="R372" i="1"/>
  <c r="W205" i="1"/>
  <c r="W43" i="1"/>
  <c r="V47" i="1"/>
  <c r="V48" i="1"/>
  <c r="H93" i="6"/>
  <c r="S367" i="1" s="1"/>
  <c r="V210" i="1"/>
  <c r="V209" i="1"/>
  <c r="S371" i="1" l="1"/>
  <c r="S372" i="1"/>
  <c r="X43" i="1"/>
  <c r="X205" i="1"/>
  <c r="H94" i="6"/>
  <c r="T367" i="1" s="1"/>
  <c r="W209" i="1"/>
  <c r="W210" i="1"/>
  <c r="W48" i="1"/>
  <c r="W47" i="1"/>
  <c r="T371" i="1" l="1"/>
  <c r="T372" i="1"/>
  <c r="Y43" i="1"/>
  <c r="Y205" i="1"/>
  <c r="X48" i="1"/>
  <c r="X47" i="1"/>
  <c r="X209" i="1"/>
  <c r="X210" i="1"/>
  <c r="H95" i="6"/>
  <c r="U367" i="1" s="1"/>
  <c r="U372" i="1" l="1"/>
  <c r="U371" i="1"/>
  <c r="P259" i="1"/>
  <c r="P97" i="1"/>
  <c r="P421" i="1"/>
  <c r="Z43" i="1"/>
  <c r="Z205" i="1"/>
  <c r="Y209" i="1"/>
  <c r="Y210" i="1"/>
  <c r="Y48" i="1"/>
  <c r="Y47" i="1"/>
  <c r="H96" i="6"/>
  <c r="V367" i="1" s="1"/>
  <c r="V372" i="1" l="1"/>
  <c r="V371" i="1"/>
  <c r="Q421" i="1"/>
  <c r="Q97" i="1"/>
  <c r="Q259" i="1"/>
  <c r="AA43" i="1"/>
  <c r="AA205" i="1"/>
  <c r="H97" i="6"/>
  <c r="W367" i="1" s="1"/>
  <c r="Z210" i="1"/>
  <c r="Z209" i="1"/>
  <c r="P101" i="1"/>
  <c r="P102" i="1"/>
  <c r="P264" i="1"/>
  <c r="P263" i="1"/>
  <c r="Z48" i="1"/>
  <c r="Z47" i="1"/>
  <c r="P426" i="1"/>
  <c r="P425" i="1"/>
  <c r="W371" i="1" l="1"/>
  <c r="W372" i="1"/>
  <c r="R421" i="1"/>
  <c r="R259" i="1"/>
  <c r="R97" i="1"/>
  <c r="AB205" i="1"/>
  <c r="AB43" i="1"/>
  <c r="Q101" i="1"/>
  <c r="Q102" i="1"/>
  <c r="AA47" i="1"/>
  <c r="AA48" i="1"/>
  <c r="Q263" i="1"/>
  <c r="Q264" i="1"/>
  <c r="H98" i="6"/>
  <c r="X367" i="1" s="1"/>
  <c r="Q425" i="1"/>
  <c r="Q426" i="1"/>
  <c r="AA210" i="1"/>
  <c r="AA209" i="1"/>
  <c r="X372" i="1" l="1"/>
  <c r="X371" i="1"/>
  <c r="S259" i="1"/>
  <c r="S421" i="1"/>
  <c r="S97" i="1"/>
  <c r="AC205" i="1"/>
  <c r="AC43" i="1"/>
  <c r="R425" i="1"/>
  <c r="R426" i="1"/>
  <c r="H99" i="6"/>
  <c r="Y367" i="1" s="1"/>
  <c r="AB47" i="1"/>
  <c r="AB48" i="1"/>
  <c r="R263" i="1"/>
  <c r="R264" i="1"/>
  <c r="AB209" i="1"/>
  <c r="AB210" i="1"/>
  <c r="R101" i="1"/>
  <c r="R102" i="1"/>
  <c r="Y372" i="1" l="1"/>
  <c r="Y371" i="1"/>
  <c r="T97" i="1"/>
  <c r="T259" i="1"/>
  <c r="T421" i="1"/>
  <c r="AD205" i="1"/>
  <c r="AD43" i="1"/>
  <c r="H100" i="6"/>
  <c r="Z367" i="1" s="1"/>
  <c r="AC47" i="1"/>
  <c r="AC48" i="1"/>
  <c r="AC209" i="1"/>
  <c r="AC210" i="1"/>
  <c r="S264" i="1"/>
  <c r="S263" i="1"/>
  <c r="S101" i="1"/>
  <c r="S102" i="1"/>
  <c r="S426" i="1"/>
  <c r="S425" i="1"/>
  <c r="Z372" i="1" l="1"/>
  <c r="Z371" i="1"/>
  <c r="U259" i="1"/>
  <c r="U97" i="1"/>
  <c r="U421" i="1"/>
  <c r="AE205" i="1"/>
  <c r="AE43" i="1"/>
  <c r="T264" i="1"/>
  <c r="T263" i="1"/>
  <c r="T101" i="1"/>
  <c r="T102" i="1"/>
  <c r="T426" i="1"/>
  <c r="T425" i="1"/>
  <c r="AD48" i="1"/>
  <c r="AD47" i="1"/>
  <c r="H101" i="6"/>
  <c r="AA367" i="1" s="1"/>
  <c r="AD209" i="1"/>
  <c r="AD210" i="1"/>
  <c r="AA371" i="1" l="1"/>
  <c r="AA372" i="1"/>
  <c r="V421" i="1"/>
  <c r="V97" i="1"/>
  <c r="V259" i="1"/>
  <c r="AF205" i="1"/>
  <c r="AF43" i="1"/>
  <c r="AE48" i="1"/>
  <c r="AE47" i="1"/>
  <c r="AE209" i="1"/>
  <c r="AE210" i="1"/>
  <c r="U101" i="1"/>
  <c r="U102" i="1"/>
  <c r="U263" i="1"/>
  <c r="U264" i="1"/>
  <c r="U425" i="1"/>
  <c r="U426" i="1"/>
  <c r="H102" i="6"/>
  <c r="AB367" i="1" s="1"/>
  <c r="AB372" i="1" l="1"/>
  <c r="AB371" i="1"/>
  <c r="W259" i="1"/>
  <c r="W421" i="1"/>
  <c r="W97" i="1"/>
  <c r="AG43" i="1"/>
  <c r="AG205" i="1"/>
  <c r="AF210" i="1"/>
  <c r="AF209" i="1"/>
  <c r="V263" i="1"/>
  <c r="V264" i="1"/>
  <c r="H103" i="6"/>
  <c r="AC367" i="1" s="1"/>
  <c r="V101" i="1"/>
  <c r="V102" i="1"/>
  <c r="AF48" i="1"/>
  <c r="AF47" i="1"/>
  <c r="V426" i="1"/>
  <c r="V425" i="1"/>
  <c r="AC372" i="1" l="1"/>
  <c r="AC371" i="1"/>
  <c r="X259" i="1"/>
  <c r="X97" i="1"/>
  <c r="X421" i="1"/>
  <c r="AH205" i="1"/>
  <c r="AH43" i="1"/>
  <c r="W426" i="1"/>
  <c r="W425" i="1"/>
  <c r="W264" i="1"/>
  <c r="W263" i="1"/>
  <c r="W102" i="1"/>
  <c r="W101" i="1"/>
  <c r="H104" i="6"/>
  <c r="AD367" i="1" s="1"/>
  <c r="AG209" i="1"/>
  <c r="AG210" i="1"/>
  <c r="AG48" i="1"/>
  <c r="AG47" i="1"/>
  <c r="AD371" i="1" l="1"/>
  <c r="AD372" i="1"/>
  <c r="Y421" i="1"/>
  <c r="Y97" i="1"/>
  <c r="Y259" i="1"/>
  <c r="AI43" i="1"/>
  <c r="AI205" i="1"/>
  <c r="X426" i="1"/>
  <c r="X425" i="1"/>
  <c r="AH47" i="1"/>
  <c r="AH48" i="1"/>
  <c r="X101" i="1"/>
  <c r="X102" i="1"/>
  <c r="H105" i="6"/>
  <c r="AE367" i="1" s="1"/>
  <c r="X263" i="1"/>
  <c r="X264" i="1"/>
  <c r="AH210" i="1"/>
  <c r="AH209" i="1"/>
  <c r="AE371" i="1" l="1"/>
  <c r="AE372" i="1"/>
  <c r="Z421" i="1"/>
  <c r="Z259" i="1"/>
  <c r="Z97" i="1"/>
  <c r="AJ43" i="1"/>
  <c r="AJ205" i="1"/>
  <c r="Y425" i="1"/>
  <c r="Y426" i="1"/>
  <c r="AI210" i="1"/>
  <c r="AI209" i="1"/>
  <c r="H106" i="6"/>
  <c r="AF367" i="1" s="1"/>
  <c r="Y101" i="1"/>
  <c r="Y102" i="1"/>
  <c r="Y264" i="1"/>
  <c r="Y263" i="1"/>
  <c r="AI47" i="1"/>
  <c r="AI48" i="1"/>
  <c r="AF372" i="1" l="1"/>
  <c r="AF371" i="1"/>
  <c r="AA421" i="1"/>
  <c r="AA259" i="1"/>
  <c r="AA97" i="1"/>
  <c r="AK205" i="1"/>
  <c r="AK43" i="1"/>
  <c r="AJ48" i="1"/>
  <c r="AJ47" i="1"/>
  <c r="Z101" i="1"/>
  <c r="Z102" i="1"/>
  <c r="Z426" i="1"/>
  <c r="Z425" i="1"/>
  <c r="H107" i="6"/>
  <c r="AG367" i="1" s="1"/>
  <c r="Z264" i="1"/>
  <c r="Z263" i="1"/>
  <c r="AJ210" i="1"/>
  <c r="AJ209" i="1"/>
  <c r="AG372" i="1" l="1"/>
  <c r="AG371" i="1"/>
  <c r="AB259" i="1"/>
  <c r="AB421" i="1"/>
  <c r="AB97" i="1"/>
  <c r="AL43" i="1"/>
  <c r="AL205" i="1"/>
  <c r="H108" i="6"/>
  <c r="AH367" i="1" s="1"/>
  <c r="AA101" i="1"/>
  <c r="AA102" i="1"/>
  <c r="AA264" i="1"/>
  <c r="AA263" i="1"/>
  <c r="AA425" i="1"/>
  <c r="AA426" i="1"/>
  <c r="AK209" i="1"/>
  <c r="AK210" i="1"/>
  <c r="AK47" i="1"/>
  <c r="AK48" i="1"/>
  <c r="AH372" i="1" l="1"/>
  <c r="AH371" i="1"/>
  <c r="AC97" i="1"/>
  <c r="AC259" i="1"/>
  <c r="AC421" i="1"/>
  <c r="AM205" i="1"/>
  <c r="AM43" i="1"/>
  <c r="AB263" i="1"/>
  <c r="AB264" i="1"/>
  <c r="H109" i="6"/>
  <c r="AI367" i="1" s="1"/>
  <c r="AB102" i="1"/>
  <c r="AB101" i="1"/>
  <c r="AB425" i="1"/>
  <c r="AB426" i="1"/>
  <c r="AL47" i="1"/>
  <c r="AL48" i="1"/>
  <c r="AL210" i="1"/>
  <c r="AL209" i="1"/>
  <c r="AI371" i="1" l="1"/>
  <c r="AI372" i="1"/>
  <c r="AD97" i="1"/>
  <c r="AD259" i="1"/>
  <c r="AD421" i="1"/>
  <c r="AN205" i="1"/>
  <c r="AN43" i="1"/>
  <c r="AC426" i="1"/>
  <c r="AC425" i="1"/>
  <c r="H110" i="6"/>
  <c r="AJ367" i="1" s="1"/>
  <c r="AC101" i="1"/>
  <c r="AC102" i="1"/>
  <c r="AM209" i="1"/>
  <c r="AM210" i="1"/>
  <c r="AM48" i="1"/>
  <c r="AM47" i="1"/>
  <c r="AC264" i="1"/>
  <c r="AC263" i="1"/>
  <c r="AJ372" i="1" l="1"/>
  <c r="AJ371" i="1"/>
  <c r="AE421" i="1"/>
  <c r="AE259" i="1"/>
  <c r="AE97" i="1"/>
  <c r="H111" i="6"/>
  <c r="AK367" i="1" s="1"/>
  <c r="AD426" i="1"/>
  <c r="AD425" i="1"/>
  <c r="AD102" i="1"/>
  <c r="AD101" i="1"/>
  <c r="AN210" i="1"/>
  <c r="AN209" i="1"/>
  <c r="F157" i="10"/>
  <c r="AN48" i="1"/>
  <c r="AN47" i="1"/>
  <c r="F34" i="10"/>
  <c r="AD264" i="1"/>
  <c r="AD263" i="1"/>
  <c r="AK372" i="1" l="1"/>
  <c r="AK371" i="1"/>
  <c r="AF97" i="1"/>
  <c r="AF259" i="1"/>
  <c r="AF421" i="1"/>
  <c r="E32" i="6"/>
  <c r="F32" i="6"/>
  <c r="E35" i="6"/>
  <c r="F35" i="6"/>
  <c r="I32" i="6"/>
  <c r="H32" i="6"/>
  <c r="H112" i="6"/>
  <c r="AL367" i="1" s="1"/>
  <c r="AE264" i="1"/>
  <c r="AE263" i="1"/>
  <c r="I35" i="6"/>
  <c r="H35" i="6"/>
  <c r="AE102" i="1"/>
  <c r="AE101" i="1"/>
  <c r="AE426" i="1"/>
  <c r="AE425" i="1"/>
  <c r="AL372" i="1" l="1"/>
  <c r="AL371" i="1"/>
  <c r="AG421" i="1"/>
  <c r="AG259" i="1"/>
  <c r="AG97" i="1"/>
  <c r="AF264" i="1"/>
  <c r="AF263" i="1"/>
  <c r="AF102" i="1"/>
  <c r="AF101" i="1"/>
  <c r="H113" i="6"/>
  <c r="AM367" i="1" s="1"/>
  <c r="AF426" i="1"/>
  <c r="AF425" i="1"/>
  <c r="AM371" i="1" l="1"/>
  <c r="AM372" i="1"/>
  <c r="AH421" i="1"/>
  <c r="AH97" i="1"/>
  <c r="AH259" i="1"/>
  <c r="H114" i="6"/>
  <c r="AN367" i="1" s="1"/>
  <c r="AG264" i="1"/>
  <c r="AG263" i="1"/>
  <c r="AG425" i="1"/>
  <c r="AG426" i="1"/>
  <c r="AG102" i="1"/>
  <c r="AG101" i="1"/>
  <c r="AN371" i="1" l="1"/>
  <c r="AN372" i="1"/>
  <c r="I38" i="6" s="1"/>
  <c r="F289" i="10"/>
  <c r="AI259" i="1"/>
  <c r="AI421" i="1"/>
  <c r="AI97" i="1"/>
  <c r="H115" i="6"/>
  <c r="AH264" i="1"/>
  <c r="AH263" i="1"/>
  <c r="AH426" i="1"/>
  <c r="AH425" i="1"/>
  <c r="AH101" i="1"/>
  <c r="AH102" i="1"/>
  <c r="F38" i="6" l="1"/>
  <c r="E38" i="6"/>
  <c r="H38" i="6"/>
  <c r="P475" i="1"/>
  <c r="P313" i="1"/>
  <c r="P151" i="1"/>
  <c r="AJ259" i="1"/>
  <c r="AJ97" i="1"/>
  <c r="AJ421" i="1"/>
  <c r="AI426" i="1"/>
  <c r="AI425" i="1"/>
  <c r="AI264" i="1"/>
  <c r="AI263" i="1"/>
  <c r="H116" i="6"/>
  <c r="AI101" i="1"/>
  <c r="AI102" i="1"/>
  <c r="Q475" i="1" l="1"/>
  <c r="Q151" i="1"/>
  <c r="Q313" i="1"/>
  <c r="AK259" i="1"/>
  <c r="AK97" i="1"/>
  <c r="AK421" i="1"/>
  <c r="P155" i="1"/>
  <c r="P156" i="1"/>
  <c r="AJ426" i="1"/>
  <c r="AJ425" i="1"/>
  <c r="P318" i="1"/>
  <c r="P317" i="1"/>
  <c r="AJ102" i="1"/>
  <c r="AJ101" i="1"/>
  <c r="AJ263" i="1"/>
  <c r="AJ264" i="1"/>
  <c r="H117" i="6"/>
  <c r="P480" i="1"/>
  <c r="P479" i="1"/>
  <c r="R475" i="1" l="1"/>
  <c r="R313" i="1"/>
  <c r="R151" i="1"/>
  <c r="AL259" i="1"/>
  <c r="AL97" i="1"/>
  <c r="AL421" i="1"/>
  <c r="Q318" i="1"/>
  <c r="Q317" i="1"/>
  <c r="AK101" i="1"/>
  <c r="AK102" i="1"/>
  <c r="AK264" i="1"/>
  <c r="AK263" i="1"/>
  <c r="AK426" i="1"/>
  <c r="AK425" i="1"/>
  <c r="H118" i="6"/>
  <c r="Q155" i="1"/>
  <c r="Q156" i="1"/>
  <c r="Q480" i="1"/>
  <c r="Q479" i="1"/>
  <c r="S475" i="1" l="1"/>
  <c r="S151" i="1"/>
  <c r="S313" i="1"/>
  <c r="AM259" i="1"/>
  <c r="AM97" i="1"/>
  <c r="AM421" i="1"/>
  <c r="AL101" i="1"/>
  <c r="AL102" i="1"/>
  <c r="AL425" i="1"/>
  <c r="AL426" i="1"/>
  <c r="AL264" i="1"/>
  <c r="AL263" i="1"/>
  <c r="R479" i="1"/>
  <c r="R480" i="1"/>
  <c r="H119" i="6"/>
  <c r="R155" i="1"/>
  <c r="R156" i="1"/>
  <c r="R318" i="1"/>
  <c r="R317" i="1"/>
  <c r="T475" i="1" l="1"/>
  <c r="T151" i="1"/>
  <c r="T313" i="1"/>
  <c r="AN259" i="1"/>
  <c r="AN97" i="1"/>
  <c r="AN421" i="1"/>
  <c r="S480" i="1"/>
  <c r="S479" i="1"/>
  <c r="H120" i="6"/>
  <c r="AM264" i="1"/>
  <c r="AM263" i="1"/>
  <c r="S155" i="1"/>
  <c r="S156" i="1"/>
  <c r="AM102" i="1"/>
  <c r="AM101" i="1"/>
  <c r="AM426" i="1"/>
  <c r="AM425" i="1"/>
  <c r="S317" i="1"/>
  <c r="S318" i="1"/>
  <c r="U475" i="1" l="1"/>
  <c r="U151" i="1"/>
  <c r="U313" i="1"/>
  <c r="AO421" i="1"/>
  <c r="AO259" i="1"/>
  <c r="AO97" i="1"/>
  <c r="T318" i="1"/>
  <c r="T317" i="1"/>
  <c r="T479" i="1"/>
  <c r="T480" i="1"/>
  <c r="AN264" i="1"/>
  <c r="AN263" i="1"/>
  <c r="H121" i="6"/>
  <c r="AN425" i="1"/>
  <c r="AN426" i="1"/>
  <c r="AN101" i="1"/>
  <c r="AN102" i="1"/>
  <c r="T155" i="1"/>
  <c r="T156" i="1"/>
  <c r="V475" i="1" l="1"/>
  <c r="V151" i="1"/>
  <c r="V313" i="1"/>
  <c r="AP259" i="1"/>
  <c r="AP97" i="1"/>
  <c r="AP421" i="1"/>
  <c r="AO425" i="1"/>
  <c r="AO426" i="1"/>
  <c r="H122" i="6"/>
  <c r="AO263" i="1"/>
  <c r="AO264" i="1"/>
  <c r="U156" i="1"/>
  <c r="U155" i="1"/>
  <c r="AO102" i="1"/>
  <c r="AO101" i="1"/>
  <c r="U318" i="1"/>
  <c r="U317" i="1"/>
  <c r="U479" i="1"/>
  <c r="U480" i="1"/>
  <c r="W475" i="1" l="1"/>
  <c r="W313" i="1"/>
  <c r="W151" i="1"/>
  <c r="AQ421" i="1"/>
  <c r="AQ259" i="1"/>
  <c r="AQ97" i="1"/>
  <c r="AP101" i="1"/>
  <c r="AP102" i="1"/>
  <c r="AP263" i="1"/>
  <c r="AP264" i="1"/>
  <c r="V318" i="1"/>
  <c r="V317" i="1"/>
  <c r="H123" i="6"/>
  <c r="V155" i="1"/>
  <c r="V156" i="1"/>
  <c r="V479" i="1"/>
  <c r="V480" i="1"/>
  <c r="AP426" i="1"/>
  <c r="AP425" i="1"/>
  <c r="X475" i="1" l="1"/>
  <c r="X151" i="1"/>
  <c r="X313" i="1"/>
  <c r="AR259" i="1"/>
  <c r="AR97" i="1"/>
  <c r="AR421" i="1"/>
  <c r="W317" i="1"/>
  <c r="W318" i="1"/>
  <c r="AQ102" i="1"/>
  <c r="AQ101" i="1"/>
  <c r="H124" i="6"/>
  <c r="AQ264" i="1"/>
  <c r="AQ263" i="1"/>
  <c r="W479" i="1"/>
  <c r="W480" i="1"/>
  <c r="AQ426" i="1"/>
  <c r="AQ425" i="1"/>
  <c r="W155" i="1"/>
  <c r="W156" i="1"/>
  <c r="Y151" i="1" l="1"/>
  <c r="Y313" i="1"/>
  <c r="AS421" i="1"/>
  <c r="AS97" i="1"/>
  <c r="AS259" i="1"/>
  <c r="Y475" i="1"/>
  <c r="X480" i="1"/>
  <c r="X479" i="1"/>
  <c r="AR426" i="1"/>
  <c r="AR425" i="1"/>
  <c r="AR264" i="1"/>
  <c r="AR263" i="1"/>
  <c r="AR102" i="1"/>
  <c r="AR101" i="1"/>
  <c r="X156" i="1"/>
  <c r="X155" i="1"/>
  <c r="X317" i="1"/>
  <c r="X318" i="1"/>
  <c r="H125" i="6"/>
  <c r="Z313" i="1" l="1"/>
  <c r="Z151" i="1"/>
  <c r="Z475" i="1"/>
  <c r="AS426" i="1"/>
  <c r="AS425" i="1"/>
  <c r="E337" i="10"/>
  <c r="Y480" i="1"/>
  <c r="Y479" i="1"/>
  <c r="AS102" i="1"/>
  <c r="AS101" i="1"/>
  <c r="F33" i="6" s="1"/>
  <c r="F78" i="10"/>
  <c r="H126" i="6"/>
  <c r="AS264" i="1"/>
  <c r="AS263" i="1"/>
  <c r="E205" i="10"/>
  <c r="Y156" i="1"/>
  <c r="Y155" i="1"/>
  <c r="Y318" i="1"/>
  <c r="Y317" i="1"/>
  <c r="AA151" i="1" l="1"/>
  <c r="AA313" i="1"/>
  <c r="AA475" i="1"/>
  <c r="E33" i="6"/>
  <c r="H33" i="6"/>
  <c r="I33" i="6"/>
  <c r="E36" i="6"/>
  <c r="F36" i="6"/>
  <c r="H36" i="6"/>
  <c r="I36" i="6"/>
  <c r="Z317" i="1"/>
  <c r="Z318" i="1"/>
  <c r="H127" i="6"/>
  <c r="E39" i="6"/>
  <c r="F39" i="6"/>
  <c r="Z156" i="1"/>
  <c r="Z155" i="1"/>
  <c r="Z480" i="1"/>
  <c r="Z479" i="1"/>
  <c r="I39" i="6"/>
  <c r="H39" i="6"/>
  <c r="AB313" i="1" l="1"/>
  <c r="AB151" i="1"/>
  <c r="AB475" i="1"/>
  <c r="H128" i="6"/>
  <c r="AA317" i="1"/>
  <c r="AA318" i="1"/>
  <c r="AA155" i="1"/>
  <c r="AA156" i="1"/>
  <c r="AA480" i="1"/>
  <c r="AA479" i="1"/>
  <c r="AC313" i="1" l="1"/>
  <c r="AC151" i="1"/>
  <c r="AC475" i="1"/>
  <c r="AB317" i="1"/>
  <c r="AB318" i="1"/>
  <c r="H129" i="6"/>
  <c r="AB479" i="1"/>
  <c r="AB480" i="1"/>
  <c r="AB156" i="1"/>
  <c r="AB155" i="1"/>
  <c r="AD313" i="1" l="1"/>
  <c r="AD151" i="1"/>
  <c r="AD475" i="1"/>
  <c r="AC156" i="1"/>
  <c r="AC155" i="1"/>
  <c r="H130" i="6"/>
  <c r="AC480" i="1"/>
  <c r="AC479" i="1"/>
  <c r="AC317" i="1"/>
  <c r="AC318" i="1"/>
  <c r="AE313" i="1" l="1"/>
  <c r="AE151" i="1"/>
  <c r="AE475" i="1"/>
  <c r="H131" i="6"/>
  <c r="AD480" i="1"/>
  <c r="AD479" i="1"/>
  <c r="AD156" i="1"/>
  <c r="AD155" i="1"/>
  <c r="AD318" i="1"/>
  <c r="AD317" i="1"/>
  <c r="AF151" i="1" l="1"/>
  <c r="AF313" i="1"/>
  <c r="AF475" i="1"/>
  <c r="AE155" i="1"/>
  <c r="AE156" i="1"/>
  <c r="H132" i="6"/>
  <c r="AE317" i="1"/>
  <c r="AE318" i="1"/>
  <c r="AE480" i="1"/>
  <c r="AE479" i="1"/>
  <c r="AG313" i="1" l="1"/>
  <c r="AG151" i="1"/>
  <c r="AG475" i="1"/>
  <c r="AF155" i="1"/>
  <c r="AF156" i="1"/>
  <c r="H133" i="6"/>
  <c r="AF317" i="1"/>
  <c r="AF318" i="1"/>
  <c r="AF479" i="1"/>
  <c r="AF480" i="1"/>
  <c r="AH313" i="1" l="1"/>
  <c r="AH151" i="1"/>
  <c r="AH475" i="1"/>
  <c r="AG156" i="1"/>
  <c r="AG155" i="1"/>
  <c r="H134" i="6"/>
  <c r="AG480" i="1"/>
  <c r="AG479" i="1"/>
  <c r="AG318" i="1"/>
  <c r="AG317" i="1"/>
  <c r="AI313" i="1" l="1"/>
  <c r="AI151" i="1"/>
  <c r="AI475" i="1"/>
  <c r="AH155" i="1"/>
  <c r="AH156" i="1"/>
  <c r="AH318" i="1"/>
  <c r="AH317" i="1"/>
  <c r="AH480" i="1"/>
  <c r="AH479" i="1"/>
  <c r="H135" i="6"/>
  <c r="AJ151" i="1" l="1"/>
  <c r="AJ313" i="1"/>
  <c r="AJ475" i="1"/>
  <c r="AI318" i="1"/>
  <c r="AI317" i="1"/>
  <c r="AI480" i="1"/>
  <c r="AI479" i="1"/>
  <c r="H136" i="6"/>
  <c r="AI156" i="1"/>
  <c r="AI155" i="1"/>
  <c r="AK151" i="1" l="1"/>
  <c r="AK313" i="1"/>
  <c r="AK475" i="1"/>
  <c r="AJ155" i="1"/>
  <c r="AJ156" i="1"/>
  <c r="H137" i="6"/>
  <c r="AJ480" i="1"/>
  <c r="AJ479" i="1"/>
  <c r="AJ317" i="1"/>
  <c r="AJ318" i="1"/>
  <c r="AL313" i="1" l="1"/>
  <c r="AL151" i="1"/>
  <c r="AL475" i="1"/>
  <c r="AK156" i="1"/>
  <c r="AK155" i="1"/>
  <c r="AK480" i="1"/>
  <c r="AK479" i="1"/>
  <c r="H138" i="6"/>
  <c r="AK318" i="1"/>
  <c r="AK317" i="1"/>
  <c r="AM151" i="1" l="1"/>
  <c r="AM313" i="1"/>
  <c r="AM475" i="1"/>
  <c r="AL480" i="1"/>
  <c r="AL479" i="1"/>
  <c r="AL156" i="1"/>
  <c r="AL155" i="1"/>
  <c r="H139" i="6"/>
  <c r="AL317" i="1"/>
  <c r="AL318" i="1"/>
  <c r="AN151" i="1" l="1"/>
  <c r="AN313" i="1"/>
  <c r="AN475" i="1"/>
  <c r="AM480" i="1"/>
  <c r="AM479" i="1"/>
  <c r="AM156" i="1"/>
  <c r="AM155" i="1"/>
  <c r="AM317" i="1"/>
  <c r="AM318" i="1"/>
  <c r="H140" i="6"/>
  <c r="AO313" i="1" l="1"/>
  <c r="AO151" i="1"/>
  <c r="AO475" i="1"/>
  <c r="AN155" i="1"/>
  <c r="AN156" i="1"/>
  <c r="AN479" i="1"/>
  <c r="AN480" i="1"/>
  <c r="AN318" i="1"/>
  <c r="AN317" i="1"/>
  <c r="H141" i="6"/>
  <c r="AP151" i="1" l="1"/>
  <c r="AP313" i="1"/>
  <c r="AP475" i="1"/>
  <c r="H142" i="6"/>
  <c r="AO155" i="1"/>
  <c r="AO156" i="1"/>
  <c r="AO317" i="1"/>
  <c r="AO318" i="1"/>
  <c r="AO479" i="1"/>
  <c r="AO480" i="1"/>
  <c r="AQ151" i="1" l="1"/>
  <c r="AQ313" i="1"/>
  <c r="AQ475" i="1"/>
  <c r="AP480" i="1"/>
  <c r="AP479" i="1"/>
  <c r="AP155" i="1"/>
  <c r="AP156" i="1"/>
  <c r="AP317" i="1"/>
  <c r="AP318" i="1"/>
  <c r="H143" i="6"/>
  <c r="AR313" i="1" l="1"/>
  <c r="AR151" i="1"/>
  <c r="AR475" i="1"/>
  <c r="AQ480" i="1"/>
  <c r="AQ479" i="1"/>
  <c r="H144" i="6"/>
  <c r="AQ318" i="1"/>
  <c r="AQ317" i="1"/>
  <c r="AQ156" i="1"/>
  <c r="AQ155" i="1"/>
  <c r="AS313" i="1" l="1"/>
  <c r="AS151" i="1"/>
  <c r="AS475" i="1"/>
  <c r="AR479" i="1"/>
  <c r="AR480" i="1"/>
  <c r="H145" i="6"/>
  <c r="AR156" i="1"/>
  <c r="AR155" i="1"/>
  <c r="AR318" i="1"/>
  <c r="AR317" i="1"/>
  <c r="AT151" i="1" l="1"/>
  <c r="AT313" i="1"/>
  <c r="AT475" i="1"/>
  <c r="AS480" i="1"/>
  <c r="AS479" i="1"/>
  <c r="AS318" i="1"/>
  <c r="AS317" i="1"/>
  <c r="H146" i="6"/>
  <c r="AS155" i="1"/>
  <c r="AS156" i="1"/>
  <c r="AU313" i="1" l="1"/>
  <c r="AU151" i="1"/>
  <c r="AU475" i="1"/>
  <c r="AT480" i="1"/>
  <c r="AT479" i="1"/>
  <c r="AT156" i="1"/>
  <c r="AT155" i="1"/>
  <c r="H147" i="6"/>
  <c r="AT318" i="1"/>
  <c r="AT317" i="1"/>
  <c r="AV313" i="1" l="1"/>
  <c r="AV151" i="1"/>
  <c r="AV475" i="1"/>
  <c r="AU480" i="1"/>
  <c r="AU479" i="1"/>
  <c r="AU318" i="1"/>
  <c r="AU317" i="1"/>
  <c r="H148" i="6"/>
  <c r="AU155" i="1"/>
  <c r="AU156" i="1"/>
  <c r="AW151" i="1" l="1"/>
  <c r="AW313" i="1"/>
  <c r="AW475" i="1"/>
  <c r="AV479" i="1"/>
  <c r="AV480" i="1"/>
  <c r="AV156" i="1"/>
  <c r="AV155" i="1"/>
  <c r="H149" i="6"/>
  <c r="AV318" i="1"/>
  <c r="AV317" i="1"/>
  <c r="AX151" i="1" l="1"/>
  <c r="AX313" i="1"/>
  <c r="AX475" i="1"/>
  <c r="AW480" i="1"/>
  <c r="AW479" i="1"/>
  <c r="AW318" i="1"/>
  <c r="AW317" i="1"/>
  <c r="H150" i="6"/>
  <c r="AW155" i="1"/>
  <c r="AW156" i="1"/>
  <c r="AY151" i="1" l="1"/>
  <c r="AY313" i="1"/>
  <c r="AY475" i="1"/>
  <c r="AX155" i="1"/>
  <c r="AX156" i="1"/>
  <c r="AX480" i="1"/>
  <c r="AX479" i="1"/>
  <c r="AX317" i="1"/>
  <c r="AX318" i="1"/>
  <c r="H151" i="6"/>
  <c r="AZ313" i="1" l="1"/>
  <c r="AZ151" i="1"/>
  <c r="AZ475" i="1"/>
  <c r="AY155" i="1"/>
  <c r="AY156" i="1"/>
  <c r="AY317" i="1"/>
  <c r="AY318" i="1"/>
  <c r="H152" i="6"/>
  <c r="AY480" i="1"/>
  <c r="AY479" i="1"/>
  <c r="BA313" i="1" l="1"/>
  <c r="BA151" i="1"/>
  <c r="BA475" i="1"/>
  <c r="AZ155" i="1"/>
  <c r="AZ156" i="1"/>
  <c r="AZ480" i="1"/>
  <c r="AZ479" i="1"/>
  <c r="H153" i="6"/>
  <c r="AZ317" i="1"/>
  <c r="AZ318" i="1"/>
  <c r="BB151" i="1" l="1"/>
  <c r="BB313" i="1"/>
  <c r="BB475" i="1"/>
  <c r="BA480" i="1"/>
  <c r="BA479" i="1"/>
  <c r="BA156" i="1"/>
  <c r="BA155" i="1"/>
  <c r="BA317" i="1"/>
  <c r="BA318" i="1"/>
  <c r="H154" i="6"/>
  <c r="BC313" i="1" l="1"/>
  <c r="BC151" i="1"/>
  <c r="BC475" i="1"/>
  <c r="BB479" i="1"/>
  <c r="BB480" i="1"/>
  <c r="BB155" i="1"/>
  <c r="BB156" i="1"/>
  <c r="H155" i="6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BB317" i="1"/>
  <c r="BB318" i="1"/>
  <c r="BC480" i="1" l="1"/>
  <c r="BC479" i="1"/>
  <c r="F381" i="10"/>
  <c r="BC156" i="1"/>
  <c r="BC155" i="1"/>
  <c r="F34" i="6" s="1"/>
  <c r="F119" i="10"/>
  <c r="BC318" i="1"/>
  <c r="BC317" i="1"/>
  <c r="F249" i="10"/>
  <c r="H37" i="6" l="1"/>
  <c r="I37" i="6"/>
  <c r="E34" i="6"/>
  <c r="I34" i="6"/>
  <c r="H34" i="6"/>
  <c r="E37" i="6"/>
  <c r="F37" i="6"/>
  <c r="E40" i="6"/>
  <c r="F40" i="6"/>
  <c r="H40" i="6"/>
  <c r="I4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tc={DA676FD0-AB19-5C40-8EE2-078F91B6F9E6}</author>
    <author>tc={22DB6997-D564-974F-A05C-46C835B8B63C}</author>
  </authors>
  <commentList>
    <comment ref="B67" authorId="0" shapeId="0" xr:uid="{DA676FD0-AB19-5C40-8EE2-078F91B6F9E6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Kosten aanpassen voor het jaar van het begin van de productie</t>
      </text>
    </comment>
    <comment ref="B71" authorId="1" shapeId="0" xr:uid="{22DB6997-D564-974F-A05C-46C835B8B63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reflect the time value of CO2 reduction, as in a budget approach. CO2 emissions that are eliminated now are worth more that CO2 emissions that are eliminated later.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tc={AACD5363-8868-B34B-9A4B-3EFB37E6CAF1}</author>
    <author>tc={3054C8BC-A908-E64A-B028-B7E7FC3C5DB6}</author>
    <author>tc={EE0E98D9-6DE0-6745-9FD5-D0A8177BCB1C}</author>
  </authors>
  <commentList>
    <comment ref="C152" authorId="0" shapeId="0" xr:uid="{AACD5363-8868-B34B-9A4B-3EFB37E6CAF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full cost paid by the grid operator, with the part paid by the owner deducted from it.</t>
      </text>
    </comment>
    <comment ref="B188" authorId="1" shapeId="0" xr:uid="{3054C8BC-A908-E64A-B028-B7E7FC3C5DB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reflect the time value of CO2 reduction, as in a budget approach. CO2 emissions that are eliminated now are worth more that CO2 emissions that are eliminated later.</t>
      </text>
    </comment>
    <comment ref="B204" authorId="2" shapeId="0" xr:uid="{EE0E98D9-6DE0-6745-9FD5-D0A8177BCB1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Start point is panels, end point is regional grid connection</t>
      </text>
    </comment>
  </commentList>
</comments>
</file>

<file path=xl/sharedStrings.xml><?xml version="1.0" encoding="utf-8"?>
<sst xmlns="http://schemas.openxmlformats.org/spreadsheetml/2006/main" count="3104" uniqueCount="248">
  <si>
    <t>Business case</t>
  </si>
  <si>
    <t>Zon op land</t>
  </si>
  <si>
    <t>Zon op dak, bedrijven</t>
  </si>
  <si>
    <t>Zon op dak, huishoudens</t>
  </si>
  <si>
    <t>Kosten</t>
  </si>
  <si>
    <t>Baten</t>
  </si>
  <si>
    <t>€</t>
  </si>
  <si>
    <t>Capaciteit</t>
  </si>
  <si>
    <t>Vollasturen</t>
  </si>
  <si>
    <t>MW</t>
  </si>
  <si>
    <t>h/jaar</t>
  </si>
  <si>
    <t>Min.</t>
  </si>
  <si>
    <t>Ref.</t>
  </si>
  <si>
    <t>Max.</t>
  </si>
  <si>
    <t>Kosten installatie</t>
  </si>
  <si>
    <t>Operationele kosten installatie</t>
  </si>
  <si>
    <t>Aanpassingskosten ondergrond</t>
  </si>
  <si>
    <t>Aansluitingskosten</t>
  </si>
  <si>
    <t>Financieringskosten</t>
  </si>
  <si>
    <t>Belasting</t>
  </si>
  <si>
    <t>Opwek elektriciteit</t>
  </si>
  <si>
    <t>Subsidie</t>
  </si>
  <si>
    <t>Toename woningwaarde</t>
  </si>
  <si>
    <t>Kosten voor de aanpassingen van het net</t>
  </si>
  <si>
    <t>Recyclen</t>
  </si>
  <si>
    <t>Vergunningsverlening</t>
  </si>
  <si>
    <t>Opportuniteitskosten</t>
  </si>
  <si>
    <t>CO2-uitstoot</t>
  </si>
  <si>
    <t>Koeling woning</t>
  </si>
  <si>
    <t>Werkgelegenheid</t>
  </si>
  <si>
    <t>Milieuschade productie zon-pv</t>
  </si>
  <si>
    <t>Burgerparticipatie</t>
  </si>
  <si>
    <t>Kennisontwikkeling</t>
  </si>
  <si>
    <t>Zon op land, 2020</t>
  </si>
  <si>
    <t>Zon op land, 2030</t>
  </si>
  <si>
    <t>Zon op land, 2050</t>
  </si>
  <si>
    <t>Zon op dak, bedrijven, 2020</t>
  </si>
  <si>
    <t>Zon op dak, bedrijven, 2030</t>
  </si>
  <si>
    <t>Zon op dak, bedrijven, 2050</t>
  </si>
  <si>
    <t>Zon op dak, huishoudens, 2020</t>
  </si>
  <si>
    <t>Zon op dak, huishoudens, 2030</t>
  </si>
  <si>
    <t>Zon op dak, huishoudens, 2050</t>
  </si>
  <si>
    <t>WACC</t>
  </si>
  <si>
    <t>Som van de netto contante baten</t>
  </si>
  <si>
    <t>Aannames</t>
  </si>
  <si>
    <t>Levensduur</t>
  </si>
  <si>
    <t>jaren</t>
  </si>
  <si>
    <t>NCW (€)</t>
  </si>
  <si>
    <t>LCOE (€/MWh)</t>
  </si>
  <si>
    <t>€/MWh</t>
  </si>
  <si>
    <t>€/MW</t>
  </si>
  <si>
    <t>decimal</t>
  </si>
  <si>
    <t>Parameters</t>
  </si>
  <si>
    <t>Resultaten</t>
  </si>
  <si>
    <t>Type van waarde</t>
  </si>
  <si>
    <t>uren/jaar</t>
  </si>
  <si>
    <t>€/ton CO2</t>
  </si>
  <si>
    <t>Excl.</t>
  </si>
  <si>
    <t>MWh</t>
  </si>
  <si>
    <t>Eenheid</t>
  </si>
  <si>
    <t>Belastingen en subsidies in rekening nemen</t>
  </si>
  <si>
    <t>Ja</t>
  </si>
  <si>
    <t>Nee</t>
  </si>
  <si>
    <t>Installatiekosten</t>
  </si>
  <si>
    <t>Operationele kosten installatie, elke 12 jaar</t>
  </si>
  <si>
    <t>Kosten PV-modules</t>
  </si>
  <si>
    <t>Kosten omvormers</t>
  </si>
  <si>
    <t>Kosten grond/dak huur</t>
  </si>
  <si>
    <t>OZB</t>
  </si>
  <si>
    <t>Opwek elektriciteit (en eventueel eigen gebruik/ verkoop)</t>
  </si>
  <si>
    <t>Certificaat met een garantie van groene oorsprong dat kan worden verkocht</t>
  </si>
  <si>
    <t>Maatschappeljke kosten</t>
  </si>
  <si>
    <t>Kosten PV-modules
Kosten omvormers per paneel
Installatiekosten</t>
  </si>
  <si>
    <t>Jaarlijks</t>
  </si>
  <si>
    <t>Operationele kosten installatie, eenmalig in jaar 12</t>
  </si>
  <si>
    <t>Huur van dak of pacht van grond</t>
  </si>
  <si>
    <t xml:space="preserve">Kosten voor het geschikt maken van ondergrond voor de plaatsing van het paneel
-Kosten dakconstructie
-Kosten egaliseren &amp; aanpassen (akker)grond </t>
  </si>
  <si>
    <t>Kosten voor de aansluiting met het elektriciteitsnet
-kosten transportkabel
-kosten netwerkaansluiting</t>
  </si>
  <si>
    <t>Groenfinancieringsrente over geleend bedrag</t>
  </si>
  <si>
    <t>Belasting bestaand uit: 
- Energiebelasting over elektriciteit (eigen gebruik) 
- Belasting over paneel (BTW)
- OZB</t>
  </si>
  <si>
    <t xml:space="preserve">Aantal vollasturen en prijs van elektriciteit </t>
  </si>
  <si>
    <t>Garanties van Oorsprong</t>
  </si>
  <si>
    <t>SDE+ subsidie (2020)</t>
  </si>
  <si>
    <t>Net verzwaringskosten
Vervroegde afscrijving net</t>
  </si>
  <si>
    <t>Kosten voor back-up en opslag van intermitterende elektriciteisopwekking</t>
  </si>
  <si>
    <t xml:space="preserve">Kosten voor het verwerken van gebruikt materiaal </t>
  </si>
  <si>
    <t>Vergunningverlening</t>
  </si>
  <si>
    <t>Weggevallen inkomsten uit bijv. landbouw door plaatsing zonnepanelen</t>
  </si>
  <si>
    <t>Arbeidskosten bij gemeenten e.d.</t>
  </si>
  <si>
    <t>Vermeden CO2-uitstoot in de elektriciteitssector, EU-ETS</t>
  </si>
  <si>
    <t>Horizonvervuiling</t>
  </si>
  <si>
    <t>Mean species richness</t>
  </si>
  <si>
    <t>Toename van tegenstellingen in de populatie</t>
  </si>
  <si>
    <t>Milieuschade zon-PV</t>
  </si>
  <si>
    <t>Lekkage metalen naar milieu</t>
  </si>
  <si>
    <t>Toegenomen participatie van burgers in overheidsdoelen</t>
  </si>
  <si>
    <t>Afgenomen afhankelijkheid van energieleveranciers</t>
  </si>
  <si>
    <t xml:space="preserve">Verbeterde kennispositie van Nederland </t>
  </si>
  <si>
    <t>Subsidies</t>
  </si>
  <si>
    <t>Uitgaven voor subsidies</t>
  </si>
  <si>
    <t>Belastingsinkomsten</t>
  </si>
  <si>
    <t>Belastingsinkomsten uit: 
- Energiebelasting over elektriciteit (eigen gebruik) 
- Belasting over paneel (BTW)
- OZB</t>
  </si>
  <si>
    <t>Kosten Garanties van Oorsprong</t>
  </si>
  <si>
    <t>Uitgaven van nederlandse bedrijven voor GvO's</t>
  </si>
  <si>
    <t>Verlaagde zorgkosten</t>
  </si>
  <si>
    <t>User guide (text box)</t>
  </si>
  <si>
    <t>Sheet beschrijvingen</t>
  </si>
  <si>
    <t>Categorie</t>
  </si>
  <si>
    <t>Sub-categorie</t>
  </si>
  <si>
    <t>Kosten pacht van grond</t>
  </si>
  <si>
    <t>Verkoop van elektriciteit</t>
  </si>
  <si>
    <t>Eigen gebruik van elektriciteit</t>
  </si>
  <si>
    <t>Energiebelasting over elektriciteit (eigen gebruik)</t>
  </si>
  <si>
    <t>BTW over paneel</t>
  </si>
  <si>
    <t>Garantie's van oorsprong</t>
  </si>
  <si>
    <t>Netverzwaringskosten</t>
  </si>
  <si>
    <t>Vervroegde afschrijving van het net</t>
  </si>
  <si>
    <t>CO2-uitstoot, elektriciteitssector</t>
  </si>
  <si>
    <t>CO2-uitstoot, maatschappelijk</t>
  </si>
  <si>
    <t>Vermeden CO2-uitstoot, klimaatprijs</t>
  </si>
  <si>
    <t>Kosten huur van dak</t>
  </si>
  <si>
    <t>Verhoogd werkgelegenheid</t>
  </si>
  <si>
    <t>Elektriciteitsprijs</t>
  </si>
  <si>
    <t>Garantie's van Oorsprong</t>
  </si>
  <si>
    <t>Levensduur check</t>
  </si>
  <si>
    <t>Korte beschrijving van het project en het model (text box)</t>
  </si>
  <si>
    <t>Definities van kosten en baten</t>
  </si>
  <si>
    <t>Beschrijving NCW</t>
  </si>
  <si>
    <t>Beschrijving LCOE</t>
  </si>
  <si>
    <t>Kosten en baten</t>
  </si>
  <si>
    <t>Som van de contante opwekking</t>
  </si>
  <si>
    <t>Som van de netto contante kosten</t>
  </si>
  <si>
    <t>Productie</t>
  </si>
  <si>
    <t>Levensduur (maximaal 50)</t>
  </si>
  <si>
    <t>€/jaar</t>
  </si>
  <si>
    <t xml:space="preserve">Levensduur van het netverzwaring </t>
  </si>
  <si>
    <t>Zelfvoorzienigheid</t>
  </si>
  <si>
    <t>Sociale cohesie</t>
  </si>
  <si>
    <t>Transport verliezen</t>
  </si>
  <si>
    <t>Aandeel eigen gebruik</t>
  </si>
  <si>
    <t>ton CO2/MWh</t>
  </si>
  <si>
    <t>km</t>
  </si>
  <si>
    <t>Afstand naar aansluitpunt van het net</t>
  </si>
  <si>
    <t>Verspreiding van woningen</t>
  </si>
  <si>
    <t>aantal/km2</t>
  </si>
  <si>
    <t>Restwaarde van de installatie</t>
  </si>
  <si>
    <t>PR waarde</t>
  </si>
  <si>
    <t>CO2 prijs, maatschappelijk</t>
  </si>
  <si>
    <t>Andere emissies (NOx, SO2, fijnstof)</t>
  </si>
  <si>
    <t>CO2 emissiefactoor elektriciteit</t>
  </si>
  <si>
    <t>NOx emissiefactoor elektriciteit</t>
  </si>
  <si>
    <t>SO2 emissiefactoor elektriciteit</t>
  </si>
  <si>
    <t>Grootte zonnepaneel</t>
  </si>
  <si>
    <t>m2</t>
  </si>
  <si>
    <t>Lokale investering</t>
  </si>
  <si>
    <t>ton NOx/MWh</t>
  </si>
  <si>
    <t>ton SO2/MWh</t>
  </si>
  <si>
    <t>ton/MWh</t>
  </si>
  <si>
    <t>decimal/km</t>
  </si>
  <si>
    <t>Capaciteit zonnepaneel</t>
  </si>
  <si>
    <t>kWh</t>
  </si>
  <si>
    <t>Fijnstof emissiefactoor elektriciteit</t>
  </si>
  <si>
    <t>Transport afstand</t>
  </si>
  <si>
    <t>Verbinding naar het net</t>
  </si>
  <si>
    <t>Resterende kosten van het verbinding naar het net</t>
  </si>
  <si>
    <t>NOx kosten</t>
  </si>
  <si>
    <t>SO2 kosten</t>
  </si>
  <si>
    <t>Fijnstof kosten</t>
  </si>
  <si>
    <t>€/ton NOx</t>
  </si>
  <si>
    <t>€/ton SO2</t>
  </si>
  <si>
    <t>€/ton</t>
  </si>
  <si>
    <t xml:space="preserve"> </t>
  </si>
  <si>
    <t>€ (alleen jaar 12)</t>
  </si>
  <si>
    <t>€/MW (laatste jaar)</t>
  </si>
  <si>
    <t>€ (jaar 1)</t>
  </si>
  <si>
    <t>€ (alleen jaar 1)</t>
  </si>
  <si>
    <t>Capaciteit zonnepaneel (power)</t>
  </si>
  <si>
    <t>Eenheid (indien anders dan rechts)</t>
  </si>
  <si>
    <t>Oppervlakte dak/grond ingebruik voor zon-pv</t>
  </si>
  <si>
    <t>decimaal</t>
  </si>
  <si>
    <t>hectare</t>
  </si>
  <si>
    <t>€/MWp/jaar</t>
  </si>
  <si>
    <t xml:space="preserve">€/MWp (eenmalig) </t>
  </si>
  <si>
    <t>€/ha/jaar</t>
  </si>
  <si>
    <t>%/jaar</t>
  </si>
  <si>
    <t>€/ha*jaar</t>
  </si>
  <si>
    <t>€/MWp</t>
  </si>
  <si>
    <t>€/MWp*jaar</t>
  </si>
  <si>
    <t>Werkgelegenheid, installatie</t>
  </si>
  <si>
    <t>% van totale investeringskosten</t>
  </si>
  <si>
    <t>DELAY</t>
  </si>
  <si>
    <t>Vertraging van bouw (maximaal 10)</t>
  </si>
  <si>
    <t>Profiel en onbalans</t>
  </si>
  <si>
    <t>SO2</t>
  </si>
  <si>
    <t>Fijnstof (PM10)</t>
  </si>
  <si>
    <t>NOx</t>
  </si>
  <si>
    <t>Afname waarde omliggende woningen</t>
  </si>
  <si>
    <t>Landgebruik (biodiversiteit, bodemfuncties)</t>
  </si>
  <si>
    <t>Wp</t>
  </si>
  <si>
    <t>CO2 emissiefactor profiel</t>
  </si>
  <si>
    <t>NOx emissiefactor profiel</t>
  </si>
  <si>
    <t>SO2 emissiefactor profiel</t>
  </si>
  <si>
    <t>Fijnstof emissiefactor profiel</t>
  </si>
  <si>
    <t>Jaar</t>
  </si>
  <si>
    <t>ton PM10/MWh</t>
  </si>
  <si>
    <t>€/ton PM10</t>
  </si>
  <si>
    <t>Opgenomen in user_interface</t>
  </si>
  <si>
    <t>Indirecte kosten</t>
  </si>
  <si>
    <t>CO2 prijs, Indirecte kosten</t>
  </si>
  <si>
    <t>Indirecte kosten en baten</t>
  </si>
  <si>
    <t>Andere Externe kosten</t>
  </si>
  <si>
    <t>Andere Externe baten</t>
  </si>
  <si>
    <t>Externe kosten en baten</t>
  </si>
  <si>
    <t>CHECK</t>
  </si>
  <si>
    <t>COMMENT YET TO BE DONE</t>
  </si>
  <si>
    <t>NA</t>
  </si>
  <si>
    <t>Maatschappelijke perspectief</t>
  </si>
  <si>
    <t>Nationaal perspectief</t>
  </si>
  <si>
    <t>Oppervlakte benodigd</t>
  </si>
  <si>
    <t>Bij investeringen in desbetreffende jaar (exclusief eventuele vertraging)</t>
  </si>
  <si>
    <t>Aannames voor min en max waarden</t>
  </si>
  <si>
    <t>Min. (aandeel van ref.)</t>
  </si>
  <si>
    <t>Max. (aandeel van ref.)</t>
  </si>
  <si>
    <t>Levensduur omvormer (&lt;1/3 levensduur van installatie)</t>
  </si>
  <si>
    <t>Omvormer rendement</t>
  </si>
  <si>
    <t>Vollasturen*omvormer rendement</t>
  </si>
  <si>
    <t>Capaciteit van de aansluiting</t>
  </si>
  <si>
    <t>Aannames voor 2030 en 2050 waarden</t>
  </si>
  <si>
    <t>2030 (aandeel van 2020 ref.)</t>
  </si>
  <si>
    <t>2050 (aandeel van 2020 ref.)</t>
  </si>
  <si>
    <t>Kost/ baat</t>
  </si>
  <si>
    <t>want verspreid over NL voor HH; gecheckt met capaciteiten ETM</t>
  </si>
  <si>
    <t>M</t>
  </si>
  <si>
    <t>CO2 prijs, indirecte kosten</t>
  </si>
  <si>
    <t>CO2 prijs, elektriciteitssector</t>
  </si>
  <si>
    <t>CO2 prijs, maatchappelijk</t>
  </si>
  <si>
    <t>Zonneweide</t>
  </si>
  <si>
    <t>Netverzwaring levensduur</t>
  </si>
  <si>
    <t>Financieringskosten netverzwaring</t>
  </si>
  <si>
    <t>Operationele kosten netverzwaring</t>
  </si>
  <si>
    <t>Netverzwaring WACC</t>
  </si>
  <si>
    <t>Netverzwaring operationele kosten</t>
  </si>
  <si>
    <t>aandeel van investeringkosten</t>
  </si>
  <si>
    <t>€/MW (totaal)</t>
  </si>
  <si>
    <t>54 to 61 for grid expansion up to and incl cell BM</t>
  </si>
  <si>
    <t>opgenomen onder andere kostencomponent</t>
  </si>
  <si>
    <t>Kosten gemiddeld netverzwaring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</si>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</sst>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00_ ;_ * \-#,##0.000_ ;_ * &quot;-&quot;??_ ;_ @_ 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Helvetica Neue"/>
      <family val="2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/>
    <xf numFmtId="0" fontId="2" fillId="0" borderId="0" xfId="0" applyFont="1"/>
    <xf numFmtId="0" fontId="0" fillId="3" borderId="0" xfId="0" applyFill="1"/>
    <xf numFmtId="0" fontId="3" fillId="0" borderId="0" xfId="0" applyFont="1"/>
    <xf numFmtId="0" fontId="3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3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4" fillId="4" borderId="0" xfId="0" applyFont="1" applyFill="1"/>
    <xf numFmtId="0" fontId="5" fillId="4" borderId="0" xfId="0" applyFont="1" applyFill="1"/>
    <xf numFmtId="0" fontId="4" fillId="4" borderId="0" xfId="0" applyFont="1" applyFill="1" applyBorder="1"/>
    <xf numFmtId="0" fontId="5" fillId="4" borderId="0" xfId="0" applyFont="1" applyFill="1" applyBorder="1"/>
    <xf numFmtId="0" fontId="4" fillId="4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ill="1" applyBorder="1"/>
    <xf numFmtId="0" fontId="0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/>
    <xf numFmtId="0" fontId="5" fillId="4" borderId="1" xfId="0" applyFont="1" applyFill="1" applyBorder="1"/>
    <xf numFmtId="0" fontId="6" fillId="0" borderId="0" xfId="0" applyFont="1" applyFill="1" applyBorder="1"/>
    <xf numFmtId="0" fontId="6" fillId="0" borderId="0" xfId="0" applyFont="1"/>
    <xf numFmtId="0" fontId="1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Border="1"/>
    <xf numFmtId="0" fontId="8" fillId="0" borderId="1" xfId="0" applyFont="1" applyFill="1" applyBorder="1" applyAlignment="1">
      <alignment horizontal="left" vertical="top"/>
    </xf>
    <xf numFmtId="0" fontId="2" fillId="5" borderId="1" xfId="0" applyFont="1" applyFill="1" applyBorder="1"/>
    <xf numFmtId="1" fontId="0" fillId="0" borderId="1" xfId="0" applyNumberFormat="1" applyBorder="1"/>
    <xf numFmtId="0" fontId="0" fillId="0" borderId="5" xfId="0" applyBorder="1"/>
    <xf numFmtId="1" fontId="0" fillId="0" borderId="1" xfId="0" applyNumberFormat="1" applyFill="1" applyBorder="1"/>
    <xf numFmtId="0" fontId="0" fillId="6" borderId="1" xfId="0" applyFill="1" applyBorder="1"/>
    <xf numFmtId="1" fontId="0" fillId="6" borderId="1" xfId="0" applyNumberFormat="1" applyFill="1" applyBorder="1"/>
    <xf numFmtId="9" fontId="0" fillId="0" borderId="1" xfId="0" applyNumberFormat="1" applyBorder="1"/>
    <xf numFmtId="10" fontId="0" fillId="0" borderId="1" xfId="0" applyNumberFormat="1" applyBorder="1"/>
    <xf numFmtId="0" fontId="0" fillId="6" borderId="1" xfId="0" applyFont="1" applyFill="1" applyBorder="1"/>
    <xf numFmtId="0" fontId="0" fillId="0" borderId="0" xfId="0" applyFill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Border="1"/>
    <xf numFmtId="0" fontId="0" fillId="0" borderId="5" xfId="0" applyFill="1" applyBorder="1"/>
    <xf numFmtId="3" fontId="0" fillId="0" borderId="0" xfId="0" applyNumberFormat="1"/>
    <xf numFmtId="1" fontId="0" fillId="0" borderId="0" xfId="0" applyNumberFormat="1" applyFont="1" applyProtection="1"/>
    <xf numFmtId="1" fontId="1" fillId="0" borderId="0" xfId="0" applyNumberFormat="1" applyFont="1"/>
    <xf numFmtId="0" fontId="0" fillId="9" borderId="1" xfId="0" applyFill="1" applyBorder="1"/>
    <xf numFmtId="0" fontId="0" fillId="9" borderId="0" xfId="0" applyFill="1"/>
    <xf numFmtId="1" fontId="0" fillId="9" borderId="1" xfId="0" applyNumberFormat="1" applyFill="1" applyBorder="1"/>
    <xf numFmtId="0" fontId="0" fillId="9" borderId="5" xfId="0" applyFill="1" applyBorder="1"/>
    <xf numFmtId="0" fontId="0" fillId="9" borderId="1" xfId="0" applyFont="1" applyFill="1" applyBorder="1"/>
    <xf numFmtId="0" fontId="0" fillId="10" borderId="1" xfId="0" applyFill="1" applyBorder="1"/>
    <xf numFmtId="0" fontId="0" fillId="11" borderId="1" xfId="0" applyFill="1" applyBorder="1"/>
    <xf numFmtId="1" fontId="0" fillId="10" borderId="1" xfId="0" applyNumberFormat="1" applyFill="1" applyBorder="1"/>
    <xf numFmtId="1" fontId="0" fillId="11" borderId="1" xfId="0" applyNumberFormat="1" applyFill="1" applyBorder="1"/>
    <xf numFmtId="1" fontId="0" fillId="3" borderId="1" xfId="0" applyNumberFormat="1" applyFill="1" applyBorder="1"/>
    <xf numFmtId="1" fontId="0" fillId="0" borderId="0" xfId="0" applyNumberFormat="1" applyFont="1" applyFill="1"/>
    <xf numFmtId="1" fontId="0" fillId="0" borderId="0" xfId="0" applyNumberFormat="1" applyFont="1"/>
    <xf numFmtId="0" fontId="4" fillId="4" borderId="1" xfId="0" applyFont="1" applyFill="1" applyBorder="1"/>
    <xf numFmtId="3" fontId="0" fillId="3" borderId="1" xfId="0" applyNumberFormat="1" applyFont="1" applyFill="1" applyBorder="1"/>
    <xf numFmtId="3" fontId="0" fillId="5" borderId="1" xfId="0" applyNumberFormat="1" applyFont="1" applyFill="1" applyBorder="1"/>
    <xf numFmtId="3" fontId="0" fillId="2" borderId="1" xfId="0" applyNumberFormat="1" applyFont="1" applyFill="1" applyBorder="1"/>
    <xf numFmtId="3" fontId="2" fillId="7" borderId="1" xfId="0" applyNumberFormat="1" applyFont="1" applyFill="1" applyBorder="1"/>
    <xf numFmtId="3" fontId="0" fillId="8" borderId="1" xfId="0" applyNumberFormat="1" applyFont="1" applyFill="1" applyBorder="1"/>
    <xf numFmtId="0" fontId="10" fillId="0" borderId="0" xfId="0" applyFont="1"/>
    <xf numFmtId="0" fontId="11" fillId="0" borderId="1" xfId="0" applyFont="1" applyFill="1" applyBorder="1"/>
    <xf numFmtId="0" fontId="0" fillId="0" borderId="0" xfId="0" applyAlignment="1">
      <alignment horizontal="center" vertical="center"/>
    </xf>
    <xf numFmtId="1" fontId="0" fillId="0" borderId="2" xfId="0" applyNumberFormat="1" applyFont="1" applyBorder="1"/>
    <xf numFmtId="1" fontId="0" fillId="0" borderId="6" xfId="0" applyNumberFormat="1" applyFont="1" applyBorder="1"/>
    <xf numFmtId="1" fontId="0" fillId="0" borderId="3" xfId="0" applyNumberFormat="1" applyFont="1" applyBorder="1"/>
    <xf numFmtId="1" fontId="0" fillId="0" borderId="4" xfId="0" applyNumberFormat="1" applyFont="1" applyBorder="1"/>
    <xf numFmtId="1" fontId="0" fillId="0" borderId="0" xfId="0" applyNumberFormat="1" applyFont="1" applyBorder="1"/>
    <xf numFmtId="1" fontId="0" fillId="13" borderId="0" xfId="0" applyNumberFormat="1" applyFont="1" applyFill="1"/>
    <xf numFmtId="1" fontId="3" fillId="0" borderId="0" xfId="0" applyNumberFormat="1" applyFont="1"/>
    <xf numFmtId="1" fontId="7" fillId="0" borderId="0" xfId="0" applyNumberFormat="1" applyFont="1"/>
    <xf numFmtId="1" fontId="0" fillId="12" borderId="0" xfId="0" applyNumberFormat="1" applyFont="1" applyFill="1"/>
    <xf numFmtId="1" fontId="0" fillId="9" borderId="0" xfId="0" applyNumberFormat="1" applyFont="1" applyFill="1"/>
    <xf numFmtId="1" fontId="2" fillId="0" borderId="0" xfId="0" applyNumberFormat="1" applyFont="1"/>
    <xf numFmtId="1" fontId="9" fillId="0" borderId="0" xfId="0" applyNumberFormat="1" applyFont="1"/>
    <xf numFmtId="1" fontId="0" fillId="0" borderId="0" xfId="0" applyNumberFormat="1" applyFill="1" applyBorder="1" applyAlignment="1">
      <alignment horizontal="left"/>
    </xf>
    <xf numFmtId="2" fontId="0" fillId="2" borderId="1" xfId="0" applyNumberFormat="1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2" fontId="0" fillId="3" borderId="1" xfId="0" applyNumberFormat="1" applyFill="1" applyBorder="1"/>
    <xf numFmtId="165" fontId="2" fillId="5" borderId="1" xfId="1" applyNumberFormat="1" applyFont="1" applyFill="1" applyBorder="1"/>
    <xf numFmtId="165" fontId="0" fillId="2" borderId="1" xfId="1" applyNumberFormat="1" applyFont="1" applyFill="1" applyBorder="1"/>
    <xf numFmtId="0" fontId="2" fillId="8" borderId="1" xfId="0" applyFont="1" applyFill="1" applyBorder="1"/>
    <xf numFmtId="1" fontId="0" fillId="0" borderId="0" xfId="0" applyNumberFormat="1" applyFont="1" applyFill="1" applyProtection="1"/>
    <xf numFmtId="1" fontId="0" fillId="14" borderId="0" xfId="0" applyNumberFormat="1" applyFont="1" applyFill="1"/>
    <xf numFmtId="166" fontId="2" fillId="5" borderId="1" xfId="1" applyNumberFormat="1" applyFont="1" applyFill="1" applyBorder="1"/>
    <xf numFmtId="0" fontId="0" fillId="11" borderId="0" xfId="0" applyFill="1" applyBorder="1"/>
    <xf numFmtId="0" fontId="0" fillId="14" borderId="1" xfId="0" applyFill="1" applyBorder="1"/>
    <xf numFmtId="0" fontId="0" fillId="3" borderId="10" xfId="0" applyFill="1" applyBorder="1"/>
    <xf numFmtId="43" fontId="0" fillId="2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2" borderId="1" xfId="0" applyFill="1" applyBorder="1" applyAlignment="1">
      <alignment horizontal="center"/>
    </xf>
    <xf numFmtId="1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F9A"/>
      <color rgb="FF8EB9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LCOE (€/MWh),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User_interface!$G$31</c:f>
              <c:strCache>
                <c:ptCount val="1"/>
                <c:pt idx="0">
                  <c:v>Business case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User_interface!$C$32:$C$40</c:f>
              <c:numCache>
                <c:formatCode>General</c:formatCode>
                <c:ptCount val="9"/>
                <c:pt idx="0">
                  <c:v>2020</c:v>
                </c:pt>
                <c:pt idx="1">
                  <c:v>2030</c:v>
                </c:pt>
                <c:pt idx="2">
                  <c:v>2050</c:v>
                </c:pt>
                <c:pt idx="3">
                  <c:v>2020</c:v>
                </c:pt>
                <c:pt idx="4">
                  <c:v>2030</c:v>
                </c:pt>
                <c:pt idx="5">
                  <c:v>2050</c:v>
                </c:pt>
                <c:pt idx="6">
                  <c:v>2020</c:v>
                </c:pt>
                <c:pt idx="7">
                  <c:v>2030</c:v>
                </c:pt>
                <c:pt idx="8">
                  <c:v>2050</c:v>
                </c:pt>
              </c:numCache>
            </c:numRef>
          </c:cat>
          <c:val>
            <c:numRef>
              <c:f>(User_interface!$G$32,User_interface!$G$35,User_interface!$G$38)</c:f>
              <c:numCache>
                <c:formatCode>#,##0</c:formatCode>
                <c:ptCount val="3"/>
                <c:pt idx="0">
                  <c:v>56.117946194884432</c:v>
                </c:pt>
                <c:pt idx="1">
                  <c:v>62.570079689988795</c:v>
                </c:pt>
                <c:pt idx="2">
                  <c:v>76.143338221715283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0-0A4E-9D71-C6E6BD752E36}"/>
            </c:ext>
          </c:extLst>
        </c:ser>
        <c:ser>
          <c:idx val="2"/>
          <c:order val="1"/>
          <c:tx>
            <c:strRef>
              <c:f>User_interface!$I$31</c:f>
              <c:strCache>
                <c:ptCount val="1"/>
                <c:pt idx="0">
                  <c:v>Maatschappelijke perspectief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User_interface!$C$32:$C$40</c:f>
              <c:numCache>
                <c:formatCode>General</c:formatCode>
                <c:ptCount val="9"/>
                <c:pt idx="0">
                  <c:v>2020</c:v>
                </c:pt>
                <c:pt idx="1">
                  <c:v>2030</c:v>
                </c:pt>
                <c:pt idx="2">
                  <c:v>2050</c:v>
                </c:pt>
                <c:pt idx="3">
                  <c:v>2020</c:v>
                </c:pt>
                <c:pt idx="4">
                  <c:v>2030</c:v>
                </c:pt>
                <c:pt idx="5">
                  <c:v>2050</c:v>
                </c:pt>
                <c:pt idx="6">
                  <c:v>2020</c:v>
                </c:pt>
                <c:pt idx="7">
                  <c:v>2030</c:v>
                </c:pt>
                <c:pt idx="8">
                  <c:v>2050</c:v>
                </c:pt>
              </c:numCache>
            </c:numRef>
          </c:cat>
          <c:val>
            <c:numRef>
              <c:f>(User_interface!$I$32,User_interface!$I$35,User_interface!$I$38)</c:f>
              <c:numCache>
                <c:formatCode>#,##0</c:formatCode>
                <c:ptCount val="3"/>
                <c:pt idx="0">
                  <c:v>7.6895285221735845</c:v>
                </c:pt>
                <c:pt idx="1">
                  <c:v>5.0436050173798961</c:v>
                </c:pt>
                <c:pt idx="2">
                  <c:v>17.916983321479556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0-0A4E-9D71-C6E6BD75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8022080"/>
        <c:axId val="1569054560"/>
      </c:barChart>
      <c:catAx>
        <c:axId val="153802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9054560"/>
        <c:crosses val="autoZero"/>
        <c:auto val="1"/>
        <c:lblAlgn val="ctr"/>
        <c:lblOffset val="100"/>
        <c:noMultiLvlLbl val="0"/>
      </c:catAx>
      <c:valAx>
        <c:axId val="156905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3802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uitsplitsing'!$C$56:$D$56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uitsplitsing'!$E$56:$F$56</c:f>
              <c:numCache>
                <c:formatCode>General</c:formatCode>
                <c:ptCount val="2"/>
                <c:pt idx="0">
                  <c:v>2925000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F-F544-BA69-A093889D1F40}"/>
            </c:ext>
          </c:extLst>
        </c:ser>
        <c:ser>
          <c:idx val="1"/>
          <c:order val="1"/>
          <c:tx>
            <c:strRef>
              <c:f>'Kosten uitsplitsing'!$C$57:$D$57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uitsplitsing'!$E$57:$F$57</c:f>
              <c:numCache>
                <c:formatCode>General</c:formatCode>
                <c:ptCount val="2"/>
                <c:pt idx="0">
                  <c:v>2385000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F-F544-BA69-A093889D1F40}"/>
            </c:ext>
          </c:extLst>
        </c:ser>
        <c:ser>
          <c:idx val="2"/>
          <c:order val="2"/>
          <c:tx>
            <c:strRef>
              <c:f>'Kosten uitsplitsing'!$C$58:$D$58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uitsplitsing'!$E$58:$F$58</c:f>
              <c:numCache>
                <c:formatCode>General</c:formatCode>
                <c:ptCount val="2"/>
                <c:pt idx="0">
                  <c:v>408000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F-F544-BA69-A093889D1F40}"/>
            </c:ext>
          </c:extLst>
        </c:ser>
        <c:ser>
          <c:idx val="3"/>
          <c:order val="3"/>
          <c:tx>
            <c:strRef>
              <c:f>'Kosten uitsplitsing'!$C$59:$D$59</c:f>
              <c:strCache>
                <c:ptCount val="2"/>
                <c:pt idx="0">
                  <c:v>Kosten pacht van grond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uitsplitsing'!$E$59:$F$59</c:f>
              <c:numCache>
                <c:formatCode>General</c:formatCode>
                <c:ptCount val="2"/>
                <c:pt idx="0">
                  <c:v>1406250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F-F544-BA69-A093889D1F40}"/>
            </c:ext>
          </c:extLst>
        </c:ser>
        <c:ser>
          <c:idx val="4"/>
          <c:order val="4"/>
          <c:tx>
            <c:strRef>
              <c:f>'Kosten uitsplitsing'!$C$60:$D$60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uitsplitsing'!$E$60:$F$60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F-F544-BA69-A093889D1F40}"/>
            </c:ext>
          </c:extLst>
        </c:ser>
        <c:ser>
          <c:idx val="5"/>
          <c:order val="5"/>
          <c:tx>
            <c:strRef>
              <c:f>'Kosten uitsplitsing'!$C$61:$D$61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uitsplitsing'!$E$61:$F$61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CF-F544-BA69-A093889D1F40}"/>
            </c:ext>
          </c:extLst>
        </c:ser>
        <c:ser>
          <c:idx val="6"/>
          <c:order val="6"/>
          <c:tx>
            <c:strRef>
              <c:f>'Kosten uitsplitsing'!$C$62:$D$62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uitsplitsing'!$E$62:$F$62</c:f>
              <c:numCache>
                <c:formatCode>General</c:formatCode>
                <c:ptCount val="2"/>
                <c:pt idx="0">
                  <c:v>2369250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CF-F544-BA69-A093889D1F40}"/>
            </c:ext>
          </c:extLst>
        </c:ser>
        <c:ser>
          <c:idx val="7"/>
          <c:order val="7"/>
          <c:tx>
            <c:strRef>
              <c:f>'Kosten uitsplitsing'!$C$63:$D$63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uitsplitsing'!$E$63:$F$63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CF-F544-BA69-A093889D1F40}"/>
            </c:ext>
          </c:extLst>
        </c:ser>
        <c:ser>
          <c:idx val="8"/>
          <c:order val="8"/>
          <c:tx>
            <c:strRef>
              <c:f>'Kosten uitsplitsing'!$C$64:$D$64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uitsplitsing'!$E$64:$F$64</c:f>
              <c:numCache>
                <c:formatCode>General</c:formatCode>
                <c:ptCount val="2"/>
                <c:pt idx="1">
                  <c:v>9401237.9999999944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CF-F544-BA69-A093889D1F40}"/>
            </c:ext>
          </c:extLst>
        </c:ser>
        <c:ser>
          <c:idx val="9"/>
          <c:order val="9"/>
          <c:tx>
            <c:strRef>
              <c:f>'Kosten uitsplitsing'!$C$65:$D$65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uitsplitsing'!$E$65:$F$65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CF-F544-BA69-A093889D1F40}"/>
            </c:ext>
          </c:extLst>
        </c:ser>
        <c:ser>
          <c:idx val="10"/>
          <c:order val="10"/>
          <c:tx>
            <c:strRef>
              <c:f>'Kosten uitsplitsing'!$C$66:$D$66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uitsplitsing'!$E$66:$F$66</c:f>
              <c:numCache>
                <c:formatCode>General</c:formatCode>
                <c:ptCount val="2"/>
                <c:pt idx="1">
                  <c:v>1495651.5000000007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CF-F544-BA69-A093889D1F40}"/>
            </c:ext>
          </c:extLst>
        </c:ser>
        <c:ser>
          <c:idx val="11"/>
          <c:order val="11"/>
          <c:tx>
            <c:strRef>
              <c:f>'Kosten uitsplitsing'!$C$67:$D$67</c:f>
              <c:strCache>
                <c:ptCount val="2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uitsplitsing'!$E$67:$F$67</c:f>
              <c:numCache>
                <c:formatCode>General</c:formatCode>
                <c:ptCount val="2"/>
                <c:pt idx="0">
                  <c:v>788167.96875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CF-F544-BA69-A093889D1F40}"/>
            </c:ext>
          </c:extLst>
        </c:ser>
        <c:ser>
          <c:idx val="12"/>
          <c:order val="12"/>
          <c:tx>
            <c:strRef>
              <c:f>'Kosten uitsplitsing'!$C$68:$D$68</c:f>
              <c:strCache>
                <c:ptCount val="2"/>
                <c:pt idx="0">
                  <c:v>Profiel en onbalans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uitsplitsing'!$E$68:$F$68</c:f>
              <c:numCache>
                <c:formatCode>General</c:formatCode>
                <c:ptCount val="2"/>
                <c:pt idx="0">
                  <c:v>854657.99999999953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CF-F544-BA69-A093889D1F40}"/>
            </c:ext>
          </c:extLst>
        </c:ser>
        <c:ser>
          <c:idx val="13"/>
          <c:order val="13"/>
          <c:tx>
            <c:strRef>
              <c:f>'Kosten uitsplitsing'!$C$69:$D$69</c:f>
              <c:strCache>
                <c:ptCount val="2"/>
                <c:pt idx="0">
                  <c:v>Recyclen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uitsplitsing'!$E$69:$F$69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CF-F544-BA69-A093889D1F40}"/>
            </c:ext>
          </c:extLst>
        </c:ser>
        <c:ser>
          <c:idx val="14"/>
          <c:order val="14"/>
          <c:tx>
            <c:strRef>
              <c:f>'Kosten uitsplitsing'!$C$70:$D$70</c:f>
              <c:strCache>
                <c:ptCount val="2"/>
                <c:pt idx="0">
                  <c:v>Opportuniteitskosten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uitsplitsing'!$E$70:$F$70</c:f>
              <c:numCache>
                <c:formatCode>General</c:formatCode>
                <c:ptCount val="2"/>
                <c:pt idx="0">
                  <c:v>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CF-F544-BA69-A093889D1F40}"/>
            </c:ext>
          </c:extLst>
        </c:ser>
        <c:ser>
          <c:idx val="15"/>
          <c:order val="15"/>
          <c:tx>
            <c:strRef>
              <c:f>'Kosten uitsplitsing'!$C$71:$D$71</c:f>
              <c:strCache>
                <c:ptCount val="2"/>
                <c:pt idx="0">
                  <c:v>Vergunningsverlening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uitsplitsing'!$E$71:$F$71</c:f>
              <c:numCache>
                <c:formatCode>General</c:formatCode>
                <c:ptCount val="2"/>
                <c:pt idx="0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CF-F544-BA69-A093889D1F40}"/>
            </c:ext>
          </c:extLst>
        </c:ser>
        <c:ser>
          <c:idx val="16"/>
          <c:order val="16"/>
          <c:tx>
            <c:strRef>
              <c:f>'Kosten uitsplitsing'!$C$72:$D$72</c:f>
              <c:strCache>
                <c:ptCount val="2"/>
                <c:pt idx="0">
                  <c:v>Transport verliezen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uitsplitsing'!$E$72:$F$72</c:f>
              <c:numCache>
                <c:formatCode>General</c:formatCode>
                <c:ptCount val="2"/>
                <c:pt idx="0">
                  <c:v>282037.14000000019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CF-F544-BA69-A093889D1F40}"/>
            </c:ext>
          </c:extLst>
        </c:ser>
        <c:ser>
          <c:idx val="17"/>
          <c:order val="17"/>
          <c:tx>
            <c:strRef>
              <c:f>'Kosten uitsplitsing'!$C$73:$D$73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uitsplitsing'!$E$73:$F$73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CF-F544-BA69-A093889D1F40}"/>
            </c:ext>
          </c:extLst>
        </c:ser>
        <c:ser>
          <c:idx val="18"/>
          <c:order val="18"/>
          <c:tx>
            <c:strRef>
              <c:f>'Kosten uitsplitsing'!$C$74:$D$74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uitsplitsing'!$E$74:$F$74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CF-F544-BA69-A093889D1F40}"/>
            </c:ext>
          </c:extLst>
        </c:ser>
        <c:ser>
          <c:idx val="19"/>
          <c:order val="19"/>
          <c:tx>
            <c:strRef>
              <c:f>'Kosten uitsplitsing'!$C$75:$D$75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uitsplitsing'!$E$75:$F$75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4CF-F544-BA69-A093889D1F40}"/>
            </c:ext>
          </c:extLst>
        </c:ser>
        <c:ser>
          <c:idx val="20"/>
          <c:order val="20"/>
          <c:tx>
            <c:strRef>
              <c:f>'Kosten uitsplitsing'!$C$76:$D$76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uitsplitsing'!$E$76:$F$76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4CF-F544-BA69-A093889D1F40}"/>
            </c:ext>
          </c:extLst>
        </c:ser>
        <c:ser>
          <c:idx val="21"/>
          <c:order val="21"/>
          <c:tx>
            <c:strRef>
              <c:f>'Kosten uitsplitsing'!$C$77:$D$77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uitsplitsing'!$E$77:$F$77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4CF-F544-BA69-A093889D1F40}"/>
            </c:ext>
          </c:extLst>
        </c:ser>
        <c:ser>
          <c:idx val="22"/>
          <c:order val="22"/>
          <c:tx>
            <c:strRef>
              <c:f>'Kosten uitsplitsing'!$C$78:$D$78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uitsplitsing'!$E$78:$F$78</c:f>
              <c:numCache>
                <c:formatCode>General</c:formatCode>
                <c:ptCount val="2"/>
                <c:pt idx="1">
                  <c:v>569534.52634688176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4CF-F544-BA69-A093889D1F40}"/>
            </c:ext>
          </c:extLst>
        </c:ser>
        <c:ser>
          <c:idx val="23"/>
          <c:order val="23"/>
          <c:tx>
            <c:strRef>
              <c:f>'Kosten uitsplitsing'!$C$79:$D$79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uitsplitsing'!$E$79:$F$79</c:f>
              <c:numCache>
                <c:formatCode>General</c:formatCode>
                <c:ptCount val="2"/>
                <c:pt idx="1">
                  <c:v>228976.36642448232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4CF-F544-BA69-A093889D1F40}"/>
            </c:ext>
          </c:extLst>
        </c:ser>
        <c:ser>
          <c:idx val="24"/>
          <c:order val="24"/>
          <c:tx>
            <c:strRef>
              <c:f>'Kosten uitsplitsing'!$C$80:$D$80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uitsplitsing'!$E$80:$F$80</c:f>
              <c:numCache>
                <c:formatCode>General</c:formatCode>
                <c:ptCount val="2"/>
                <c:pt idx="1">
                  <c:v>30581.940945954928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4CF-F544-BA69-A093889D1F40}"/>
            </c:ext>
          </c:extLst>
        </c:ser>
        <c:ser>
          <c:idx val="25"/>
          <c:order val="25"/>
          <c:tx>
            <c:strRef>
              <c:f>'Kosten uitsplitsing'!$C$81:$D$81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uitsplitsing'!$E$81:$F$81</c:f>
              <c:numCache>
                <c:formatCode>General</c:formatCode>
                <c:ptCount val="2"/>
                <c:pt idx="1">
                  <c:v>259062.70973777992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4CF-F544-BA69-A093889D1F40}"/>
            </c:ext>
          </c:extLst>
        </c:ser>
        <c:ser>
          <c:idx val="26"/>
          <c:order val="26"/>
          <c:tx>
            <c:strRef>
              <c:f>'Kosten uitsplitsing'!$C$82:$D$82</c:f>
              <c:strCache>
                <c:ptCount val="2"/>
                <c:pt idx="0">
                  <c:v>Afname waarde omliggende woningen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uitsplitsing'!$E$82:$F$82</c:f>
              <c:numCache>
                <c:formatCode>General</c:formatCode>
                <c:ptCount val="2"/>
                <c:pt idx="0">
                  <c:v>817875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4CF-F544-BA69-A093889D1F40}"/>
            </c:ext>
          </c:extLst>
        </c:ser>
        <c:ser>
          <c:idx val="27"/>
          <c:order val="27"/>
          <c:tx>
            <c:strRef>
              <c:f>'Kosten uitsplitsing'!$C$83:$D$83</c:f>
              <c:strCache>
                <c:ptCount val="2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uitsplitsing'!$E$83:$F$83</c:f>
              <c:numCache>
                <c:formatCode>General</c:formatCode>
                <c:ptCount val="2"/>
                <c:pt idx="1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4CF-F544-BA69-A093889D1F40}"/>
            </c:ext>
          </c:extLst>
        </c:ser>
        <c:ser>
          <c:idx val="28"/>
          <c:order val="28"/>
          <c:tx>
            <c:strRef>
              <c:f>'Kosten uitsplitsing'!$C$84:$D$84</c:f>
              <c:strCache>
                <c:ptCount val="2"/>
                <c:pt idx="0">
                  <c:v>Andere Externe kosten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uitsplitsing'!$E$84:$F$84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4CF-F544-BA69-A093889D1F40}"/>
            </c:ext>
          </c:extLst>
        </c:ser>
        <c:ser>
          <c:idx val="29"/>
          <c:order val="29"/>
          <c:tx>
            <c:strRef>
              <c:f>'Kosten uitsplitsing'!$C$85:$D$85</c:f>
              <c:strCache>
                <c:ptCount val="2"/>
                <c:pt idx="0">
                  <c:v>Andere Externe baten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uitsplitsing'!$E$85:$F$85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4CF-F544-BA69-A093889D1F40}"/>
            </c:ext>
          </c:extLst>
        </c:ser>
        <c:ser>
          <c:idx val="30"/>
          <c:order val="30"/>
          <c:tx>
            <c:strRef>
              <c:f>'Kosten uitsplitsing'!$C$86:$D$86</c:f>
              <c:strCache>
                <c:ptCount val="2"/>
                <c:pt idx="0">
                  <c:v>Werkgelegenheid, installatie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uitsplitsing'!$E$86:$F$86</c:f>
              <c:numCache>
                <c:formatCode>General</c:formatCode>
                <c:ptCount val="2"/>
                <c:pt idx="1">
                  <c:v>210353.18559556783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4CF-F544-BA69-A093889D1F40}"/>
            </c:ext>
          </c:extLst>
        </c:ser>
        <c:ser>
          <c:idx val="31"/>
          <c:order val="31"/>
          <c:tx>
            <c:strRef>
              <c:f>'Kosten uitsplitsing'!$C$87:$D$87</c:f>
              <c:strCache>
                <c:ptCount val="2"/>
                <c:pt idx="0">
                  <c:v>Werkgelegenheid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uitsplitsing'!$E$87:$F$87</c:f>
              <c:numCache>
                <c:formatCode>General</c:formatCode>
                <c:ptCount val="2"/>
                <c:pt idx="1">
                  <c:v>3295533.2409972278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4CF-F544-BA69-A093889D1F40}"/>
            </c:ext>
          </c:extLst>
        </c:ser>
        <c:ser>
          <c:idx val="32"/>
          <c:order val="32"/>
          <c:tx>
            <c:strRef>
              <c:f>'Kosten uitsplitsing'!$C$88:$D$88</c:f>
              <c:strCache>
                <c:ptCount val="2"/>
                <c:pt idx="0">
                  <c:v>CO2-uitstoot, maatschappelijk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uitsplitsing'!$E$88:$F$88</c:f>
              <c:numCache>
                <c:formatCode>General</c:formatCode>
                <c:ptCount val="2"/>
                <c:pt idx="1">
                  <c:v>1296586.4373206685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4CF-F544-BA69-A093889D1F40}"/>
            </c:ext>
          </c:extLst>
        </c:ser>
        <c:ser>
          <c:idx val="33"/>
          <c:order val="33"/>
          <c:tx>
            <c:strRef>
              <c:f>'Kosten uitsplitsing'!$C$89:$D$89</c:f>
              <c:strCache>
                <c:ptCount val="2"/>
                <c:pt idx="0">
                  <c:v>Kennisontwikkeling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uitsplitsing'!$E$89:$F$89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4CF-F544-BA69-A093889D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3050224"/>
        <c:axId val="1773036624"/>
      </c:barChart>
      <c:catAx>
        <c:axId val="177305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3036624"/>
        <c:crosses val="autoZero"/>
        <c:auto val="1"/>
        <c:lblAlgn val="ctr"/>
        <c:lblOffset val="100"/>
        <c:noMultiLvlLbl val="0"/>
      </c:catAx>
      <c:valAx>
        <c:axId val="17730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305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Business case, zon op land,</a:t>
            </a:r>
            <a:r>
              <a:rPr lang="en-US" baseline="0"/>
              <a:t> 2050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uitsplitsing'!$C$97:$D$97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uitsplitsing'!$E$97:$F$97</c:f>
              <c:numCache>
                <c:formatCode>General</c:formatCode>
                <c:ptCount val="2"/>
                <c:pt idx="0">
                  <c:v>1845000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B-764B-A3CA-58652112860F}"/>
            </c:ext>
          </c:extLst>
        </c:ser>
        <c:ser>
          <c:idx val="1"/>
          <c:order val="1"/>
          <c:tx>
            <c:strRef>
              <c:f>'Kosten uitsplitsing'!$C$98:$D$98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uitsplitsing'!$E$98:$F$98</c:f>
              <c:numCache>
                <c:formatCode>General</c:formatCode>
                <c:ptCount val="2"/>
                <c:pt idx="0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B-764B-A3CA-58652112860F}"/>
            </c:ext>
          </c:extLst>
        </c:ser>
        <c:ser>
          <c:idx val="2"/>
          <c:order val="2"/>
          <c:tx>
            <c:strRef>
              <c:f>'Kosten uitsplitsing'!$C$99:$D$99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uitsplitsing'!$E$99:$F$99</c:f>
              <c:numCache>
                <c:formatCode>General</c:formatCode>
                <c:ptCount val="2"/>
                <c:pt idx="0">
                  <c:v>432000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B-764B-A3CA-58652112860F}"/>
            </c:ext>
          </c:extLst>
        </c:ser>
        <c:ser>
          <c:idx val="3"/>
          <c:order val="3"/>
          <c:tx>
            <c:strRef>
              <c:f>'Kosten uitsplitsing'!$C$100:$D$100</c:f>
              <c:strCache>
                <c:ptCount val="2"/>
                <c:pt idx="0">
                  <c:v>Kosten pacht van grond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uitsplitsing'!$E$100:$F$100</c:f>
              <c:numCache>
                <c:formatCode>General</c:formatCode>
                <c:ptCount val="2"/>
                <c:pt idx="0">
                  <c:v>1750000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B-764B-A3CA-58652112860F}"/>
            </c:ext>
          </c:extLst>
        </c:ser>
        <c:ser>
          <c:idx val="4"/>
          <c:order val="4"/>
          <c:tx>
            <c:strRef>
              <c:f>'Kosten uitsplitsing'!$C$101:$D$101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uitsplitsing'!$E$101:$F$101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B-764B-A3CA-58652112860F}"/>
            </c:ext>
          </c:extLst>
        </c:ser>
        <c:ser>
          <c:idx val="5"/>
          <c:order val="5"/>
          <c:tx>
            <c:strRef>
              <c:f>'Kosten uitsplitsing'!$C$102:$D$102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uitsplitsing'!$E$102:$F$102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B-764B-A3CA-58652112860F}"/>
            </c:ext>
          </c:extLst>
        </c:ser>
        <c:ser>
          <c:idx val="6"/>
          <c:order val="6"/>
          <c:tx>
            <c:strRef>
              <c:f>'Kosten uitsplitsing'!$C$103:$D$103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uitsplitsing'!$E$103:$F$103</c:f>
              <c:numCache>
                <c:formatCode>General</c:formatCode>
                <c:ptCount val="2"/>
                <c:pt idx="0">
                  <c:v>1992600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B-764B-A3CA-58652112860F}"/>
            </c:ext>
          </c:extLst>
        </c:ser>
        <c:ser>
          <c:idx val="7"/>
          <c:order val="7"/>
          <c:tx>
            <c:strRef>
              <c:f>'Kosten uitsplitsing'!$C$104:$D$104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uitsplitsing'!$E$104:$F$104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B-764B-A3CA-58652112860F}"/>
            </c:ext>
          </c:extLst>
        </c:ser>
        <c:ser>
          <c:idx val="8"/>
          <c:order val="8"/>
          <c:tx>
            <c:strRef>
              <c:f>'Kosten uitsplitsing'!$C$105:$D$105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uitsplitsing'!$E$105:$F$105</c:f>
              <c:numCache>
                <c:formatCode>General</c:formatCode>
                <c:ptCount val="2"/>
                <c:pt idx="1">
                  <c:v>12534983.999999991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B-764B-A3CA-58652112860F}"/>
            </c:ext>
          </c:extLst>
        </c:ser>
        <c:ser>
          <c:idx val="9"/>
          <c:order val="9"/>
          <c:tx>
            <c:strRef>
              <c:f>'Kosten uitsplitsing'!$C$106:$D$106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uitsplitsing'!$E$106:$F$106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B-764B-A3CA-58652112860F}"/>
            </c:ext>
          </c:extLst>
        </c:ser>
        <c:ser>
          <c:idx val="10"/>
          <c:order val="10"/>
          <c:tx>
            <c:strRef>
              <c:f>'Kosten uitsplitsing'!$C$107:$D$107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uitsplitsing'!$E$107:$F$107</c:f>
              <c:numCache>
                <c:formatCode>General</c:formatCode>
                <c:ptCount val="2"/>
                <c:pt idx="1">
                  <c:v>1994202.0000000012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B-764B-A3CA-58652112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4178096"/>
        <c:axId val="1773879008"/>
      </c:barChart>
      <c:catAx>
        <c:axId val="177417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3879008"/>
        <c:crosses val="autoZero"/>
        <c:auto val="1"/>
        <c:lblAlgn val="ctr"/>
        <c:lblOffset val="100"/>
        <c:noMultiLvlLbl val="0"/>
      </c:catAx>
      <c:valAx>
        <c:axId val="177387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417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Maatschappelijke perspectief, zon op land, 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uitsplitsing'!$C$97:$D$97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uitsplitsing'!$E$97:$F$97</c:f>
              <c:numCache>
                <c:formatCode>General</c:formatCode>
                <c:ptCount val="2"/>
                <c:pt idx="0">
                  <c:v>1845000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4-454C-9BDC-870436ED3767}"/>
            </c:ext>
          </c:extLst>
        </c:ser>
        <c:ser>
          <c:idx val="1"/>
          <c:order val="1"/>
          <c:tx>
            <c:strRef>
              <c:f>'Kosten uitsplitsing'!$C$98:$D$98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uitsplitsing'!$E$98:$F$98</c:f>
              <c:numCache>
                <c:formatCode>General</c:formatCode>
                <c:ptCount val="2"/>
                <c:pt idx="0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4-454C-9BDC-870436ED3767}"/>
            </c:ext>
          </c:extLst>
        </c:ser>
        <c:ser>
          <c:idx val="2"/>
          <c:order val="2"/>
          <c:tx>
            <c:strRef>
              <c:f>'Kosten uitsplitsing'!$C$99:$D$99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uitsplitsing'!$E$99:$F$99</c:f>
              <c:numCache>
                <c:formatCode>General</c:formatCode>
                <c:ptCount val="2"/>
                <c:pt idx="0">
                  <c:v>432000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4-454C-9BDC-870436ED3767}"/>
            </c:ext>
          </c:extLst>
        </c:ser>
        <c:ser>
          <c:idx val="3"/>
          <c:order val="3"/>
          <c:tx>
            <c:strRef>
              <c:f>'Kosten uitsplitsing'!$C$100:$D$100</c:f>
              <c:strCache>
                <c:ptCount val="2"/>
                <c:pt idx="0">
                  <c:v>Kosten pacht van grond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uitsplitsing'!$E$100:$F$100</c:f>
              <c:numCache>
                <c:formatCode>General</c:formatCode>
                <c:ptCount val="2"/>
                <c:pt idx="0">
                  <c:v>1750000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4-454C-9BDC-870436ED3767}"/>
            </c:ext>
          </c:extLst>
        </c:ser>
        <c:ser>
          <c:idx val="4"/>
          <c:order val="4"/>
          <c:tx>
            <c:strRef>
              <c:f>'Kosten uitsplitsing'!$C$101:$D$101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uitsplitsing'!$E$101:$F$101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4-454C-9BDC-870436ED3767}"/>
            </c:ext>
          </c:extLst>
        </c:ser>
        <c:ser>
          <c:idx val="5"/>
          <c:order val="5"/>
          <c:tx>
            <c:strRef>
              <c:f>'Kosten uitsplitsing'!$C$102:$D$102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uitsplitsing'!$E$102:$F$102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4-454C-9BDC-870436ED3767}"/>
            </c:ext>
          </c:extLst>
        </c:ser>
        <c:ser>
          <c:idx val="6"/>
          <c:order val="6"/>
          <c:tx>
            <c:strRef>
              <c:f>'Kosten uitsplitsing'!$C$103:$D$103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uitsplitsing'!$E$103:$F$103</c:f>
              <c:numCache>
                <c:formatCode>General</c:formatCode>
                <c:ptCount val="2"/>
                <c:pt idx="0">
                  <c:v>1992600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4-454C-9BDC-870436ED3767}"/>
            </c:ext>
          </c:extLst>
        </c:ser>
        <c:ser>
          <c:idx val="7"/>
          <c:order val="7"/>
          <c:tx>
            <c:strRef>
              <c:f>'Kosten uitsplitsing'!$C$104:$D$104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uitsplitsing'!$E$104:$F$104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64-454C-9BDC-870436ED3767}"/>
            </c:ext>
          </c:extLst>
        </c:ser>
        <c:ser>
          <c:idx val="8"/>
          <c:order val="8"/>
          <c:tx>
            <c:strRef>
              <c:f>'Kosten uitsplitsing'!$C$105:$D$105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uitsplitsing'!$E$105:$F$105</c:f>
              <c:numCache>
                <c:formatCode>General</c:formatCode>
                <c:ptCount val="2"/>
                <c:pt idx="1">
                  <c:v>12534983.999999991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64-454C-9BDC-870436ED3767}"/>
            </c:ext>
          </c:extLst>
        </c:ser>
        <c:ser>
          <c:idx val="9"/>
          <c:order val="9"/>
          <c:tx>
            <c:strRef>
              <c:f>'Kosten uitsplitsing'!$C$106:$D$106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uitsplitsing'!$E$106:$F$106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64-454C-9BDC-870436ED3767}"/>
            </c:ext>
          </c:extLst>
        </c:ser>
        <c:ser>
          <c:idx val="10"/>
          <c:order val="10"/>
          <c:tx>
            <c:strRef>
              <c:f>'Kosten uitsplitsing'!$C$107:$D$107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uitsplitsing'!$E$107:$F$107</c:f>
              <c:numCache>
                <c:formatCode>General</c:formatCode>
                <c:ptCount val="2"/>
                <c:pt idx="1">
                  <c:v>1994202.0000000012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64-454C-9BDC-870436ED3767}"/>
            </c:ext>
          </c:extLst>
        </c:ser>
        <c:ser>
          <c:idx val="11"/>
          <c:order val="11"/>
          <c:tx>
            <c:strRef>
              <c:f>'Kosten uitsplitsing'!$C$108:$D$108</c:f>
              <c:strCache>
                <c:ptCount val="2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uitsplitsing'!$E$108:$F$108</c:f>
              <c:numCache>
                <c:formatCode>General</c:formatCode>
                <c:ptCount val="2"/>
                <c:pt idx="0">
                  <c:v>934125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64-454C-9BDC-870436ED3767}"/>
            </c:ext>
          </c:extLst>
        </c:ser>
        <c:ser>
          <c:idx val="12"/>
          <c:order val="12"/>
          <c:tx>
            <c:strRef>
              <c:f>'Kosten uitsplitsing'!$C$109:$D$109</c:f>
              <c:strCache>
                <c:ptCount val="2"/>
                <c:pt idx="0">
                  <c:v>Profiel en onbalans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uitsplitsing'!$E$109:$F$109</c:f>
              <c:numCache>
                <c:formatCode>General</c:formatCode>
                <c:ptCount val="2"/>
                <c:pt idx="0">
                  <c:v>1139543.9999999998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64-454C-9BDC-870436ED3767}"/>
            </c:ext>
          </c:extLst>
        </c:ser>
        <c:ser>
          <c:idx val="13"/>
          <c:order val="13"/>
          <c:tx>
            <c:strRef>
              <c:f>'Kosten uitsplitsing'!$C$110:$D$110</c:f>
              <c:strCache>
                <c:ptCount val="2"/>
                <c:pt idx="0">
                  <c:v>Recyclen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uitsplitsing'!$E$110:$F$110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64-454C-9BDC-870436ED3767}"/>
            </c:ext>
          </c:extLst>
        </c:ser>
        <c:ser>
          <c:idx val="14"/>
          <c:order val="14"/>
          <c:tx>
            <c:strRef>
              <c:f>'Kosten uitsplitsing'!$C$111:$D$111</c:f>
              <c:strCache>
                <c:ptCount val="2"/>
                <c:pt idx="0">
                  <c:v>Opportuniteitskosten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uitsplitsing'!$E$111:$F$111</c:f>
              <c:numCache>
                <c:formatCode>General</c:formatCode>
                <c:ptCount val="2"/>
                <c:pt idx="0">
                  <c:v>525000.00000000012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64-454C-9BDC-870436ED3767}"/>
            </c:ext>
          </c:extLst>
        </c:ser>
        <c:ser>
          <c:idx val="15"/>
          <c:order val="15"/>
          <c:tx>
            <c:strRef>
              <c:f>'Kosten uitsplitsing'!$C$112:$D$112</c:f>
              <c:strCache>
                <c:ptCount val="2"/>
                <c:pt idx="0">
                  <c:v>Vergunningsverlening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uitsplitsing'!$E$112:$F$112</c:f>
              <c:numCache>
                <c:formatCode>General</c:formatCode>
                <c:ptCount val="2"/>
                <c:pt idx="0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64-454C-9BDC-870436ED3767}"/>
            </c:ext>
          </c:extLst>
        </c:ser>
        <c:ser>
          <c:idx val="16"/>
          <c:order val="16"/>
          <c:tx>
            <c:strRef>
              <c:f>'Kosten uitsplitsing'!$C$113:$D$113</c:f>
              <c:strCache>
                <c:ptCount val="2"/>
                <c:pt idx="0">
                  <c:v>Transport verliezen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uitsplitsing'!$E$113:$F$113</c:f>
              <c:numCache>
                <c:formatCode>General</c:formatCode>
                <c:ptCount val="2"/>
                <c:pt idx="0">
                  <c:v>376049.52000000031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64-454C-9BDC-870436ED3767}"/>
            </c:ext>
          </c:extLst>
        </c:ser>
        <c:ser>
          <c:idx val="17"/>
          <c:order val="17"/>
          <c:tx>
            <c:strRef>
              <c:f>'Kosten uitsplitsing'!$C$114:$D$114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uitsplitsing'!$E$114:$F$114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64-454C-9BDC-870436ED3767}"/>
            </c:ext>
          </c:extLst>
        </c:ser>
        <c:ser>
          <c:idx val="18"/>
          <c:order val="18"/>
          <c:tx>
            <c:strRef>
              <c:f>'Kosten uitsplitsing'!$C$115:$D$115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uitsplitsing'!$E$115:$F$115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64-454C-9BDC-870436ED3767}"/>
            </c:ext>
          </c:extLst>
        </c:ser>
        <c:ser>
          <c:idx val="19"/>
          <c:order val="19"/>
          <c:tx>
            <c:strRef>
              <c:f>'Kosten uitsplitsing'!$C$116:$D$116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uitsplitsing'!$E$116:$F$116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364-454C-9BDC-870436ED3767}"/>
            </c:ext>
          </c:extLst>
        </c:ser>
        <c:ser>
          <c:idx val="20"/>
          <c:order val="20"/>
          <c:tx>
            <c:strRef>
              <c:f>'Kosten uitsplitsing'!$C$117:$D$117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uitsplitsing'!$E$117:$F$117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64-454C-9BDC-870436ED3767}"/>
            </c:ext>
          </c:extLst>
        </c:ser>
        <c:ser>
          <c:idx val="21"/>
          <c:order val="21"/>
          <c:tx>
            <c:strRef>
              <c:f>'Kosten uitsplitsing'!$C$118:$D$118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uitsplitsing'!$E$118:$F$118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364-454C-9BDC-870436ED3767}"/>
            </c:ext>
          </c:extLst>
        </c:ser>
        <c:ser>
          <c:idx val="22"/>
          <c:order val="22"/>
          <c:tx>
            <c:strRef>
              <c:f>'Kosten uitsplitsing'!$C$119:$D$119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uitsplitsing'!$E$119:$F$119</c:f>
              <c:numCache>
                <c:formatCode>General</c:formatCode>
                <c:ptCount val="2"/>
                <c:pt idx="1">
                  <c:v>45174.544428521578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364-454C-9BDC-870436ED3767}"/>
            </c:ext>
          </c:extLst>
        </c:ser>
        <c:ser>
          <c:idx val="23"/>
          <c:order val="23"/>
          <c:tx>
            <c:strRef>
              <c:f>'Kosten uitsplitsing'!$C$120:$D$120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uitsplitsing'!$E$120:$F$120</c:f>
              <c:numCache>
                <c:formatCode>General</c:formatCode>
                <c:ptCount val="2"/>
                <c:pt idx="1">
                  <c:v>23830.701742143392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364-454C-9BDC-870436ED3767}"/>
            </c:ext>
          </c:extLst>
        </c:ser>
        <c:ser>
          <c:idx val="24"/>
          <c:order val="24"/>
          <c:tx>
            <c:strRef>
              <c:f>'Kosten uitsplitsing'!$C$121:$D$121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uitsplitsing'!$E$121:$F$121</c:f>
              <c:numCache>
                <c:formatCode>General</c:formatCode>
                <c:ptCount val="2"/>
                <c:pt idx="1">
                  <c:v>1985.2081975236638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364-454C-9BDC-870436ED3767}"/>
            </c:ext>
          </c:extLst>
        </c:ser>
        <c:ser>
          <c:idx val="25"/>
          <c:order val="25"/>
          <c:tx>
            <c:strRef>
              <c:f>'Kosten uitsplitsing'!$C$122:$D$122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uitsplitsing'!$E$122:$F$122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364-454C-9BDC-870436ED3767}"/>
            </c:ext>
          </c:extLst>
        </c:ser>
        <c:ser>
          <c:idx val="26"/>
          <c:order val="26"/>
          <c:tx>
            <c:strRef>
              <c:f>'Kosten uitsplitsing'!$C$123:$D$123</c:f>
              <c:strCache>
                <c:ptCount val="2"/>
                <c:pt idx="0">
                  <c:v>Afname waarde omliggende woningen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uitsplitsing'!$E$123:$F$123</c:f>
              <c:numCache>
                <c:formatCode>General</c:formatCode>
                <c:ptCount val="2"/>
                <c:pt idx="0">
                  <c:v>817875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364-454C-9BDC-870436ED3767}"/>
            </c:ext>
          </c:extLst>
        </c:ser>
        <c:ser>
          <c:idx val="27"/>
          <c:order val="27"/>
          <c:tx>
            <c:strRef>
              <c:f>'Kosten uitsplitsing'!$C$124:$D$124</c:f>
              <c:strCache>
                <c:ptCount val="2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uitsplitsing'!$E$124:$F$124</c:f>
              <c:numCache>
                <c:formatCode>General</c:formatCode>
                <c:ptCount val="2"/>
                <c:pt idx="1">
                  <c:v>26666.666666666682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364-454C-9BDC-870436ED3767}"/>
            </c:ext>
          </c:extLst>
        </c:ser>
        <c:ser>
          <c:idx val="28"/>
          <c:order val="28"/>
          <c:tx>
            <c:strRef>
              <c:f>'Kosten uitsplitsing'!$C$125:$D$125</c:f>
              <c:strCache>
                <c:ptCount val="2"/>
                <c:pt idx="0">
                  <c:v>Andere Externe kosten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uitsplitsing'!$E$125:$F$125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364-454C-9BDC-870436ED3767}"/>
            </c:ext>
          </c:extLst>
        </c:ser>
        <c:ser>
          <c:idx val="29"/>
          <c:order val="29"/>
          <c:tx>
            <c:strRef>
              <c:f>'Kosten uitsplitsing'!$C$126:$D$126</c:f>
              <c:strCache>
                <c:ptCount val="2"/>
                <c:pt idx="0">
                  <c:v>Andere Externe baten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uitsplitsing'!$E$126:$F$126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364-454C-9BDC-870436ED3767}"/>
            </c:ext>
          </c:extLst>
        </c:ser>
        <c:ser>
          <c:idx val="30"/>
          <c:order val="30"/>
          <c:tx>
            <c:strRef>
              <c:f>'Kosten uitsplitsing'!$C$127:$D$127</c:f>
              <c:strCache>
                <c:ptCount val="2"/>
                <c:pt idx="0">
                  <c:v>Werkgelegenheid, installatie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uitsplitsing'!$E$127:$F$127</c:f>
              <c:numCache>
                <c:formatCode>General</c:formatCode>
                <c:ptCount val="2"/>
                <c:pt idx="1">
                  <c:v>210353.18559556783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364-454C-9BDC-870436ED3767}"/>
            </c:ext>
          </c:extLst>
        </c:ser>
        <c:ser>
          <c:idx val="31"/>
          <c:order val="31"/>
          <c:tx>
            <c:strRef>
              <c:f>'Kosten uitsplitsing'!$C$128:$D$128</c:f>
              <c:strCache>
                <c:ptCount val="2"/>
                <c:pt idx="0">
                  <c:v>Werkgelegenheid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uitsplitsing'!$E$128:$F$128</c:f>
              <c:numCache>
                <c:formatCode>General</c:formatCode>
                <c:ptCount val="2"/>
                <c:pt idx="1">
                  <c:v>4394044.3213296356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364-454C-9BDC-870436ED3767}"/>
            </c:ext>
          </c:extLst>
        </c:ser>
        <c:ser>
          <c:idx val="32"/>
          <c:order val="32"/>
          <c:tx>
            <c:strRef>
              <c:f>'Kosten uitsplitsing'!$C$129:$D$129</c:f>
              <c:strCache>
                <c:ptCount val="2"/>
                <c:pt idx="0">
                  <c:v>CO2-uitstoot, maatschappelijk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uitsplitsing'!$E$129:$F$129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364-454C-9BDC-870436ED3767}"/>
            </c:ext>
          </c:extLst>
        </c:ser>
        <c:ser>
          <c:idx val="33"/>
          <c:order val="33"/>
          <c:tx>
            <c:strRef>
              <c:f>'Kosten uitsplitsing'!$C$130:$D$130</c:f>
              <c:strCache>
                <c:ptCount val="2"/>
                <c:pt idx="0">
                  <c:v>Kennisontwikkeling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uitsplitsing'!$E$96:$F$96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uitsplitsing'!$E$130:$F$130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364-454C-9BDC-870436ED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19247"/>
        <c:axId val="106183023"/>
      </c:barChart>
      <c:catAx>
        <c:axId val="10681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183023"/>
        <c:crosses val="autoZero"/>
        <c:auto val="1"/>
        <c:lblAlgn val="ctr"/>
        <c:lblOffset val="100"/>
        <c:noMultiLvlLbl val="0"/>
      </c:catAx>
      <c:valAx>
        <c:axId val="10618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819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Business case, zon op bedrijfsdaken,</a:t>
            </a:r>
            <a:r>
              <a:rPr lang="en-US" baseline="0"/>
              <a:t>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uitsplitsing'!$C$135</c:f>
              <c:strCache>
                <c:ptCount val="1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uitsplitsing'!$E$135:$F$135</c:f>
              <c:numCache>
                <c:formatCode>General</c:formatCode>
                <c:ptCount val="2"/>
                <c:pt idx="0">
                  <c:v>4725000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6-734F-A618-FE63D3A9C296}"/>
            </c:ext>
          </c:extLst>
        </c:ser>
        <c:ser>
          <c:idx val="1"/>
          <c:order val="1"/>
          <c:tx>
            <c:strRef>
              <c:f>'Kosten uitsplitsing'!$C$136</c:f>
              <c:strCache>
                <c:ptCount val="1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uitsplitsing'!$E$136:$F$136</c:f>
              <c:numCache>
                <c:formatCode>General</c:formatCode>
                <c:ptCount val="2"/>
                <c:pt idx="0">
                  <c:v>2512500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6-734F-A618-FE63D3A9C296}"/>
            </c:ext>
          </c:extLst>
        </c:ser>
        <c:ser>
          <c:idx val="2"/>
          <c:order val="2"/>
          <c:tx>
            <c:strRef>
              <c:f>'Kosten uitsplitsing'!$C$137</c:f>
              <c:strCache>
                <c:ptCount val="1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uitsplitsing'!$E$137:$F$137</c:f>
              <c:numCache>
                <c:formatCode>General</c:formatCode>
                <c:ptCount val="2"/>
                <c:pt idx="0">
                  <c:v>480000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6-734F-A618-FE63D3A9C296}"/>
            </c:ext>
          </c:extLst>
        </c:ser>
        <c:ser>
          <c:idx val="3"/>
          <c:order val="3"/>
          <c:tx>
            <c:strRef>
              <c:f>'Kosten uitsplitsing'!$C$138</c:f>
              <c:strCache>
                <c:ptCount val="1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uitsplitsing'!$E$138:$F$138</c:f>
              <c:numCache>
                <c:formatCode>General</c:formatCode>
                <c:ptCount val="2"/>
                <c:pt idx="0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D6-734F-A618-FE63D3A9C296}"/>
            </c:ext>
          </c:extLst>
        </c:ser>
        <c:ser>
          <c:idx val="4"/>
          <c:order val="4"/>
          <c:tx>
            <c:strRef>
              <c:f>'Kosten uitsplitsing'!$C$139</c:f>
              <c:strCache>
                <c:ptCount val="1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uitsplitsing'!$E$139:$F$139</c:f>
              <c:numCache>
                <c:formatCode>General</c:formatCode>
                <c:ptCount val="2"/>
                <c:pt idx="0">
                  <c:v>31500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D6-734F-A618-FE63D3A9C296}"/>
            </c:ext>
          </c:extLst>
        </c:ser>
        <c:ser>
          <c:idx val="5"/>
          <c:order val="5"/>
          <c:tx>
            <c:strRef>
              <c:f>'Kosten uitsplitsing'!$C$140</c:f>
              <c:strCache>
                <c:ptCount val="1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uitsplitsing'!$E$140:$F$140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D6-734F-A618-FE63D3A9C296}"/>
            </c:ext>
          </c:extLst>
        </c:ser>
        <c:ser>
          <c:idx val="6"/>
          <c:order val="6"/>
          <c:tx>
            <c:strRef>
              <c:f>'Kosten uitsplitsing'!$C$141</c:f>
              <c:strCache>
                <c:ptCount val="1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uitsplitsing'!$E$141:$F$141</c:f>
              <c:numCache>
                <c:formatCode>General</c:formatCode>
                <c:ptCount val="2"/>
                <c:pt idx="0">
                  <c:v>3189375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D6-734F-A618-FE63D3A9C296}"/>
            </c:ext>
          </c:extLst>
        </c:ser>
        <c:ser>
          <c:idx val="7"/>
          <c:order val="7"/>
          <c:tx>
            <c:strRef>
              <c:f>'Kosten uitsplitsing'!$C$142</c:f>
              <c:strCache>
                <c:ptCount val="1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uitsplitsing'!$E$142:$F$142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D6-734F-A618-FE63D3A9C296}"/>
            </c:ext>
          </c:extLst>
        </c:ser>
        <c:ser>
          <c:idx val="8"/>
          <c:order val="8"/>
          <c:tx>
            <c:strRef>
              <c:f>'Kosten uitsplitsing'!$C$143</c:f>
              <c:strCache>
                <c:ptCount val="1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uitsplitsing'!$E$143:$F$143</c:f>
              <c:numCache>
                <c:formatCode>General</c:formatCode>
                <c:ptCount val="2"/>
                <c:pt idx="1">
                  <c:v>7834364.9999999963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D6-734F-A618-FE63D3A9C296}"/>
            </c:ext>
          </c:extLst>
        </c:ser>
        <c:ser>
          <c:idx val="9"/>
          <c:order val="9"/>
          <c:tx>
            <c:strRef>
              <c:f>'Kosten uitsplitsing'!$C$144</c:f>
              <c:strCache>
                <c:ptCount val="1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uitsplitsing'!$E$144:$F$144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D6-734F-A618-FE63D3A9C296}"/>
            </c:ext>
          </c:extLst>
        </c:ser>
        <c:ser>
          <c:idx val="10"/>
          <c:order val="10"/>
          <c:tx>
            <c:strRef>
              <c:f>'Kosten uitsplitsing'!$C$145</c:f>
              <c:strCache>
                <c:ptCount val="1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uitsplitsing'!$E$145:$F$145</c:f>
              <c:numCache>
                <c:formatCode>General</c:formatCode>
                <c:ptCount val="2"/>
                <c:pt idx="1">
                  <c:v>1246376.2500000005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D6-734F-A618-FE63D3A9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88639"/>
        <c:axId val="1770534944"/>
      </c:barChart>
      <c:catAx>
        <c:axId val="2848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0534944"/>
        <c:crosses val="autoZero"/>
        <c:auto val="1"/>
        <c:lblAlgn val="ctr"/>
        <c:lblOffset val="100"/>
        <c:noMultiLvlLbl val="0"/>
      </c:catAx>
      <c:valAx>
        <c:axId val="17705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848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Maatschappelijke perspectief, </a:t>
            </a:r>
            <a:r>
              <a:rPr lang="en-US" sz="1400" b="0" i="0" u="none" strike="noStrike" baseline="0">
                <a:effectLst/>
              </a:rPr>
              <a:t>, zon op bedrijfsdaken, 2020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uitsplitsing'!$C$135</c:f>
              <c:strCache>
                <c:ptCount val="1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uitsplitsing'!$E$135:$F$135</c:f>
              <c:numCache>
                <c:formatCode>General</c:formatCode>
                <c:ptCount val="2"/>
                <c:pt idx="0">
                  <c:v>4725000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4-A942-928F-B2274C3C81E5}"/>
            </c:ext>
          </c:extLst>
        </c:ser>
        <c:ser>
          <c:idx val="1"/>
          <c:order val="1"/>
          <c:tx>
            <c:strRef>
              <c:f>'Kosten uitsplitsing'!$C$136</c:f>
              <c:strCache>
                <c:ptCount val="1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uitsplitsing'!$E$136:$F$136</c:f>
              <c:numCache>
                <c:formatCode>General</c:formatCode>
                <c:ptCount val="2"/>
                <c:pt idx="0">
                  <c:v>2512500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4-A942-928F-B2274C3C81E5}"/>
            </c:ext>
          </c:extLst>
        </c:ser>
        <c:ser>
          <c:idx val="2"/>
          <c:order val="2"/>
          <c:tx>
            <c:strRef>
              <c:f>'Kosten uitsplitsing'!$C$137</c:f>
              <c:strCache>
                <c:ptCount val="1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uitsplitsing'!$E$137:$F$137</c:f>
              <c:numCache>
                <c:formatCode>General</c:formatCode>
                <c:ptCount val="2"/>
                <c:pt idx="0">
                  <c:v>480000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34-A942-928F-B2274C3C81E5}"/>
            </c:ext>
          </c:extLst>
        </c:ser>
        <c:ser>
          <c:idx val="3"/>
          <c:order val="3"/>
          <c:tx>
            <c:strRef>
              <c:f>'Kosten uitsplitsing'!$C$138</c:f>
              <c:strCache>
                <c:ptCount val="1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uitsplitsing'!$E$138:$F$138</c:f>
              <c:numCache>
                <c:formatCode>General</c:formatCode>
                <c:ptCount val="2"/>
                <c:pt idx="0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34-A942-928F-B2274C3C81E5}"/>
            </c:ext>
          </c:extLst>
        </c:ser>
        <c:ser>
          <c:idx val="4"/>
          <c:order val="4"/>
          <c:tx>
            <c:strRef>
              <c:f>'Kosten uitsplitsing'!$C$139</c:f>
              <c:strCache>
                <c:ptCount val="1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uitsplitsing'!$E$139:$F$139</c:f>
              <c:numCache>
                <c:formatCode>General</c:formatCode>
                <c:ptCount val="2"/>
                <c:pt idx="0">
                  <c:v>31500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34-A942-928F-B2274C3C81E5}"/>
            </c:ext>
          </c:extLst>
        </c:ser>
        <c:ser>
          <c:idx val="5"/>
          <c:order val="5"/>
          <c:tx>
            <c:strRef>
              <c:f>'Kosten uitsplitsing'!$C$140</c:f>
              <c:strCache>
                <c:ptCount val="1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uitsplitsing'!$E$140:$F$140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34-A942-928F-B2274C3C81E5}"/>
            </c:ext>
          </c:extLst>
        </c:ser>
        <c:ser>
          <c:idx val="6"/>
          <c:order val="6"/>
          <c:tx>
            <c:strRef>
              <c:f>'Kosten uitsplitsing'!$C$141</c:f>
              <c:strCache>
                <c:ptCount val="1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uitsplitsing'!$E$141:$F$141</c:f>
              <c:numCache>
                <c:formatCode>General</c:formatCode>
                <c:ptCount val="2"/>
                <c:pt idx="0">
                  <c:v>3189375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34-A942-928F-B2274C3C81E5}"/>
            </c:ext>
          </c:extLst>
        </c:ser>
        <c:ser>
          <c:idx val="7"/>
          <c:order val="7"/>
          <c:tx>
            <c:strRef>
              <c:f>'Kosten uitsplitsing'!$C$142</c:f>
              <c:strCache>
                <c:ptCount val="1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uitsplitsing'!$E$142:$F$142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34-A942-928F-B2274C3C81E5}"/>
            </c:ext>
          </c:extLst>
        </c:ser>
        <c:ser>
          <c:idx val="8"/>
          <c:order val="8"/>
          <c:tx>
            <c:strRef>
              <c:f>'Kosten uitsplitsing'!$C$143</c:f>
              <c:strCache>
                <c:ptCount val="1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uitsplitsing'!$E$143:$F$143</c:f>
              <c:numCache>
                <c:formatCode>General</c:formatCode>
                <c:ptCount val="2"/>
                <c:pt idx="1">
                  <c:v>7834364.9999999963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34-A942-928F-B2274C3C81E5}"/>
            </c:ext>
          </c:extLst>
        </c:ser>
        <c:ser>
          <c:idx val="9"/>
          <c:order val="9"/>
          <c:tx>
            <c:strRef>
              <c:f>'Kosten uitsplitsing'!$C$144</c:f>
              <c:strCache>
                <c:ptCount val="1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uitsplitsing'!$E$144:$F$144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34-A942-928F-B2274C3C81E5}"/>
            </c:ext>
          </c:extLst>
        </c:ser>
        <c:ser>
          <c:idx val="10"/>
          <c:order val="10"/>
          <c:tx>
            <c:strRef>
              <c:f>'Kosten uitsplitsing'!$C$145</c:f>
              <c:strCache>
                <c:ptCount val="1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uitsplitsing'!$E$145:$F$145</c:f>
              <c:numCache>
                <c:formatCode>General</c:formatCode>
                <c:ptCount val="2"/>
                <c:pt idx="1">
                  <c:v>1246376.2500000005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34-A942-928F-B2274C3C81E5}"/>
            </c:ext>
          </c:extLst>
        </c:ser>
        <c:ser>
          <c:idx val="11"/>
          <c:order val="11"/>
          <c:tx>
            <c:strRef>
              <c:f>'Kosten uitsplitsing'!$C$146</c:f>
              <c:strCache>
                <c:ptCount val="1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uitsplitsing'!$E$146:$F$146</c:f>
              <c:numCache>
                <c:formatCode>General</c:formatCode>
                <c:ptCount val="2"/>
                <c:pt idx="0">
                  <c:v>700593.75000000012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34-A942-928F-B2274C3C81E5}"/>
            </c:ext>
          </c:extLst>
        </c:ser>
        <c:ser>
          <c:idx val="12"/>
          <c:order val="12"/>
          <c:tx>
            <c:strRef>
              <c:f>'Kosten uitsplitsing'!$C$147</c:f>
              <c:strCache>
                <c:ptCount val="1"/>
                <c:pt idx="0">
                  <c:v>Profiel en onbalans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uitsplitsing'!$E$147:$F$147</c:f>
              <c:numCache>
                <c:formatCode>General</c:formatCode>
                <c:ptCount val="2"/>
                <c:pt idx="0">
                  <c:v>712214.99999999965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34-A942-928F-B2274C3C81E5}"/>
            </c:ext>
          </c:extLst>
        </c:ser>
        <c:ser>
          <c:idx val="13"/>
          <c:order val="13"/>
          <c:tx>
            <c:strRef>
              <c:f>'Kosten uitsplitsing'!$C$148</c:f>
              <c:strCache>
                <c:ptCount val="1"/>
                <c:pt idx="0">
                  <c:v>Recyclen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uitsplitsing'!$E$148:$F$148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34-A942-928F-B2274C3C81E5}"/>
            </c:ext>
          </c:extLst>
        </c:ser>
        <c:ser>
          <c:idx val="14"/>
          <c:order val="14"/>
          <c:tx>
            <c:strRef>
              <c:f>'Kosten uitsplitsing'!$C$149</c:f>
              <c:strCache>
                <c:ptCount val="1"/>
                <c:pt idx="0">
                  <c:v>Opportuniteitskosten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uitsplitsing'!$E$149:$F$149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34-A942-928F-B2274C3C81E5}"/>
            </c:ext>
          </c:extLst>
        </c:ser>
        <c:ser>
          <c:idx val="15"/>
          <c:order val="15"/>
          <c:tx>
            <c:strRef>
              <c:f>'Kosten uitsplitsing'!$C$150</c:f>
              <c:strCache>
                <c:ptCount val="1"/>
                <c:pt idx="0">
                  <c:v>Vergunningsverlening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uitsplitsing'!$E$150:$F$150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34-A942-928F-B2274C3C81E5}"/>
            </c:ext>
          </c:extLst>
        </c:ser>
        <c:ser>
          <c:idx val="16"/>
          <c:order val="16"/>
          <c:tx>
            <c:strRef>
              <c:f>'Kosten uitsplitsing'!$C$151</c:f>
              <c:strCache>
                <c:ptCount val="1"/>
                <c:pt idx="0">
                  <c:v>Transport verliezen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uitsplitsing'!$E$151:$F$151</c:f>
              <c:numCache>
                <c:formatCode>General</c:formatCode>
                <c:ptCount val="2"/>
                <c:pt idx="0">
                  <c:v>235030.95000000013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34-A942-928F-B2274C3C81E5}"/>
            </c:ext>
          </c:extLst>
        </c:ser>
        <c:ser>
          <c:idx val="17"/>
          <c:order val="17"/>
          <c:tx>
            <c:strRef>
              <c:f>'Kosten uitsplitsing'!$C$152</c:f>
              <c:strCache>
                <c:ptCount val="1"/>
                <c:pt idx="0">
                  <c:v>Subsidie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uitsplitsing'!$E$152:$F$152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34-A942-928F-B2274C3C81E5}"/>
            </c:ext>
          </c:extLst>
        </c:ser>
        <c:ser>
          <c:idx val="18"/>
          <c:order val="18"/>
          <c:tx>
            <c:strRef>
              <c:f>'Kosten uitsplitsing'!$C$153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uitsplitsing'!$E$153:$F$153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34-A942-928F-B2274C3C81E5}"/>
            </c:ext>
          </c:extLst>
        </c:ser>
        <c:ser>
          <c:idx val="19"/>
          <c:order val="19"/>
          <c:tx>
            <c:strRef>
              <c:f>'Kosten uitsplitsing'!$C$154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uitsplitsing'!$E$154:$F$154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434-A942-928F-B2274C3C81E5}"/>
            </c:ext>
          </c:extLst>
        </c:ser>
        <c:ser>
          <c:idx val="20"/>
          <c:order val="20"/>
          <c:tx>
            <c:strRef>
              <c:f>'Kosten uitsplitsing'!$C$155</c:f>
              <c:strCache>
                <c:ptCount val="1"/>
                <c:pt idx="0">
                  <c:v>Fijnstof (PM10)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uitsplitsing'!$E$155:$F$155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34-A942-928F-B2274C3C81E5}"/>
            </c:ext>
          </c:extLst>
        </c:ser>
        <c:ser>
          <c:idx val="21"/>
          <c:order val="21"/>
          <c:tx>
            <c:strRef>
              <c:f>'Kosten uitsplitsing'!$C$156</c:f>
              <c:strCache>
                <c:ptCount val="1"/>
                <c:pt idx="0">
                  <c:v>CO2-uitstoot, elektriciteitssector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uitsplitsing'!$E$156:$F$156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434-A942-928F-B2274C3C81E5}"/>
            </c:ext>
          </c:extLst>
        </c:ser>
        <c:ser>
          <c:idx val="22"/>
          <c:order val="22"/>
          <c:tx>
            <c:strRef>
              <c:f>'Kosten uitsplitsing'!$C$157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uitsplitsing'!$E$157:$F$157</c:f>
              <c:numCache>
                <c:formatCode>General</c:formatCode>
                <c:ptCount val="2"/>
                <c:pt idx="1">
                  <c:v>1793036.371788098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434-A942-928F-B2274C3C81E5}"/>
            </c:ext>
          </c:extLst>
        </c:ser>
        <c:ser>
          <c:idx val="23"/>
          <c:order val="23"/>
          <c:tx>
            <c:strRef>
              <c:f>'Kosten uitsplitsing'!$C$158</c:f>
              <c:strCache>
                <c:ptCount val="1"/>
                <c:pt idx="0">
                  <c:v>SO2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uitsplitsing'!$E$158:$F$158</c:f>
              <c:numCache>
                <c:formatCode>General</c:formatCode>
                <c:ptCount val="2"/>
                <c:pt idx="1">
                  <c:v>706749.04438179231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434-A942-928F-B2274C3C81E5}"/>
            </c:ext>
          </c:extLst>
        </c:ser>
        <c:ser>
          <c:idx val="24"/>
          <c:order val="24"/>
          <c:tx>
            <c:strRef>
              <c:f>'Kosten uitsplitsing'!$C$159</c:f>
              <c:strCache>
                <c:ptCount val="1"/>
                <c:pt idx="0">
                  <c:v>Fijnstof (PM10)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uitsplitsing'!$E$159:$F$159</c:f>
              <c:numCache>
                <c:formatCode>General</c:formatCode>
                <c:ptCount val="2"/>
                <c:pt idx="1">
                  <c:v>97377.223909261433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434-A942-928F-B2274C3C81E5}"/>
            </c:ext>
          </c:extLst>
        </c:ser>
        <c:ser>
          <c:idx val="25"/>
          <c:order val="25"/>
          <c:tx>
            <c:strRef>
              <c:f>'Kosten uitsplitsing'!$C$160</c:f>
              <c:strCache>
                <c:ptCount val="1"/>
                <c:pt idx="0">
                  <c:v>CO2-uitstoot, elektriciteitssector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uitsplitsing'!$E$160:$F$160</c:f>
              <c:numCache>
                <c:formatCode>General</c:formatCode>
                <c:ptCount val="2"/>
                <c:pt idx="1">
                  <c:v>633045.19952385488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434-A942-928F-B2274C3C81E5}"/>
            </c:ext>
          </c:extLst>
        </c:ser>
        <c:ser>
          <c:idx val="26"/>
          <c:order val="26"/>
          <c:tx>
            <c:strRef>
              <c:f>'Kosten uitsplitsing'!$C$161</c:f>
              <c:strCache>
                <c:ptCount val="1"/>
                <c:pt idx="0">
                  <c:v>Afname waarde omliggende woningen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uitsplitsing'!$E$161:$F$161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434-A942-928F-B2274C3C81E5}"/>
            </c:ext>
          </c:extLst>
        </c:ser>
        <c:ser>
          <c:idx val="27"/>
          <c:order val="27"/>
          <c:tx>
            <c:strRef>
              <c:f>'Kosten uitsplitsing'!$C$162</c:f>
              <c:strCache>
                <c:ptCount val="1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uitsplitsing'!$E$162:$F$162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434-A942-928F-B2274C3C81E5}"/>
            </c:ext>
          </c:extLst>
        </c:ser>
        <c:ser>
          <c:idx val="28"/>
          <c:order val="28"/>
          <c:tx>
            <c:strRef>
              <c:f>'Kosten uitsplitsing'!$C$163</c:f>
              <c:strCache>
                <c:ptCount val="1"/>
                <c:pt idx="0">
                  <c:v>Andere Externe kosten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uitsplitsing'!$E$163:$F$163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434-A942-928F-B2274C3C81E5}"/>
            </c:ext>
          </c:extLst>
        </c:ser>
        <c:ser>
          <c:idx val="29"/>
          <c:order val="29"/>
          <c:tx>
            <c:strRef>
              <c:f>'Kosten uitsplitsing'!$C$164</c:f>
              <c:strCache>
                <c:ptCount val="1"/>
                <c:pt idx="0">
                  <c:v>Andere Externe baten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uitsplitsing'!$E$164:$F$164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434-A942-928F-B2274C3C81E5}"/>
            </c:ext>
          </c:extLst>
        </c:ser>
        <c:ser>
          <c:idx val="30"/>
          <c:order val="30"/>
          <c:tx>
            <c:strRef>
              <c:f>'Kosten uitsplitsing'!$C$165</c:f>
              <c:strCache>
                <c:ptCount val="1"/>
                <c:pt idx="0">
                  <c:v>Werkgelegenheid, installatie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uitsplitsing'!$E$165:$F$165</c:f>
              <c:numCache>
                <c:formatCode>General</c:formatCode>
                <c:ptCount val="2"/>
                <c:pt idx="1">
                  <c:v>420706.37119113567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434-A942-928F-B2274C3C81E5}"/>
            </c:ext>
          </c:extLst>
        </c:ser>
        <c:ser>
          <c:idx val="31"/>
          <c:order val="31"/>
          <c:tx>
            <c:strRef>
              <c:f>'Kosten uitsplitsing'!$C$166</c:f>
              <c:strCache>
                <c:ptCount val="1"/>
                <c:pt idx="0">
                  <c:v>Werkgelegenheid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uitsplitsing'!$E$166:$F$166</c:f>
              <c:numCache>
                <c:formatCode>General</c:formatCode>
                <c:ptCount val="2"/>
                <c:pt idx="1">
                  <c:v>2746277.700831024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434-A942-928F-B2274C3C81E5}"/>
            </c:ext>
          </c:extLst>
        </c:ser>
        <c:ser>
          <c:idx val="32"/>
          <c:order val="32"/>
          <c:tx>
            <c:strRef>
              <c:f>'Kosten uitsplitsing'!$C$167</c:f>
              <c:strCache>
                <c:ptCount val="1"/>
                <c:pt idx="0">
                  <c:v>CO2-uitstoot, maatschappelijk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uitsplitsing'!$E$167:$F$167</c:f>
              <c:numCache>
                <c:formatCode>General</c:formatCode>
                <c:ptCount val="2"/>
                <c:pt idx="1">
                  <c:v>4288283.8819965832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434-A942-928F-B2274C3C81E5}"/>
            </c:ext>
          </c:extLst>
        </c:ser>
        <c:ser>
          <c:idx val="33"/>
          <c:order val="33"/>
          <c:tx>
            <c:strRef>
              <c:f>'Kosten uitsplitsing'!$C$168</c:f>
              <c:strCache>
                <c:ptCount val="1"/>
                <c:pt idx="0">
                  <c:v>Kennisontwikkeling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uitsplitsing'!$E$134:$F$134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uitsplitsing'!$E$168:$F$168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434-A942-928F-B2274C3C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3540480"/>
        <c:axId val="1770347152"/>
      </c:barChart>
      <c:catAx>
        <c:axId val="177354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0347152"/>
        <c:crosses val="autoZero"/>
        <c:auto val="1"/>
        <c:lblAlgn val="ctr"/>
        <c:lblOffset val="100"/>
        <c:noMultiLvlLbl val="0"/>
      </c:catAx>
      <c:valAx>
        <c:axId val="177034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354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Business case, zon op bedrijfsdaken, 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uitsplitsing'!$C$227:$D$227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uitsplitsing'!$E$227:$F$227</c:f>
              <c:numCache>
                <c:formatCode>General</c:formatCode>
                <c:ptCount val="2"/>
                <c:pt idx="0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4-3D4F-9B54-5DEFA072CD53}"/>
            </c:ext>
          </c:extLst>
        </c:ser>
        <c:ser>
          <c:idx val="1"/>
          <c:order val="1"/>
          <c:tx>
            <c:strRef>
              <c:f>'Kosten uitsplitsing'!$C$228:$D$228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uitsplitsing'!$E$228:$F$228</c:f>
              <c:numCache>
                <c:formatCode>General</c:formatCode>
                <c:ptCount val="2"/>
                <c:pt idx="0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4-3D4F-9B54-5DEFA072CD53}"/>
            </c:ext>
          </c:extLst>
        </c:ser>
        <c:ser>
          <c:idx val="2"/>
          <c:order val="2"/>
          <c:tx>
            <c:strRef>
              <c:f>'Kosten uitsplitsing'!$C$229:$D$229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uitsplitsing'!$E$229:$F$229</c:f>
              <c:numCache>
                <c:formatCode>General</c:formatCode>
                <c:ptCount val="2"/>
                <c:pt idx="0">
                  <c:v>432000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4-3D4F-9B54-5DEFA072CD53}"/>
            </c:ext>
          </c:extLst>
        </c:ser>
        <c:ser>
          <c:idx val="3"/>
          <c:order val="3"/>
          <c:tx>
            <c:strRef>
              <c:f>'Kosten uitsplitsing'!$C$230:$D$230</c:f>
              <c:strCache>
                <c:ptCount val="2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uitsplitsing'!$E$230:$F$230</c:f>
              <c:numCache>
                <c:formatCode>General</c:formatCode>
                <c:ptCount val="2"/>
                <c:pt idx="0">
                  <c:v>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4-3D4F-9B54-5DEFA072CD53}"/>
            </c:ext>
          </c:extLst>
        </c:ser>
        <c:ser>
          <c:idx val="4"/>
          <c:order val="4"/>
          <c:tx>
            <c:strRef>
              <c:f>'Kosten uitsplitsing'!$C$231:$D$231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uitsplitsing'!$E$231:$F$231</c:f>
              <c:numCache>
                <c:formatCode>General</c:formatCode>
                <c:ptCount val="2"/>
                <c:pt idx="0">
                  <c:v>31500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4-3D4F-9B54-5DEFA072CD53}"/>
            </c:ext>
          </c:extLst>
        </c:ser>
        <c:ser>
          <c:idx val="5"/>
          <c:order val="5"/>
          <c:tx>
            <c:strRef>
              <c:f>'Kosten uitsplitsing'!$C$232:$D$232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uitsplitsing'!$E$232:$F$232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B4-3D4F-9B54-5DEFA072CD53}"/>
            </c:ext>
          </c:extLst>
        </c:ser>
        <c:ser>
          <c:idx val="6"/>
          <c:order val="6"/>
          <c:tx>
            <c:strRef>
              <c:f>'Kosten uitsplitsing'!$C$233:$D$233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uitsplitsing'!$E$233:$F$233</c:f>
              <c:numCache>
                <c:formatCode>General</c:formatCode>
                <c:ptCount val="2"/>
                <c:pt idx="0">
                  <c:v>2397600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B4-3D4F-9B54-5DEFA072CD53}"/>
            </c:ext>
          </c:extLst>
        </c:ser>
        <c:ser>
          <c:idx val="7"/>
          <c:order val="7"/>
          <c:tx>
            <c:strRef>
              <c:f>'Kosten uitsplitsing'!$C$234:$D$234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uitsplitsing'!$E$234:$F$234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B4-3D4F-9B54-5DEFA072CD53}"/>
            </c:ext>
          </c:extLst>
        </c:ser>
        <c:ser>
          <c:idx val="8"/>
          <c:order val="8"/>
          <c:tx>
            <c:strRef>
              <c:f>'Kosten uitsplitsing'!$C$235:$D$235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uitsplitsing'!$E$235:$F$235</c:f>
              <c:numCache>
                <c:formatCode>General</c:formatCode>
                <c:ptCount val="2"/>
                <c:pt idx="1">
                  <c:v>12534983.999999991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B4-3D4F-9B54-5DEFA072CD53}"/>
            </c:ext>
          </c:extLst>
        </c:ser>
        <c:ser>
          <c:idx val="9"/>
          <c:order val="9"/>
          <c:tx>
            <c:strRef>
              <c:f>'Kosten uitsplitsing'!$C$236:$D$236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uitsplitsing'!$E$236:$F$236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B4-3D4F-9B54-5DEFA072CD53}"/>
            </c:ext>
          </c:extLst>
        </c:ser>
        <c:ser>
          <c:idx val="10"/>
          <c:order val="10"/>
          <c:tx>
            <c:strRef>
              <c:f>'Kosten uitsplitsing'!$C$237:$D$237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uitsplitsing'!$E$237:$F$237</c:f>
              <c:numCache>
                <c:formatCode>General</c:formatCode>
                <c:ptCount val="2"/>
                <c:pt idx="1">
                  <c:v>1994202.0000000012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B4-3D4F-9B54-5DEFA072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5459808"/>
        <c:axId val="103455759"/>
      </c:barChart>
      <c:catAx>
        <c:axId val="177545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3455759"/>
        <c:crosses val="autoZero"/>
        <c:auto val="1"/>
        <c:lblAlgn val="ctr"/>
        <c:lblOffset val="100"/>
        <c:noMultiLvlLbl val="0"/>
      </c:catAx>
      <c:valAx>
        <c:axId val="10345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45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Maatschappelijke perspectief</a:t>
            </a:r>
            <a:r>
              <a:rPr lang="en-US" sz="1400" b="0" i="0" u="none" strike="noStrike" baseline="0">
                <a:effectLst/>
              </a:rPr>
              <a:t>, zon op bedrijfsdaken, 2050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uitsplitsing'!$C$227:$D$227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uitsplitsing'!$E$227:$F$227</c:f>
              <c:numCache>
                <c:formatCode>General</c:formatCode>
                <c:ptCount val="2"/>
                <c:pt idx="0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7-3B43-A2D6-A67CA6FBB5EE}"/>
            </c:ext>
          </c:extLst>
        </c:ser>
        <c:ser>
          <c:idx val="1"/>
          <c:order val="1"/>
          <c:tx>
            <c:strRef>
              <c:f>'Kosten uitsplitsing'!$C$228:$D$228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uitsplitsing'!$E$228:$F$228</c:f>
              <c:numCache>
                <c:formatCode>General</c:formatCode>
                <c:ptCount val="2"/>
                <c:pt idx="0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7-3B43-A2D6-A67CA6FBB5EE}"/>
            </c:ext>
          </c:extLst>
        </c:ser>
        <c:ser>
          <c:idx val="2"/>
          <c:order val="2"/>
          <c:tx>
            <c:strRef>
              <c:f>'Kosten uitsplitsing'!$C$229:$D$229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uitsplitsing'!$E$229:$F$229</c:f>
              <c:numCache>
                <c:formatCode>General</c:formatCode>
                <c:ptCount val="2"/>
                <c:pt idx="0">
                  <c:v>432000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7-3B43-A2D6-A67CA6FBB5EE}"/>
            </c:ext>
          </c:extLst>
        </c:ser>
        <c:ser>
          <c:idx val="3"/>
          <c:order val="3"/>
          <c:tx>
            <c:strRef>
              <c:f>'Kosten uitsplitsing'!$C$230:$D$230</c:f>
              <c:strCache>
                <c:ptCount val="2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uitsplitsing'!$E$230:$F$230</c:f>
              <c:numCache>
                <c:formatCode>General</c:formatCode>
                <c:ptCount val="2"/>
                <c:pt idx="0">
                  <c:v>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7-3B43-A2D6-A67CA6FBB5EE}"/>
            </c:ext>
          </c:extLst>
        </c:ser>
        <c:ser>
          <c:idx val="4"/>
          <c:order val="4"/>
          <c:tx>
            <c:strRef>
              <c:f>'Kosten uitsplitsing'!$C$231:$D$231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uitsplitsing'!$E$231:$F$231</c:f>
              <c:numCache>
                <c:formatCode>General</c:formatCode>
                <c:ptCount val="2"/>
                <c:pt idx="0">
                  <c:v>31500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7-3B43-A2D6-A67CA6FBB5EE}"/>
            </c:ext>
          </c:extLst>
        </c:ser>
        <c:ser>
          <c:idx val="5"/>
          <c:order val="5"/>
          <c:tx>
            <c:strRef>
              <c:f>'Kosten uitsplitsing'!$C$232:$D$232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uitsplitsing'!$E$232:$F$232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7-3B43-A2D6-A67CA6FBB5EE}"/>
            </c:ext>
          </c:extLst>
        </c:ser>
        <c:ser>
          <c:idx val="6"/>
          <c:order val="6"/>
          <c:tx>
            <c:strRef>
              <c:f>'Kosten uitsplitsing'!$C$233:$D$233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uitsplitsing'!$E$233:$F$233</c:f>
              <c:numCache>
                <c:formatCode>General</c:formatCode>
                <c:ptCount val="2"/>
                <c:pt idx="0">
                  <c:v>2397600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7-3B43-A2D6-A67CA6FBB5EE}"/>
            </c:ext>
          </c:extLst>
        </c:ser>
        <c:ser>
          <c:idx val="7"/>
          <c:order val="7"/>
          <c:tx>
            <c:strRef>
              <c:f>'Kosten uitsplitsing'!$C$234:$D$234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uitsplitsing'!$E$234:$F$234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7-3B43-A2D6-A67CA6FBB5EE}"/>
            </c:ext>
          </c:extLst>
        </c:ser>
        <c:ser>
          <c:idx val="8"/>
          <c:order val="8"/>
          <c:tx>
            <c:strRef>
              <c:f>'Kosten uitsplitsing'!$C$235:$D$235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uitsplitsing'!$E$235:$F$235</c:f>
              <c:numCache>
                <c:formatCode>General</c:formatCode>
                <c:ptCount val="2"/>
                <c:pt idx="1">
                  <c:v>12534983.999999991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7-3B43-A2D6-A67CA6FBB5EE}"/>
            </c:ext>
          </c:extLst>
        </c:ser>
        <c:ser>
          <c:idx val="9"/>
          <c:order val="9"/>
          <c:tx>
            <c:strRef>
              <c:f>'Kosten uitsplitsing'!$C$236:$D$236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uitsplitsing'!$E$236:$F$236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7-3B43-A2D6-A67CA6FBB5EE}"/>
            </c:ext>
          </c:extLst>
        </c:ser>
        <c:ser>
          <c:idx val="10"/>
          <c:order val="10"/>
          <c:tx>
            <c:strRef>
              <c:f>'Kosten uitsplitsing'!$C$237:$D$237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uitsplitsing'!$E$237:$F$237</c:f>
              <c:numCache>
                <c:formatCode>General</c:formatCode>
                <c:ptCount val="2"/>
                <c:pt idx="1">
                  <c:v>1994202.0000000012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7-3B43-A2D6-A67CA6FBB5EE}"/>
            </c:ext>
          </c:extLst>
        </c:ser>
        <c:ser>
          <c:idx val="11"/>
          <c:order val="11"/>
          <c:tx>
            <c:strRef>
              <c:f>'Kosten uitsplitsing'!$C$238:$D$238</c:f>
              <c:strCache>
                <c:ptCount val="2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uitsplitsing'!$E$238:$F$238</c:f>
              <c:numCache>
                <c:formatCode>General</c:formatCode>
                <c:ptCount val="2"/>
                <c:pt idx="0">
                  <c:v>871850.00000000012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7-3B43-A2D6-A67CA6FBB5EE}"/>
            </c:ext>
          </c:extLst>
        </c:ser>
        <c:ser>
          <c:idx val="12"/>
          <c:order val="12"/>
          <c:tx>
            <c:strRef>
              <c:f>'Kosten uitsplitsing'!$C$239:$D$239</c:f>
              <c:strCache>
                <c:ptCount val="2"/>
                <c:pt idx="0">
                  <c:v>Profiel en onbalans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uitsplitsing'!$E$239:$F$239</c:f>
              <c:numCache>
                <c:formatCode>General</c:formatCode>
                <c:ptCount val="2"/>
                <c:pt idx="0">
                  <c:v>1139543.9999999998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D7-3B43-A2D6-A67CA6FBB5EE}"/>
            </c:ext>
          </c:extLst>
        </c:ser>
        <c:ser>
          <c:idx val="13"/>
          <c:order val="13"/>
          <c:tx>
            <c:strRef>
              <c:f>'Kosten uitsplitsing'!$C$240:$D$240</c:f>
              <c:strCache>
                <c:ptCount val="2"/>
                <c:pt idx="0">
                  <c:v>Recyclen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uitsplitsing'!$E$240:$F$240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D7-3B43-A2D6-A67CA6FBB5EE}"/>
            </c:ext>
          </c:extLst>
        </c:ser>
        <c:ser>
          <c:idx val="14"/>
          <c:order val="14"/>
          <c:tx>
            <c:strRef>
              <c:f>'Kosten uitsplitsing'!$C$241:$D$241</c:f>
              <c:strCache>
                <c:ptCount val="2"/>
                <c:pt idx="0">
                  <c:v>Opportuniteitskosten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uitsplitsing'!$E$241:$F$241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D7-3B43-A2D6-A67CA6FBB5EE}"/>
            </c:ext>
          </c:extLst>
        </c:ser>
        <c:ser>
          <c:idx val="15"/>
          <c:order val="15"/>
          <c:tx>
            <c:strRef>
              <c:f>'Kosten uitsplitsing'!$C$242:$D$242</c:f>
              <c:strCache>
                <c:ptCount val="2"/>
                <c:pt idx="0">
                  <c:v>Vergunningsverlening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uitsplitsing'!$E$242:$F$242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DD7-3B43-A2D6-A67CA6FBB5EE}"/>
            </c:ext>
          </c:extLst>
        </c:ser>
        <c:ser>
          <c:idx val="16"/>
          <c:order val="16"/>
          <c:tx>
            <c:strRef>
              <c:f>'Kosten uitsplitsing'!$C$243:$D$243</c:f>
              <c:strCache>
                <c:ptCount val="2"/>
                <c:pt idx="0">
                  <c:v>Transport verliezen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uitsplitsing'!$E$243:$F$243</c:f>
              <c:numCache>
                <c:formatCode>General</c:formatCode>
                <c:ptCount val="2"/>
                <c:pt idx="0">
                  <c:v>376049.52000000031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7-3B43-A2D6-A67CA6FBB5EE}"/>
            </c:ext>
          </c:extLst>
        </c:ser>
        <c:ser>
          <c:idx val="17"/>
          <c:order val="17"/>
          <c:tx>
            <c:strRef>
              <c:f>'Kosten uitsplitsing'!$C$244:$D$244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uitsplitsing'!$E$244:$F$244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DD7-3B43-A2D6-A67CA6FBB5EE}"/>
            </c:ext>
          </c:extLst>
        </c:ser>
        <c:ser>
          <c:idx val="18"/>
          <c:order val="18"/>
          <c:tx>
            <c:strRef>
              <c:f>'Kosten uitsplitsing'!$C$245:$D$245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uitsplitsing'!$E$245:$F$245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DD7-3B43-A2D6-A67CA6FBB5EE}"/>
            </c:ext>
          </c:extLst>
        </c:ser>
        <c:ser>
          <c:idx val="19"/>
          <c:order val="19"/>
          <c:tx>
            <c:strRef>
              <c:f>'Kosten uitsplitsing'!$C$246:$D$246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uitsplitsing'!$E$246:$F$246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DD7-3B43-A2D6-A67CA6FBB5EE}"/>
            </c:ext>
          </c:extLst>
        </c:ser>
        <c:ser>
          <c:idx val="20"/>
          <c:order val="20"/>
          <c:tx>
            <c:strRef>
              <c:f>'Kosten uitsplitsing'!$C$247:$D$247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uitsplitsing'!$E$247:$F$247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D7-3B43-A2D6-A67CA6FBB5EE}"/>
            </c:ext>
          </c:extLst>
        </c:ser>
        <c:ser>
          <c:idx val="21"/>
          <c:order val="21"/>
          <c:tx>
            <c:strRef>
              <c:f>'Kosten uitsplitsing'!$C$248:$D$248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uitsplitsing'!$E$248:$F$248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DD7-3B43-A2D6-A67CA6FBB5EE}"/>
            </c:ext>
          </c:extLst>
        </c:ser>
        <c:ser>
          <c:idx val="22"/>
          <c:order val="22"/>
          <c:tx>
            <c:strRef>
              <c:f>'Kosten uitsplitsing'!$C$249:$D$249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uitsplitsing'!$E$249:$F$249</c:f>
              <c:numCache>
                <c:formatCode>General</c:formatCode>
                <c:ptCount val="2"/>
                <c:pt idx="1">
                  <c:v>45174.544428521578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DD7-3B43-A2D6-A67CA6FBB5EE}"/>
            </c:ext>
          </c:extLst>
        </c:ser>
        <c:ser>
          <c:idx val="23"/>
          <c:order val="23"/>
          <c:tx>
            <c:strRef>
              <c:f>'Kosten uitsplitsing'!$C$250:$D$250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uitsplitsing'!$E$250:$F$250</c:f>
              <c:numCache>
                <c:formatCode>General</c:formatCode>
                <c:ptCount val="2"/>
                <c:pt idx="1">
                  <c:v>23830.701742143392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DD7-3B43-A2D6-A67CA6FBB5EE}"/>
            </c:ext>
          </c:extLst>
        </c:ser>
        <c:ser>
          <c:idx val="24"/>
          <c:order val="24"/>
          <c:tx>
            <c:strRef>
              <c:f>'Kosten uitsplitsing'!$C$251:$D$251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uitsplitsing'!$E$251:$F$251</c:f>
              <c:numCache>
                <c:formatCode>General</c:formatCode>
                <c:ptCount val="2"/>
                <c:pt idx="1">
                  <c:v>1985.2081975236638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DD7-3B43-A2D6-A67CA6FBB5EE}"/>
            </c:ext>
          </c:extLst>
        </c:ser>
        <c:ser>
          <c:idx val="25"/>
          <c:order val="25"/>
          <c:tx>
            <c:strRef>
              <c:f>'Kosten uitsplitsing'!$C$252:$D$252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uitsplitsing'!$E$252:$F$252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DD7-3B43-A2D6-A67CA6FBB5EE}"/>
            </c:ext>
          </c:extLst>
        </c:ser>
        <c:ser>
          <c:idx val="26"/>
          <c:order val="26"/>
          <c:tx>
            <c:strRef>
              <c:f>'Kosten uitsplitsing'!$C$253:$D$253</c:f>
              <c:strCache>
                <c:ptCount val="2"/>
                <c:pt idx="0">
                  <c:v>Afname waarde omliggende woningen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uitsplitsing'!$E$253:$F$253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DD7-3B43-A2D6-A67CA6FBB5EE}"/>
            </c:ext>
          </c:extLst>
        </c:ser>
        <c:ser>
          <c:idx val="27"/>
          <c:order val="27"/>
          <c:tx>
            <c:strRef>
              <c:f>'Kosten uitsplitsing'!$C$254:$D$254</c:f>
              <c:strCache>
                <c:ptCount val="2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uitsplitsing'!$E$254:$F$254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DD7-3B43-A2D6-A67CA6FBB5EE}"/>
            </c:ext>
          </c:extLst>
        </c:ser>
        <c:ser>
          <c:idx val="28"/>
          <c:order val="28"/>
          <c:tx>
            <c:strRef>
              <c:f>'Kosten uitsplitsing'!$C$255:$D$255</c:f>
              <c:strCache>
                <c:ptCount val="2"/>
                <c:pt idx="0">
                  <c:v>Andere Externe kosten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uitsplitsing'!$E$255:$F$255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DD7-3B43-A2D6-A67CA6FBB5EE}"/>
            </c:ext>
          </c:extLst>
        </c:ser>
        <c:ser>
          <c:idx val="29"/>
          <c:order val="29"/>
          <c:tx>
            <c:strRef>
              <c:f>'Kosten uitsplitsing'!$C$256:$D$256</c:f>
              <c:strCache>
                <c:ptCount val="2"/>
                <c:pt idx="0">
                  <c:v>Andere Externe baten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uitsplitsing'!$E$256:$F$256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DD7-3B43-A2D6-A67CA6FBB5EE}"/>
            </c:ext>
          </c:extLst>
        </c:ser>
        <c:ser>
          <c:idx val="30"/>
          <c:order val="30"/>
          <c:tx>
            <c:strRef>
              <c:f>'Kosten uitsplitsing'!$C$257:$D$257</c:f>
              <c:strCache>
                <c:ptCount val="2"/>
                <c:pt idx="0">
                  <c:v>Werkgelegenheid, installatie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uitsplitsing'!$E$257:$F$257</c:f>
              <c:numCache>
                <c:formatCode>General</c:formatCode>
                <c:ptCount val="2"/>
                <c:pt idx="1">
                  <c:v>420706.37119113567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DD7-3B43-A2D6-A67CA6FBB5EE}"/>
            </c:ext>
          </c:extLst>
        </c:ser>
        <c:ser>
          <c:idx val="31"/>
          <c:order val="31"/>
          <c:tx>
            <c:strRef>
              <c:f>'Kosten uitsplitsing'!$C$258:$D$258</c:f>
              <c:strCache>
                <c:ptCount val="2"/>
                <c:pt idx="0">
                  <c:v>Werkgelegenheid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uitsplitsing'!$E$258:$F$258</c:f>
              <c:numCache>
                <c:formatCode>General</c:formatCode>
                <c:ptCount val="2"/>
                <c:pt idx="1">
                  <c:v>4394044.3213296356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DD7-3B43-A2D6-A67CA6FBB5EE}"/>
            </c:ext>
          </c:extLst>
        </c:ser>
        <c:ser>
          <c:idx val="32"/>
          <c:order val="32"/>
          <c:tx>
            <c:strRef>
              <c:f>'Kosten uitsplitsing'!$C$259:$D$259</c:f>
              <c:strCache>
                <c:ptCount val="2"/>
                <c:pt idx="0">
                  <c:v>CO2-uitstoot, maatschappelijk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uitsplitsing'!$E$259:$F$259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DD7-3B43-A2D6-A67CA6FBB5EE}"/>
            </c:ext>
          </c:extLst>
        </c:ser>
        <c:ser>
          <c:idx val="33"/>
          <c:order val="33"/>
          <c:tx>
            <c:strRef>
              <c:f>'Kosten uitsplitsing'!$C$260:$D$260</c:f>
              <c:strCache>
                <c:ptCount val="2"/>
                <c:pt idx="0">
                  <c:v>Kennisontwikkeling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uitsplitsing'!$E$226:$F$226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uitsplitsing'!$E$260:$F$260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DD7-3B43-A2D6-A67CA6FBB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160431"/>
        <c:axId val="1775824912"/>
      </c:barChart>
      <c:catAx>
        <c:axId val="10416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824912"/>
        <c:crosses val="autoZero"/>
        <c:auto val="1"/>
        <c:lblAlgn val="ctr"/>
        <c:lblOffset val="100"/>
        <c:noMultiLvlLbl val="0"/>
      </c:catAx>
      <c:valAx>
        <c:axId val="177582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416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Business case, zon op daken van</a:t>
            </a:r>
            <a:r>
              <a:rPr lang="en-US" baseline="0"/>
              <a:t> huishoudens,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uitsplitsing'!$C$266:$D$266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uitsplitsing'!$E$266:$F$266</c:f>
              <c:numCache>
                <c:formatCode>General</c:formatCode>
                <c:ptCount val="2"/>
                <c:pt idx="0">
                  <c:v>9450000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1-564D-A3D1-95C38ECB24B6}"/>
            </c:ext>
          </c:extLst>
        </c:ser>
        <c:ser>
          <c:idx val="1"/>
          <c:order val="1"/>
          <c:tx>
            <c:strRef>
              <c:f>'Kosten uitsplitsing'!$C$267:$D$267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uitsplitsing'!$E$267:$F$267</c:f>
              <c:numCache>
                <c:formatCode>General</c:formatCode>
                <c:ptCount val="2"/>
                <c:pt idx="0">
                  <c:v>3450000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1-564D-A3D1-95C38ECB24B6}"/>
            </c:ext>
          </c:extLst>
        </c:ser>
        <c:ser>
          <c:idx val="2"/>
          <c:order val="2"/>
          <c:tx>
            <c:strRef>
              <c:f>'Kosten uitsplitsing'!$C$268:$D$268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uitsplitsing'!$E$268:$F$268</c:f>
              <c:numCache>
                <c:formatCode>General</c:formatCode>
                <c:ptCount val="2"/>
                <c:pt idx="0">
                  <c:v>1450800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A1-564D-A3D1-95C38ECB24B6}"/>
            </c:ext>
          </c:extLst>
        </c:ser>
        <c:ser>
          <c:idx val="3"/>
          <c:order val="3"/>
          <c:tx>
            <c:strRef>
              <c:f>'Kosten uitsplitsing'!$C$269:$D$269</c:f>
              <c:strCache>
                <c:ptCount val="2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uitsplitsing'!$E$269:$F$269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A1-564D-A3D1-95C38ECB24B6}"/>
            </c:ext>
          </c:extLst>
        </c:ser>
        <c:ser>
          <c:idx val="4"/>
          <c:order val="4"/>
          <c:tx>
            <c:strRef>
              <c:f>'Kosten uitsplitsing'!$C$270:$D$270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uitsplitsing'!$E$270:$F$270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A1-564D-A3D1-95C38ECB24B6}"/>
            </c:ext>
          </c:extLst>
        </c:ser>
        <c:ser>
          <c:idx val="5"/>
          <c:order val="5"/>
          <c:tx>
            <c:strRef>
              <c:f>'Kosten uitsplitsing'!$C$271:$D$271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uitsplitsing'!$E$271:$F$271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A1-564D-A3D1-95C38ECB24B6}"/>
            </c:ext>
          </c:extLst>
        </c:ser>
        <c:ser>
          <c:idx val="6"/>
          <c:order val="6"/>
          <c:tx>
            <c:strRef>
              <c:f>'Kosten uitsplitsing'!$C$272:$D$272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uitsplitsing'!$E$272:$F$272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A1-564D-A3D1-95C38ECB24B6}"/>
            </c:ext>
          </c:extLst>
        </c:ser>
        <c:ser>
          <c:idx val="7"/>
          <c:order val="7"/>
          <c:tx>
            <c:strRef>
              <c:f>'Kosten uitsplitsing'!$C$273:$D$273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uitsplitsing'!$E$273:$F$273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A1-564D-A3D1-95C38ECB24B6}"/>
            </c:ext>
          </c:extLst>
        </c:ser>
        <c:ser>
          <c:idx val="8"/>
          <c:order val="8"/>
          <c:tx>
            <c:strRef>
              <c:f>'Kosten uitsplitsing'!$C$274:$D$274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uitsplitsing'!$E$274:$F$274</c:f>
              <c:numCache>
                <c:formatCode>General</c:formatCode>
                <c:ptCount val="2"/>
                <c:pt idx="1">
                  <c:v>7594537.5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A1-564D-A3D1-95C38ECB24B6}"/>
            </c:ext>
          </c:extLst>
        </c:ser>
        <c:ser>
          <c:idx val="9"/>
          <c:order val="9"/>
          <c:tx>
            <c:strRef>
              <c:f>'Kosten uitsplitsing'!$C$275:$D$275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uitsplitsing'!$E$275:$F$275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A1-564D-A3D1-95C38ECB24B6}"/>
            </c:ext>
          </c:extLst>
        </c:ser>
        <c:ser>
          <c:idx val="10"/>
          <c:order val="10"/>
          <c:tx>
            <c:strRef>
              <c:f>'Kosten uitsplitsing'!$C$276:$D$276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uitsplitsing'!$E$276:$F$276</c:f>
              <c:numCache>
                <c:formatCode>General</c:formatCode>
                <c:ptCount val="2"/>
                <c:pt idx="1">
                  <c:v>1208221.875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A1-564D-A3D1-95C38ECB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6624352"/>
        <c:axId val="1734835200"/>
      </c:barChart>
      <c:catAx>
        <c:axId val="177662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4835200"/>
        <c:crosses val="autoZero"/>
        <c:auto val="1"/>
        <c:lblAlgn val="ctr"/>
        <c:lblOffset val="100"/>
        <c:noMultiLvlLbl val="0"/>
      </c:catAx>
      <c:valAx>
        <c:axId val="173483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662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Maatschappelijke perspectief</a:t>
            </a:r>
            <a:r>
              <a:rPr lang="en-US" sz="1400" b="0" i="0" u="none" strike="noStrike" baseline="0">
                <a:effectLst/>
              </a:rPr>
              <a:t>, zon op daken van huishoudens, 2020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uitsplitsing'!$C$266:$D$266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uitsplitsing'!$E$266:$F$266</c:f>
              <c:numCache>
                <c:formatCode>General</c:formatCode>
                <c:ptCount val="2"/>
                <c:pt idx="0">
                  <c:v>9450000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3-7D46-8896-9DFB7CDC18CB}"/>
            </c:ext>
          </c:extLst>
        </c:ser>
        <c:ser>
          <c:idx val="1"/>
          <c:order val="1"/>
          <c:tx>
            <c:strRef>
              <c:f>'Kosten uitsplitsing'!$C$267:$D$267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uitsplitsing'!$E$267:$F$267</c:f>
              <c:numCache>
                <c:formatCode>General</c:formatCode>
                <c:ptCount val="2"/>
                <c:pt idx="0">
                  <c:v>3450000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3-7D46-8896-9DFB7CDC18CB}"/>
            </c:ext>
          </c:extLst>
        </c:ser>
        <c:ser>
          <c:idx val="2"/>
          <c:order val="2"/>
          <c:tx>
            <c:strRef>
              <c:f>'Kosten uitsplitsing'!$C$268:$D$268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uitsplitsing'!$E$268:$F$268</c:f>
              <c:numCache>
                <c:formatCode>General</c:formatCode>
                <c:ptCount val="2"/>
                <c:pt idx="0">
                  <c:v>1450800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3-7D46-8896-9DFB7CDC18CB}"/>
            </c:ext>
          </c:extLst>
        </c:ser>
        <c:ser>
          <c:idx val="3"/>
          <c:order val="3"/>
          <c:tx>
            <c:strRef>
              <c:f>'Kosten uitsplitsing'!$C$269:$D$269</c:f>
              <c:strCache>
                <c:ptCount val="2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uitsplitsing'!$E$269:$F$269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3-7D46-8896-9DFB7CDC18CB}"/>
            </c:ext>
          </c:extLst>
        </c:ser>
        <c:ser>
          <c:idx val="4"/>
          <c:order val="4"/>
          <c:tx>
            <c:strRef>
              <c:f>'Kosten uitsplitsing'!$C$270:$D$270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uitsplitsing'!$E$270:$F$270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63-7D46-8896-9DFB7CDC18CB}"/>
            </c:ext>
          </c:extLst>
        </c:ser>
        <c:ser>
          <c:idx val="5"/>
          <c:order val="5"/>
          <c:tx>
            <c:strRef>
              <c:f>'Kosten uitsplitsing'!$C$271:$D$271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uitsplitsing'!$E$271:$F$271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63-7D46-8896-9DFB7CDC18CB}"/>
            </c:ext>
          </c:extLst>
        </c:ser>
        <c:ser>
          <c:idx val="6"/>
          <c:order val="6"/>
          <c:tx>
            <c:strRef>
              <c:f>'Kosten uitsplitsing'!$C$272:$D$272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uitsplitsing'!$E$272:$F$272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63-7D46-8896-9DFB7CDC18CB}"/>
            </c:ext>
          </c:extLst>
        </c:ser>
        <c:ser>
          <c:idx val="7"/>
          <c:order val="7"/>
          <c:tx>
            <c:strRef>
              <c:f>'Kosten uitsplitsing'!$C$273:$D$273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uitsplitsing'!$E$273:$F$273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63-7D46-8896-9DFB7CDC18CB}"/>
            </c:ext>
          </c:extLst>
        </c:ser>
        <c:ser>
          <c:idx val="8"/>
          <c:order val="8"/>
          <c:tx>
            <c:strRef>
              <c:f>'Kosten uitsplitsing'!$C$274:$D$274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uitsplitsing'!$E$274:$F$274</c:f>
              <c:numCache>
                <c:formatCode>General</c:formatCode>
                <c:ptCount val="2"/>
                <c:pt idx="1">
                  <c:v>7594537.5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63-7D46-8896-9DFB7CDC18CB}"/>
            </c:ext>
          </c:extLst>
        </c:ser>
        <c:ser>
          <c:idx val="9"/>
          <c:order val="9"/>
          <c:tx>
            <c:strRef>
              <c:f>'Kosten uitsplitsing'!$C$275:$D$275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uitsplitsing'!$E$275:$F$275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63-7D46-8896-9DFB7CDC18CB}"/>
            </c:ext>
          </c:extLst>
        </c:ser>
        <c:ser>
          <c:idx val="10"/>
          <c:order val="10"/>
          <c:tx>
            <c:strRef>
              <c:f>'Kosten uitsplitsing'!$C$276:$D$276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uitsplitsing'!$E$276:$F$276</c:f>
              <c:numCache>
                <c:formatCode>General</c:formatCode>
                <c:ptCount val="2"/>
                <c:pt idx="1">
                  <c:v>1208221.875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63-7D46-8896-9DFB7CDC18CB}"/>
            </c:ext>
          </c:extLst>
        </c:ser>
        <c:ser>
          <c:idx val="11"/>
          <c:order val="11"/>
          <c:tx>
            <c:strRef>
              <c:f>'Kosten uitsplitsing'!$C$277:$D$277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uitsplitsing'!$E$277:$F$277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0563-7D46-8896-9DFB7CDC18CB}"/>
            </c:ext>
          </c:extLst>
        </c:ser>
        <c:ser>
          <c:idx val="12"/>
          <c:order val="12"/>
          <c:tx>
            <c:strRef>
              <c:f>'Kosten uitsplitsing'!$C$278:$D$278</c:f>
              <c:strCache>
                <c:ptCount val="2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uitsplitsing'!$E$278:$F$278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63-7D46-8896-9DFB7CDC18CB}"/>
            </c:ext>
          </c:extLst>
        </c:ser>
        <c:ser>
          <c:idx val="13"/>
          <c:order val="13"/>
          <c:tx>
            <c:strRef>
              <c:f>'Kosten uitsplitsing'!$C$279:$D$279</c:f>
              <c:strCache>
                <c:ptCount val="2"/>
                <c:pt idx="0">
                  <c:v>Profiel en onbalans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uitsplitsing'!$E$279:$F$279</c:f>
              <c:numCache>
                <c:formatCode>General</c:formatCode>
                <c:ptCount val="2"/>
                <c:pt idx="0">
                  <c:v>690412.5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63-7D46-8896-9DFB7CDC18CB}"/>
            </c:ext>
          </c:extLst>
        </c:ser>
        <c:ser>
          <c:idx val="14"/>
          <c:order val="14"/>
          <c:tx>
            <c:strRef>
              <c:f>'Kosten uitsplitsing'!$C$280:$D$280</c:f>
              <c:strCache>
                <c:ptCount val="2"/>
                <c:pt idx="0">
                  <c:v>Recyclen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uitsplitsing'!$E$280:$F$280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63-7D46-8896-9DFB7CDC18CB}"/>
            </c:ext>
          </c:extLst>
        </c:ser>
        <c:ser>
          <c:idx val="15"/>
          <c:order val="15"/>
          <c:tx>
            <c:strRef>
              <c:f>'Kosten uitsplitsing'!$C$281:$D$281</c:f>
              <c:strCache>
                <c:ptCount val="2"/>
                <c:pt idx="0">
                  <c:v>Opportuniteitskosten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uitsplitsing'!$E$281:$F$281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563-7D46-8896-9DFB7CDC18CB}"/>
            </c:ext>
          </c:extLst>
        </c:ser>
        <c:ser>
          <c:idx val="16"/>
          <c:order val="16"/>
          <c:tx>
            <c:strRef>
              <c:f>'Kosten uitsplitsing'!$C$282:$D$282</c:f>
              <c:strCache>
                <c:ptCount val="2"/>
                <c:pt idx="0">
                  <c:v>Vergunningsverlening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uitsplitsing'!$E$282:$F$282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63-7D46-8896-9DFB7CDC18CB}"/>
            </c:ext>
          </c:extLst>
        </c:ser>
        <c:ser>
          <c:idx val="17"/>
          <c:order val="17"/>
          <c:tx>
            <c:strRef>
              <c:f>'Kosten uitsplitsing'!$C$283:$D$283</c:f>
              <c:strCache>
                <c:ptCount val="2"/>
                <c:pt idx="0">
                  <c:v>Transport verliezen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uitsplitsing'!$E$283:$F$283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63-7D46-8896-9DFB7CDC18CB}"/>
            </c:ext>
          </c:extLst>
        </c:ser>
        <c:ser>
          <c:idx val="18"/>
          <c:order val="18"/>
          <c:tx>
            <c:strRef>
              <c:f>'Kosten uitsplitsing'!$C$284:$D$284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uitsplitsing'!$E$284:$F$284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63-7D46-8896-9DFB7CDC18CB}"/>
            </c:ext>
          </c:extLst>
        </c:ser>
        <c:ser>
          <c:idx val="19"/>
          <c:order val="19"/>
          <c:tx>
            <c:strRef>
              <c:f>'Kosten uitsplitsing'!$C$285:$D$285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uitsplitsing'!$E$285:$F$285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63-7D46-8896-9DFB7CDC18CB}"/>
            </c:ext>
          </c:extLst>
        </c:ser>
        <c:ser>
          <c:idx val="20"/>
          <c:order val="20"/>
          <c:tx>
            <c:strRef>
              <c:f>'Kosten uitsplitsing'!$C$286:$D$286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uitsplitsing'!$E$286:$F$286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63-7D46-8896-9DFB7CDC18CB}"/>
            </c:ext>
          </c:extLst>
        </c:ser>
        <c:ser>
          <c:idx val="21"/>
          <c:order val="21"/>
          <c:tx>
            <c:strRef>
              <c:f>'Kosten uitsplitsing'!$C$287:$D$287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uitsplitsing'!$E$287:$F$287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563-7D46-8896-9DFB7CDC18CB}"/>
            </c:ext>
          </c:extLst>
        </c:ser>
        <c:ser>
          <c:idx val="22"/>
          <c:order val="22"/>
          <c:tx>
            <c:strRef>
              <c:f>'Kosten uitsplitsing'!$C$288:$D$288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uitsplitsing'!$E$288:$F$288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563-7D46-8896-9DFB7CDC18CB}"/>
            </c:ext>
          </c:extLst>
        </c:ser>
        <c:ser>
          <c:idx val="23"/>
          <c:order val="23"/>
          <c:tx>
            <c:strRef>
              <c:f>'Kosten uitsplitsing'!$C$289:$D$289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uitsplitsing'!$E$289:$F$289</c:f>
              <c:numCache>
                <c:formatCode>General</c:formatCode>
                <c:ptCount val="2"/>
                <c:pt idx="1">
                  <c:v>1738147.5032639722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563-7D46-8896-9DFB7CDC18CB}"/>
            </c:ext>
          </c:extLst>
        </c:ser>
        <c:ser>
          <c:idx val="24"/>
          <c:order val="24"/>
          <c:tx>
            <c:strRef>
              <c:f>'Kosten uitsplitsing'!$C$290:$D$290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uitsplitsing'!$E$290:$F$290</c:f>
              <c:numCache>
                <c:formatCode>General</c:formatCode>
                <c:ptCount val="2"/>
                <c:pt idx="1">
                  <c:v>685113.86955377809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563-7D46-8896-9DFB7CDC18CB}"/>
            </c:ext>
          </c:extLst>
        </c:ser>
        <c:ser>
          <c:idx val="25"/>
          <c:order val="25"/>
          <c:tx>
            <c:strRef>
              <c:f>'Kosten uitsplitsing'!$C$291:$D$291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uitsplitsing'!$E$291:$F$291</c:f>
              <c:numCache>
                <c:formatCode>General</c:formatCode>
                <c:ptCount val="2"/>
                <c:pt idx="1">
                  <c:v>94396.28848346771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563-7D46-8896-9DFB7CDC18CB}"/>
            </c:ext>
          </c:extLst>
        </c:ser>
        <c:ser>
          <c:idx val="26"/>
          <c:order val="26"/>
          <c:tx>
            <c:strRef>
              <c:f>'Kosten uitsplitsing'!$C$292:$D$292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uitsplitsing'!$E$292:$F$292</c:f>
              <c:numCache>
                <c:formatCode>General</c:formatCode>
                <c:ptCount val="2"/>
                <c:pt idx="1">
                  <c:v>613666.2648445532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563-7D46-8896-9DFB7CDC18CB}"/>
            </c:ext>
          </c:extLst>
        </c:ser>
        <c:ser>
          <c:idx val="27"/>
          <c:order val="27"/>
          <c:tx>
            <c:strRef>
              <c:f>'Kosten uitsplitsing'!$C$293:$D$293</c:f>
              <c:strCache>
                <c:ptCount val="2"/>
                <c:pt idx="0">
                  <c:v>Afname waarde omliggende woningen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uitsplitsing'!$E$293:$F$293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563-7D46-8896-9DFB7CDC18CB}"/>
            </c:ext>
          </c:extLst>
        </c:ser>
        <c:ser>
          <c:idx val="28"/>
          <c:order val="28"/>
          <c:tx>
            <c:strRef>
              <c:f>'Kosten uitsplitsing'!$C$294:$D$294</c:f>
              <c:strCache>
                <c:ptCount val="2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uitsplitsing'!$E$294:$F$294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563-7D46-8896-9DFB7CDC18CB}"/>
            </c:ext>
          </c:extLst>
        </c:ser>
        <c:ser>
          <c:idx val="29"/>
          <c:order val="29"/>
          <c:tx>
            <c:strRef>
              <c:f>'Kosten uitsplitsing'!$C$295:$D$295</c:f>
              <c:strCache>
                <c:ptCount val="2"/>
                <c:pt idx="0">
                  <c:v>Andere Externe kosten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uitsplitsing'!$E$295:$F$295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563-7D46-8896-9DFB7CDC18CB}"/>
            </c:ext>
          </c:extLst>
        </c:ser>
        <c:ser>
          <c:idx val="30"/>
          <c:order val="30"/>
          <c:tx>
            <c:strRef>
              <c:f>'Kosten uitsplitsing'!$C$296:$D$296</c:f>
              <c:strCache>
                <c:ptCount val="2"/>
                <c:pt idx="0">
                  <c:v>Andere Externe baten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uitsplitsing'!$E$296:$F$296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563-7D46-8896-9DFB7CDC18CB}"/>
            </c:ext>
          </c:extLst>
        </c:ser>
        <c:ser>
          <c:idx val="31"/>
          <c:order val="31"/>
          <c:tx>
            <c:strRef>
              <c:f>'Kosten uitsplitsing'!$C$297:$D$297</c:f>
              <c:strCache>
                <c:ptCount val="2"/>
                <c:pt idx="0">
                  <c:v>Werkgelegenheid, installatie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uitsplitsing'!$E$297:$F$297</c:f>
              <c:numCache>
                <c:formatCode>General</c:formatCode>
                <c:ptCount val="2"/>
                <c:pt idx="1">
                  <c:v>1523891.9667590028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563-7D46-8896-9DFB7CDC18CB}"/>
            </c:ext>
          </c:extLst>
        </c:ser>
        <c:ser>
          <c:idx val="32"/>
          <c:order val="32"/>
          <c:tx>
            <c:strRef>
              <c:f>'Kosten uitsplitsing'!$C$298:$D$298</c:f>
              <c:strCache>
                <c:ptCount val="2"/>
                <c:pt idx="0">
                  <c:v>Werkgelegenheid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uitsplitsing'!$E$298:$F$298</c:f>
              <c:numCache>
                <c:formatCode>General</c:formatCode>
                <c:ptCount val="2"/>
                <c:pt idx="1">
                  <c:v>1928237.534626038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563-7D46-8896-9DFB7CDC18CB}"/>
            </c:ext>
          </c:extLst>
        </c:ser>
        <c:ser>
          <c:idx val="33"/>
          <c:order val="33"/>
          <c:tx>
            <c:strRef>
              <c:f>'Kosten uitsplitsing'!$C$299:$D$299</c:f>
              <c:strCache>
                <c:ptCount val="2"/>
                <c:pt idx="0">
                  <c:v>CO2-uitstoot, maatschappelijk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uitsplitsing'!$E$299:$F$299</c:f>
              <c:numCache>
                <c:formatCode>General</c:formatCode>
                <c:ptCount val="2"/>
                <c:pt idx="1">
                  <c:v>4157009.8856089339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563-7D46-8896-9DFB7CDC18CB}"/>
            </c:ext>
          </c:extLst>
        </c:ser>
        <c:ser>
          <c:idx val="34"/>
          <c:order val="34"/>
          <c:tx>
            <c:strRef>
              <c:f>'Kosten uitsplitsing'!$C$300:$D$300</c:f>
              <c:strCache>
                <c:ptCount val="2"/>
                <c:pt idx="0">
                  <c:v>Kennisontwikkeling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uitsplitsing'!$E$265:$F$265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uitsplitsing'!$E$300:$F$300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563-7D46-8896-9DFB7CDC1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5795920"/>
        <c:axId val="1799160208"/>
      </c:barChart>
      <c:catAx>
        <c:axId val="17757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99160208"/>
        <c:crosses val="autoZero"/>
        <c:auto val="1"/>
        <c:lblAlgn val="ctr"/>
        <c:lblOffset val="100"/>
        <c:noMultiLvlLbl val="0"/>
      </c:catAx>
      <c:valAx>
        <c:axId val="17991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79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Business case, zon op daken van huishoudens, 2050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uitsplitsing'!$C$359:$D$359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uitsplitsing'!$E$359:$F$359</c:f>
              <c:numCache>
                <c:formatCode>General</c:formatCode>
                <c:ptCount val="2"/>
                <c:pt idx="0">
                  <c:v>5537667.490746934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E-E244-98B4-042CC237259C}"/>
            </c:ext>
          </c:extLst>
        </c:ser>
        <c:ser>
          <c:idx val="1"/>
          <c:order val="1"/>
          <c:tx>
            <c:strRef>
              <c:f>'Kosten uitsplitsing'!$C$360:$D$360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uitsplitsing'!$E$360:$F$360</c:f>
              <c:numCache>
                <c:formatCode>General</c:formatCode>
                <c:ptCount val="2"/>
                <c:pt idx="0">
                  <c:v>3234701.010468048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E-E244-98B4-042CC237259C}"/>
            </c:ext>
          </c:extLst>
        </c:ser>
        <c:ser>
          <c:idx val="2"/>
          <c:order val="2"/>
          <c:tx>
            <c:strRef>
              <c:f>'Kosten uitsplitsing'!$C$361:$D$361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uitsplitsing'!$E$361:$F$361</c:f>
              <c:numCache>
                <c:formatCode>General</c:formatCode>
                <c:ptCount val="2"/>
                <c:pt idx="0">
                  <c:v>1305720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E-E244-98B4-042CC237259C}"/>
            </c:ext>
          </c:extLst>
        </c:ser>
        <c:ser>
          <c:idx val="3"/>
          <c:order val="3"/>
          <c:tx>
            <c:strRef>
              <c:f>'Kosten uitsplitsing'!$C$362:$D$362</c:f>
              <c:strCache>
                <c:ptCount val="2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uitsplitsing'!$E$362:$F$362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E-E244-98B4-042CC237259C}"/>
            </c:ext>
          </c:extLst>
        </c:ser>
        <c:ser>
          <c:idx val="4"/>
          <c:order val="4"/>
          <c:tx>
            <c:strRef>
              <c:f>'Kosten uitsplitsing'!$C$363:$D$363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uitsplitsing'!$E$363:$F$363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E-E244-98B4-042CC237259C}"/>
            </c:ext>
          </c:extLst>
        </c:ser>
        <c:ser>
          <c:idx val="5"/>
          <c:order val="5"/>
          <c:tx>
            <c:strRef>
              <c:f>'Kosten uitsplitsing'!$C$364:$D$364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uitsplitsing'!$E$364:$F$364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E-E244-98B4-042CC237259C}"/>
            </c:ext>
          </c:extLst>
        </c:ser>
        <c:ser>
          <c:idx val="6"/>
          <c:order val="6"/>
          <c:tx>
            <c:strRef>
              <c:f>'Kosten uitsplitsing'!$C$365:$D$365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uitsplitsing'!$E$365:$F$365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AE-E244-98B4-042CC237259C}"/>
            </c:ext>
          </c:extLst>
        </c:ser>
        <c:ser>
          <c:idx val="7"/>
          <c:order val="7"/>
          <c:tx>
            <c:strRef>
              <c:f>'Kosten uitsplitsing'!$C$366:$D$366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uitsplitsing'!$E$366:$F$366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AE-E244-98B4-042CC237259C}"/>
            </c:ext>
          </c:extLst>
        </c:ser>
        <c:ser>
          <c:idx val="8"/>
          <c:order val="8"/>
          <c:tx>
            <c:strRef>
              <c:f>'Kosten uitsplitsing'!$C$367:$D$367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uitsplitsing'!$E$367:$F$367</c:f>
              <c:numCache>
                <c:formatCode>General</c:formatCode>
                <c:ptCount val="2"/>
                <c:pt idx="1">
                  <c:v>12151260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AE-E244-98B4-042CC237259C}"/>
            </c:ext>
          </c:extLst>
        </c:ser>
        <c:ser>
          <c:idx val="9"/>
          <c:order val="9"/>
          <c:tx>
            <c:strRef>
              <c:f>'Kosten uitsplitsing'!$C$368:$D$368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uitsplitsing'!$E$368:$F$368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AE-E244-98B4-042CC237259C}"/>
            </c:ext>
          </c:extLst>
        </c:ser>
        <c:ser>
          <c:idx val="10"/>
          <c:order val="10"/>
          <c:tx>
            <c:strRef>
              <c:f>'Kosten uitsplitsing'!$C$369:$D$369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uitsplitsing'!$E$369:$F$369</c:f>
              <c:numCache>
                <c:formatCode>General</c:formatCode>
                <c:ptCount val="2"/>
                <c:pt idx="1">
                  <c:v>1933155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AE-E244-98B4-042CC2372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17503"/>
        <c:axId val="1734642288"/>
      </c:barChart>
      <c:catAx>
        <c:axId val="10601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4642288"/>
        <c:crosses val="autoZero"/>
        <c:auto val="1"/>
        <c:lblAlgn val="ctr"/>
        <c:lblOffset val="100"/>
        <c:noMultiLvlLbl val="0"/>
      </c:catAx>
      <c:valAx>
        <c:axId val="173464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01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NCW (€),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User_interface!$D$31</c:f>
              <c:strCache>
                <c:ptCount val="1"/>
                <c:pt idx="0">
                  <c:v>Business case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User_interface!$B$32:$B$40</c:f>
              <c:strCache>
                <c:ptCount val="7"/>
                <c:pt idx="0">
                  <c:v>Zon op land</c:v>
                </c:pt>
                <c:pt idx="3">
                  <c:v>Zon op dak, bedrijven</c:v>
                </c:pt>
                <c:pt idx="6">
                  <c:v>Zon op dak, huishoudens</c:v>
                </c:pt>
              </c:strCache>
            </c:strRef>
          </c:cat>
          <c:val>
            <c:numRef>
              <c:f>(User_interface!$D$32,User_interface!$D$35,User_interface!$D$38)</c:f>
              <c:numCache>
                <c:formatCode>#,##0</c:formatCode>
                <c:ptCount val="3"/>
                <c:pt idx="0">
                  <c:v>-1554352.9491047279</c:v>
                </c:pt>
                <c:pt idx="1">
                  <c:v>-2381959.5884514637</c:v>
                </c:pt>
                <c:pt idx="2">
                  <c:v>-5548040.625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8-C149-8057-86C5F5485B6A}"/>
            </c:ext>
          </c:extLst>
        </c:ser>
        <c:ser>
          <c:idx val="2"/>
          <c:order val="1"/>
          <c:tx>
            <c:strRef>
              <c:f>User_interface!$F$31</c:f>
              <c:strCache>
                <c:ptCount val="1"/>
                <c:pt idx="0">
                  <c:v>Maatschappelijke perspectief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User_interface!$B$32:$B$40</c:f>
              <c:strCache>
                <c:ptCount val="7"/>
                <c:pt idx="0">
                  <c:v>Zon op land</c:v>
                </c:pt>
                <c:pt idx="3">
                  <c:v>Zon op dak, bedrijven</c:v>
                </c:pt>
                <c:pt idx="6">
                  <c:v>Zon op dak, huishoudens</c:v>
                </c:pt>
              </c:strCache>
            </c:strRef>
          </c:cat>
          <c:val>
            <c:numRef>
              <c:f>(User_interface!$F$32,User_interface!$F$35,User_interface!$F$38)</c:f>
              <c:numCache>
                <c:formatCode>#,##0</c:formatCode>
                <c:ptCount val="3"/>
                <c:pt idx="0">
                  <c:v>4657496.2058148356</c:v>
                </c:pt>
                <c:pt idx="1">
                  <c:v>4996885.318180901</c:v>
                </c:pt>
                <c:pt idx="2">
                  <c:v>4502010.188139746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8-C149-8057-86C5F5485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0123664"/>
        <c:axId val="1270125296"/>
      </c:barChart>
      <c:catAx>
        <c:axId val="1270123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0125296"/>
        <c:crosses val="autoZero"/>
        <c:auto val="1"/>
        <c:lblAlgn val="ctr"/>
        <c:lblOffset val="100"/>
        <c:noMultiLvlLbl val="0"/>
      </c:catAx>
      <c:valAx>
        <c:axId val="127012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7012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Maatschappelijke perspectief, zon op daken van huishoudens, 2020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uitsplitsing'!$C$359:$D$359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uitsplitsing'!$E$359:$F$359</c:f>
              <c:numCache>
                <c:formatCode>General</c:formatCode>
                <c:ptCount val="2"/>
                <c:pt idx="0">
                  <c:v>5537667.490746934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1-F342-B4E3-DBC8C570C3AD}"/>
            </c:ext>
          </c:extLst>
        </c:ser>
        <c:ser>
          <c:idx val="1"/>
          <c:order val="1"/>
          <c:tx>
            <c:strRef>
              <c:f>'Kosten uitsplitsing'!$C$360:$D$360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uitsplitsing'!$E$360:$F$360</c:f>
              <c:numCache>
                <c:formatCode>General</c:formatCode>
                <c:ptCount val="2"/>
                <c:pt idx="0">
                  <c:v>3234701.010468048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1-F342-B4E3-DBC8C570C3AD}"/>
            </c:ext>
          </c:extLst>
        </c:ser>
        <c:ser>
          <c:idx val="2"/>
          <c:order val="2"/>
          <c:tx>
            <c:strRef>
              <c:f>'Kosten uitsplitsing'!$C$361:$D$361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uitsplitsing'!$E$361:$F$361</c:f>
              <c:numCache>
                <c:formatCode>General</c:formatCode>
                <c:ptCount val="2"/>
                <c:pt idx="0">
                  <c:v>1305720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1-F342-B4E3-DBC8C570C3AD}"/>
            </c:ext>
          </c:extLst>
        </c:ser>
        <c:ser>
          <c:idx val="3"/>
          <c:order val="3"/>
          <c:tx>
            <c:strRef>
              <c:f>'Kosten uitsplitsing'!$C$362:$D$362</c:f>
              <c:strCache>
                <c:ptCount val="2"/>
                <c:pt idx="0">
                  <c:v>Kosten huur van dak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uitsplitsing'!$E$362:$F$362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1-F342-B4E3-DBC8C570C3AD}"/>
            </c:ext>
          </c:extLst>
        </c:ser>
        <c:ser>
          <c:idx val="4"/>
          <c:order val="4"/>
          <c:tx>
            <c:strRef>
              <c:f>'Kosten uitsplitsing'!$C$363:$D$363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uitsplitsing'!$E$363:$F$363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1-F342-B4E3-DBC8C570C3AD}"/>
            </c:ext>
          </c:extLst>
        </c:ser>
        <c:ser>
          <c:idx val="5"/>
          <c:order val="5"/>
          <c:tx>
            <c:strRef>
              <c:f>'Kosten uitsplitsing'!$C$364:$D$364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uitsplitsing'!$E$364:$F$364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1-F342-B4E3-DBC8C570C3AD}"/>
            </c:ext>
          </c:extLst>
        </c:ser>
        <c:ser>
          <c:idx val="6"/>
          <c:order val="6"/>
          <c:tx>
            <c:strRef>
              <c:f>'Kosten uitsplitsing'!$C$365:$D$365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uitsplitsing'!$E$365:$F$365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1-F342-B4E3-DBC8C570C3AD}"/>
            </c:ext>
          </c:extLst>
        </c:ser>
        <c:ser>
          <c:idx val="7"/>
          <c:order val="7"/>
          <c:tx>
            <c:strRef>
              <c:f>'Kosten uitsplitsing'!$C$366:$D$366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uitsplitsing'!$E$366:$F$366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C1-F342-B4E3-DBC8C570C3AD}"/>
            </c:ext>
          </c:extLst>
        </c:ser>
        <c:ser>
          <c:idx val="8"/>
          <c:order val="8"/>
          <c:tx>
            <c:strRef>
              <c:f>'Kosten uitsplitsing'!$C$367:$D$367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uitsplitsing'!$E$367:$F$367</c:f>
              <c:numCache>
                <c:formatCode>General</c:formatCode>
                <c:ptCount val="2"/>
                <c:pt idx="1">
                  <c:v>12151260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C1-F342-B4E3-DBC8C570C3AD}"/>
            </c:ext>
          </c:extLst>
        </c:ser>
        <c:ser>
          <c:idx val="9"/>
          <c:order val="9"/>
          <c:tx>
            <c:strRef>
              <c:f>'Kosten uitsplitsing'!$C$368:$D$368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uitsplitsing'!$E$368:$F$368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C1-F342-B4E3-DBC8C570C3AD}"/>
            </c:ext>
          </c:extLst>
        </c:ser>
        <c:ser>
          <c:idx val="10"/>
          <c:order val="10"/>
          <c:tx>
            <c:strRef>
              <c:f>'Kosten uitsplitsing'!$C$369:$D$369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uitsplitsing'!$E$369:$F$369</c:f>
              <c:numCache>
                <c:formatCode>General</c:formatCode>
                <c:ptCount val="2"/>
                <c:pt idx="1">
                  <c:v>1933155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C1-F342-B4E3-DBC8C570C3AD}"/>
            </c:ext>
          </c:extLst>
        </c:ser>
        <c:ser>
          <c:idx val="11"/>
          <c:order val="11"/>
          <c:tx>
            <c:strRef>
              <c:f>'Kosten uitsplitsing'!$C$370:$D$370</c:f>
              <c:strCache>
                <c:ptCount val="2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uitsplitsing'!$E$370:$F$370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C1-F342-B4E3-DBC8C570C3AD}"/>
            </c:ext>
          </c:extLst>
        </c:ser>
        <c:ser>
          <c:idx val="12"/>
          <c:order val="12"/>
          <c:tx>
            <c:strRef>
              <c:f>'Kosten uitsplitsing'!$C$371:$D$371</c:f>
              <c:strCache>
                <c:ptCount val="2"/>
                <c:pt idx="0">
                  <c:v>Profiel en onbalans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uitsplitsing'!$E$371:$F$371</c:f>
              <c:numCache>
                <c:formatCode>General</c:formatCode>
                <c:ptCount val="2"/>
                <c:pt idx="0">
                  <c:v>1104660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C1-F342-B4E3-DBC8C570C3AD}"/>
            </c:ext>
          </c:extLst>
        </c:ser>
        <c:ser>
          <c:idx val="13"/>
          <c:order val="13"/>
          <c:tx>
            <c:strRef>
              <c:f>'Kosten uitsplitsing'!$C$372:$D$372</c:f>
              <c:strCache>
                <c:ptCount val="2"/>
                <c:pt idx="0">
                  <c:v>Recyclen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uitsplitsing'!$E$372:$F$372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C1-F342-B4E3-DBC8C570C3AD}"/>
            </c:ext>
          </c:extLst>
        </c:ser>
        <c:ser>
          <c:idx val="14"/>
          <c:order val="14"/>
          <c:tx>
            <c:strRef>
              <c:f>'Kosten uitsplitsing'!$C$373:$D$373</c:f>
              <c:strCache>
                <c:ptCount val="2"/>
                <c:pt idx="0">
                  <c:v>Opportuniteitskosten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uitsplitsing'!$E$373:$F$373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C1-F342-B4E3-DBC8C570C3AD}"/>
            </c:ext>
          </c:extLst>
        </c:ser>
        <c:ser>
          <c:idx val="15"/>
          <c:order val="15"/>
          <c:tx>
            <c:strRef>
              <c:f>'Kosten uitsplitsing'!$C$374:$D$374</c:f>
              <c:strCache>
                <c:ptCount val="2"/>
                <c:pt idx="0">
                  <c:v>Vergunningsverlening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uitsplitsing'!$E$374:$F$374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C1-F342-B4E3-DBC8C570C3AD}"/>
            </c:ext>
          </c:extLst>
        </c:ser>
        <c:ser>
          <c:idx val="16"/>
          <c:order val="16"/>
          <c:tx>
            <c:strRef>
              <c:f>'Kosten uitsplitsing'!$C$375:$D$375</c:f>
              <c:strCache>
                <c:ptCount val="2"/>
                <c:pt idx="0">
                  <c:v>Transport verliezen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uitsplitsing'!$E$375:$F$375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C1-F342-B4E3-DBC8C570C3AD}"/>
            </c:ext>
          </c:extLst>
        </c:ser>
        <c:ser>
          <c:idx val="17"/>
          <c:order val="17"/>
          <c:tx>
            <c:strRef>
              <c:f>'Kosten uitsplitsing'!$C$376:$D$376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uitsplitsing'!$E$376:$F$376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C1-F342-B4E3-DBC8C570C3AD}"/>
            </c:ext>
          </c:extLst>
        </c:ser>
        <c:ser>
          <c:idx val="18"/>
          <c:order val="18"/>
          <c:tx>
            <c:strRef>
              <c:f>'Kosten uitsplitsing'!$C$377:$D$377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uitsplitsing'!$E$377:$F$377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C1-F342-B4E3-DBC8C570C3AD}"/>
            </c:ext>
          </c:extLst>
        </c:ser>
        <c:ser>
          <c:idx val="19"/>
          <c:order val="19"/>
          <c:tx>
            <c:strRef>
              <c:f>'Kosten uitsplitsing'!$C$378:$D$378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uitsplitsing'!$E$378:$F$378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1C1-F342-B4E3-DBC8C570C3AD}"/>
            </c:ext>
          </c:extLst>
        </c:ser>
        <c:ser>
          <c:idx val="20"/>
          <c:order val="20"/>
          <c:tx>
            <c:strRef>
              <c:f>'Kosten uitsplitsing'!$C$379:$D$379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uitsplitsing'!$E$379:$F$379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C1-F342-B4E3-DBC8C570C3AD}"/>
            </c:ext>
          </c:extLst>
        </c:ser>
        <c:ser>
          <c:idx val="21"/>
          <c:order val="21"/>
          <c:tx>
            <c:strRef>
              <c:f>'Kosten uitsplitsing'!$C$380:$D$380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uitsplitsing'!$E$380:$F$380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C1-F342-B4E3-DBC8C570C3AD}"/>
            </c:ext>
          </c:extLst>
        </c:ser>
        <c:ser>
          <c:idx val="22"/>
          <c:order val="22"/>
          <c:tx>
            <c:strRef>
              <c:f>'Kosten uitsplitsing'!$C$381:$D$381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uitsplitsing'!$E$381:$F$381</c:f>
              <c:numCache>
                <c:formatCode>General</c:formatCode>
                <c:ptCount val="2"/>
                <c:pt idx="1">
                  <c:v>43791.650211321939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C1-F342-B4E3-DBC8C570C3AD}"/>
            </c:ext>
          </c:extLst>
        </c:ser>
        <c:ser>
          <c:idx val="23"/>
          <c:order val="23"/>
          <c:tx>
            <c:strRef>
              <c:f>'Kosten uitsplitsing'!$C$382:$D$382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uitsplitsing'!$E$382:$F$382</c:f>
              <c:numCache>
                <c:formatCode>General</c:formatCode>
                <c:ptCount val="2"/>
                <c:pt idx="1">
                  <c:v>23101.190464322681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C1-F342-B4E3-DBC8C570C3AD}"/>
            </c:ext>
          </c:extLst>
        </c:ser>
        <c:ser>
          <c:idx val="24"/>
          <c:order val="24"/>
          <c:tx>
            <c:strRef>
              <c:f>'Kosten uitsplitsing'!$C$383:$D$383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uitsplitsing'!$E$383:$F$383</c:f>
              <c:numCache>
                <c:formatCode>General</c:formatCode>
                <c:ptCount val="2"/>
                <c:pt idx="1">
                  <c:v>1924.4365180076331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1C1-F342-B4E3-DBC8C570C3AD}"/>
            </c:ext>
          </c:extLst>
        </c:ser>
        <c:ser>
          <c:idx val="25"/>
          <c:order val="25"/>
          <c:tx>
            <c:strRef>
              <c:f>'Kosten uitsplitsing'!$C$384:$D$384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uitsplitsing'!$E$384:$F$384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C1-F342-B4E3-DBC8C570C3AD}"/>
            </c:ext>
          </c:extLst>
        </c:ser>
        <c:ser>
          <c:idx val="26"/>
          <c:order val="26"/>
          <c:tx>
            <c:strRef>
              <c:f>'Kosten uitsplitsing'!$C$385:$D$385</c:f>
              <c:strCache>
                <c:ptCount val="2"/>
                <c:pt idx="0">
                  <c:v>Afname waarde omliggende woningen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uitsplitsing'!$E$385:$F$385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1C1-F342-B4E3-DBC8C570C3AD}"/>
            </c:ext>
          </c:extLst>
        </c:ser>
        <c:ser>
          <c:idx val="27"/>
          <c:order val="27"/>
          <c:tx>
            <c:strRef>
              <c:f>'Kosten uitsplitsing'!$C$386:$D$386</c:f>
              <c:strCache>
                <c:ptCount val="2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uitsplitsing'!$E$386:$F$386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1C1-F342-B4E3-DBC8C570C3AD}"/>
            </c:ext>
          </c:extLst>
        </c:ser>
        <c:ser>
          <c:idx val="28"/>
          <c:order val="28"/>
          <c:tx>
            <c:strRef>
              <c:f>'Kosten uitsplitsing'!$C$387:$D$387</c:f>
              <c:strCache>
                <c:ptCount val="2"/>
                <c:pt idx="0">
                  <c:v>Andere Externe kosten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uitsplitsing'!$E$387:$F$387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1C1-F342-B4E3-DBC8C570C3AD}"/>
            </c:ext>
          </c:extLst>
        </c:ser>
        <c:ser>
          <c:idx val="29"/>
          <c:order val="29"/>
          <c:tx>
            <c:strRef>
              <c:f>'Kosten uitsplitsing'!$C$388:$D$388</c:f>
              <c:strCache>
                <c:ptCount val="2"/>
                <c:pt idx="0">
                  <c:v>Andere Externe baten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uitsplitsing'!$E$388:$F$388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1C1-F342-B4E3-DBC8C570C3AD}"/>
            </c:ext>
          </c:extLst>
        </c:ser>
        <c:ser>
          <c:idx val="30"/>
          <c:order val="30"/>
          <c:tx>
            <c:strRef>
              <c:f>'Kosten uitsplitsing'!$C$389:$D$389</c:f>
              <c:strCache>
                <c:ptCount val="2"/>
                <c:pt idx="0">
                  <c:v>Werkgelegenheid, installatie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uitsplitsing'!$E$389:$F$389</c:f>
              <c:numCache>
                <c:formatCode>General</c:formatCode>
                <c:ptCount val="2"/>
                <c:pt idx="1">
                  <c:v>1523891.9667590028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1C1-F342-B4E3-DBC8C570C3AD}"/>
            </c:ext>
          </c:extLst>
        </c:ser>
        <c:ser>
          <c:idx val="31"/>
          <c:order val="31"/>
          <c:tx>
            <c:strRef>
              <c:f>'Kosten uitsplitsing'!$C$390:$D$390</c:f>
              <c:strCache>
                <c:ptCount val="2"/>
                <c:pt idx="0">
                  <c:v>Werkgelegenheid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uitsplitsing'!$E$390:$F$390</c:f>
              <c:numCache>
                <c:formatCode>General</c:formatCode>
                <c:ptCount val="2"/>
                <c:pt idx="1">
                  <c:v>3085180.055401661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C1-F342-B4E3-DBC8C570C3AD}"/>
            </c:ext>
          </c:extLst>
        </c:ser>
        <c:ser>
          <c:idx val="32"/>
          <c:order val="32"/>
          <c:tx>
            <c:strRef>
              <c:f>'Kosten uitsplitsing'!$C$391:$D$391</c:f>
              <c:strCache>
                <c:ptCount val="2"/>
                <c:pt idx="0">
                  <c:v>CO2-uitstoot, maatschappelijk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uitsplitsing'!$E$391:$F$391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1C1-F342-B4E3-DBC8C570C3AD}"/>
            </c:ext>
          </c:extLst>
        </c:ser>
        <c:ser>
          <c:idx val="33"/>
          <c:order val="33"/>
          <c:tx>
            <c:strRef>
              <c:f>'Kosten uitsplitsing'!$C$392:$D$392</c:f>
              <c:strCache>
                <c:ptCount val="2"/>
                <c:pt idx="0">
                  <c:v>Kennisontwikkeling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uitsplitsing'!$E$358:$F$358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uitsplitsing'!$E$392:$F$392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1C1-F342-B4E3-DBC8C570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5047456"/>
        <c:axId val="1774075168"/>
      </c:barChart>
      <c:catAx>
        <c:axId val="17750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4075168"/>
        <c:crosses val="autoZero"/>
        <c:auto val="1"/>
        <c:lblAlgn val="ctr"/>
        <c:lblOffset val="100"/>
        <c:noMultiLvlLbl val="0"/>
      </c:catAx>
      <c:valAx>
        <c:axId val="17740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504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NCW (€),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User_interface!$D$31</c:f>
              <c:strCache>
                <c:ptCount val="1"/>
                <c:pt idx="0">
                  <c:v>Business case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(User_interface!$D$33,User_interface!$D$36,User_interface!$D$39)</c:f>
              <c:numCache>
                <c:formatCode>#,##0</c:formatCode>
                <c:ptCount val="3"/>
                <c:pt idx="0">
                  <c:v>974900.61705937004</c:v>
                </c:pt>
                <c:pt idx="1">
                  <c:v>32095.344878796121</c:v>
                </c:pt>
                <c:pt idx="2">
                  <c:v>-186704.85574082471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7-6A4A-9B78-9F12B5DDCDC2}"/>
            </c:ext>
          </c:extLst>
        </c:ser>
        <c:ser>
          <c:idx val="1"/>
          <c:order val="1"/>
          <c:tx>
            <c:strRef>
              <c:f>User_interface!$F$31</c:f>
              <c:strCache>
                <c:ptCount val="1"/>
                <c:pt idx="0">
                  <c:v>Maatschappelijke perspectief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(User_interface!$F$33,User_interface!$F$36,User_interface!$F$39)</c:f>
              <c:numCache>
                <c:formatCode>#,##0</c:formatCode>
                <c:ptCount val="3"/>
                <c:pt idx="0">
                  <c:v>3237182.8370124572</c:v>
                </c:pt>
                <c:pt idx="1">
                  <c:v>3390919.8667332642</c:v>
                </c:pt>
                <c:pt idx="2">
                  <c:v>5134316.8278112393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7-6A4A-9B78-9F12B5DDC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3368352"/>
        <c:axId val="1734911152"/>
      </c:barChart>
      <c:catAx>
        <c:axId val="2133368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1734911152"/>
        <c:crosses val="autoZero"/>
        <c:auto val="1"/>
        <c:lblAlgn val="ctr"/>
        <c:lblOffset val="100"/>
        <c:noMultiLvlLbl val="0"/>
      </c:catAx>
      <c:valAx>
        <c:axId val="173491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13336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NCW (€), 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User_interface!$D$31</c:f>
              <c:strCache>
                <c:ptCount val="1"/>
                <c:pt idx="0">
                  <c:v>Business case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(User_interface!$D$34,User_interface!$D$37,User_interface!$D$40)</c:f>
              <c:numCache>
                <c:formatCode>#,##0</c:formatCode>
                <c:ptCount val="3"/>
                <c:pt idx="0">
                  <c:v>3845357.1334341122</c:v>
                </c:pt>
                <c:pt idx="1">
                  <c:v>2582577.6590492269</c:v>
                </c:pt>
                <c:pt idx="2">
                  <c:v>4006326.4987850194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3-1140-984E-35F3CA3EB65D}"/>
            </c:ext>
          </c:extLst>
        </c:ser>
        <c:ser>
          <c:idx val="1"/>
          <c:order val="1"/>
          <c:tx>
            <c:strRef>
              <c:f>User_interface!$F$31</c:f>
              <c:strCache>
                <c:ptCount val="1"/>
                <c:pt idx="0">
                  <c:v>Maatschappelijke perspectief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(User_interface!$F$34,User_interface!$F$37,User_interface!$F$40)</c:f>
              <c:numCache>
                <c:formatCode>#,##0</c:formatCode>
                <c:ptCount val="3"/>
                <c:pt idx="0">
                  <c:v>4456821.0211554952</c:v>
                </c:pt>
                <c:pt idx="1">
                  <c:v>4269614.2144334158</c:v>
                </c:pt>
                <c:pt idx="2">
                  <c:v>7579555.7981393365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3-1140-984E-35F3CA3E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2596720"/>
        <c:axId val="1775581408"/>
      </c:barChart>
      <c:catAx>
        <c:axId val="1802596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5581408"/>
        <c:crosses val="autoZero"/>
        <c:auto val="1"/>
        <c:lblAlgn val="ctr"/>
        <c:lblOffset val="100"/>
        <c:noMultiLvlLbl val="0"/>
      </c:catAx>
      <c:valAx>
        <c:axId val="177558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0259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LCOE (€),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User_interface!$G$31</c:f>
              <c:strCache>
                <c:ptCount val="1"/>
                <c:pt idx="0">
                  <c:v>Business case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(User_interface!$G$33,User_interface!$G$36,User_interface!$G$39)</c:f>
              <c:numCache>
                <c:formatCode>#,##0</c:formatCode>
                <c:ptCount val="3"/>
                <c:pt idx="0">
                  <c:v>37.28441416927997</c:v>
                </c:pt>
                <c:pt idx="1">
                  <c:v>43.778911778771615</c:v>
                </c:pt>
                <c:pt idx="2">
                  <c:v>44.901416934276376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3-D74C-A8AB-15FE26B16975}"/>
            </c:ext>
          </c:extLst>
        </c:ser>
        <c:ser>
          <c:idx val="1"/>
          <c:order val="1"/>
          <c:tx>
            <c:strRef>
              <c:f>User_interface!$I$31</c:f>
              <c:strCache>
                <c:ptCount val="1"/>
                <c:pt idx="0">
                  <c:v>Maatschappelijke perspectief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(User_interface!$I$33,User_interface!$I$36,User_interface!$I$39)</c:f>
              <c:numCache>
                <c:formatCode>#,##0</c:formatCode>
                <c:ptCount val="3"/>
                <c:pt idx="0">
                  <c:v>21.700722708264525</c:v>
                </c:pt>
                <c:pt idx="1">
                  <c:v>20.641707870870988</c:v>
                </c:pt>
                <c:pt idx="2">
                  <c:v>19.211356361541174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3-D74C-A8AB-15FE26B1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2525552"/>
        <c:axId val="1802200272"/>
      </c:barChart>
      <c:catAx>
        <c:axId val="1772525552"/>
        <c:scaling>
          <c:orientation val="minMax"/>
        </c:scaling>
        <c:delete val="1"/>
        <c:axPos val="b"/>
        <c:majorTickMark val="none"/>
        <c:minorTickMark val="none"/>
        <c:tickLblPos val="nextTo"/>
        <c:crossAx val="1802200272"/>
        <c:crosses val="autoZero"/>
        <c:auto val="1"/>
        <c:lblAlgn val="ctr"/>
        <c:lblOffset val="100"/>
        <c:noMultiLvlLbl val="0"/>
      </c:catAx>
      <c:valAx>
        <c:axId val="18022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252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LCOE (€), 2050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User_interface!$G$31</c:f>
              <c:strCache>
                <c:ptCount val="1"/>
                <c:pt idx="0">
                  <c:v>Business case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(User_interface!$G$34,User_interface!$G$37,User_interface!$G$40)</c:f>
              <c:numCache>
                <c:formatCode>#,##0</c:formatCode>
                <c:ptCount val="3"/>
                <c:pt idx="0">
                  <c:v>21.761117024892403</c:v>
                </c:pt>
                <c:pt idx="1">
                  <c:v>29.064159103882304</c:v>
                </c:pt>
                <c:pt idx="2">
                  <c:v>29.492996944634481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F-4B4B-A827-A1E6653309E1}"/>
            </c:ext>
          </c:extLst>
        </c:ser>
        <c:ser>
          <c:idx val="1"/>
          <c:order val="1"/>
          <c:tx>
            <c:strRef>
              <c:f>User_interface!$I$31</c:f>
              <c:strCache>
                <c:ptCount val="1"/>
                <c:pt idx="0">
                  <c:v>Maatschappelijke perspectief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(User_interface!$I$34,User_interface!$I$37,User_interface!$I$40)</c:f>
              <c:numCache>
                <c:formatCode>#,##0</c:formatCode>
                <c:ptCount val="3"/>
                <c:pt idx="0">
                  <c:v>18.224833301253931</c:v>
                </c:pt>
                <c:pt idx="1">
                  <c:v>19.307507841581444</c:v>
                </c:pt>
                <c:pt idx="2">
                  <c:v>16.554249096955317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F-4B4B-A827-A1E66533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91967"/>
        <c:axId val="28606831"/>
      </c:barChart>
      <c:catAx>
        <c:axId val="29491967"/>
        <c:scaling>
          <c:orientation val="minMax"/>
        </c:scaling>
        <c:delete val="1"/>
        <c:axPos val="b"/>
        <c:majorTickMark val="none"/>
        <c:minorTickMark val="none"/>
        <c:tickLblPos val="nextTo"/>
        <c:crossAx val="28606831"/>
        <c:crosses val="autoZero"/>
        <c:auto val="1"/>
        <c:lblAlgn val="ctr"/>
        <c:lblOffset val="100"/>
        <c:noMultiLvlLbl val="0"/>
      </c:catAx>
      <c:valAx>
        <c:axId val="2860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949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Business case, zon op land,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uitsplitsing'!$C$12:$D$12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uitsplitsing'!$E$12:$F$12</c:f>
              <c:numCache>
                <c:formatCode>General</c:formatCode>
                <c:ptCount val="2"/>
                <c:pt idx="0">
                  <c:v>4350000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4-034E-BDF4-8FF117DD42EC}"/>
            </c:ext>
          </c:extLst>
        </c:ser>
        <c:ser>
          <c:idx val="1"/>
          <c:order val="1"/>
          <c:tx>
            <c:strRef>
              <c:f>'Kosten uitsplitsing'!$C$13:$D$13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uitsplitsing'!$E$13:$F$13</c:f>
              <c:numCache>
                <c:formatCode>General</c:formatCode>
                <c:ptCount val="2"/>
                <c:pt idx="0">
                  <c:v>2362500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4-034E-BDF4-8FF117DD42EC}"/>
            </c:ext>
          </c:extLst>
        </c:ser>
        <c:ser>
          <c:idx val="2"/>
          <c:order val="2"/>
          <c:tx>
            <c:strRef>
              <c:f>'Kosten uitsplitsing'!$C$14:$D$14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uitsplitsing'!$E$14:$F$14</c:f>
              <c:numCache>
                <c:formatCode>General</c:formatCode>
                <c:ptCount val="2"/>
                <c:pt idx="0">
                  <c:v>480000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14-034E-BDF4-8FF117DD42EC}"/>
            </c:ext>
          </c:extLst>
        </c:ser>
        <c:ser>
          <c:idx val="3"/>
          <c:order val="3"/>
          <c:tx>
            <c:strRef>
              <c:f>'Kosten uitsplitsing'!$C$15:$D$15</c:f>
              <c:strCache>
                <c:ptCount val="2"/>
                <c:pt idx="0">
                  <c:v>Kosten pacht van grond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uitsplitsing'!$E$15:$F$15</c:f>
              <c:numCache>
                <c:formatCode>General</c:formatCode>
                <c:ptCount val="2"/>
                <c:pt idx="0">
                  <c:v>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14-034E-BDF4-8FF117DD42EC}"/>
            </c:ext>
          </c:extLst>
        </c:ser>
        <c:ser>
          <c:idx val="4"/>
          <c:order val="4"/>
          <c:tx>
            <c:strRef>
              <c:f>'Kosten uitsplitsing'!$C$16:$D$16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uitsplitsing'!$E$16:$F$16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14-034E-BDF4-8FF117DD42EC}"/>
            </c:ext>
          </c:extLst>
        </c:ser>
        <c:ser>
          <c:idx val="5"/>
          <c:order val="5"/>
          <c:tx>
            <c:strRef>
              <c:f>'Kosten uitsplitsing'!$C$17:$D$17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uitsplitsing'!$E$17:$F$17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14-034E-BDF4-8FF117DD42EC}"/>
            </c:ext>
          </c:extLst>
        </c:ser>
        <c:ser>
          <c:idx val="6"/>
          <c:order val="6"/>
          <c:tx>
            <c:strRef>
              <c:f>'Kosten uitsplitsing'!$C$18:$D$18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uitsplitsing'!$E$18:$F$18</c:f>
              <c:numCache>
                <c:formatCode>General</c:formatCode>
                <c:ptCount val="2"/>
                <c:pt idx="0">
                  <c:v>2936250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14-034E-BDF4-8FF117DD42EC}"/>
            </c:ext>
          </c:extLst>
        </c:ser>
        <c:ser>
          <c:idx val="7"/>
          <c:order val="7"/>
          <c:tx>
            <c:strRef>
              <c:f>'Kosten uitsplitsing'!$C$19:$D$19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uitsplitsing'!$E$19:$F$19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14-034E-BDF4-8FF117DD42EC}"/>
            </c:ext>
          </c:extLst>
        </c:ser>
        <c:ser>
          <c:idx val="8"/>
          <c:order val="8"/>
          <c:tx>
            <c:strRef>
              <c:f>'Kosten uitsplitsing'!$C$20:$D$20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uitsplitsing'!$E$20:$F$20</c:f>
              <c:numCache>
                <c:formatCode>General</c:formatCode>
                <c:ptCount val="2"/>
                <c:pt idx="1">
                  <c:v>7834364.9999999963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14-034E-BDF4-8FF117DD42EC}"/>
            </c:ext>
          </c:extLst>
        </c:ser>
        <c:ser>
          <c:idx val="9"/>
          <c:order val="9"/>
          <c:tx>
            <c:strRef>
              <c:f>'Kosten uitsplitsing'!$C$21:$D$21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uitsplitsing'!$E$21:$F$21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914-034E-BDF4-8FF117DD42EC}"/>
            </c:ext>
          </c:extLst>
        </c:ser>
        <c:ser>
          <c:idx val="10"/>
          <c:order val="10"/>
          <c:tx>
            <c:strRef>
              <c:f>'Kosten uitsplitsing'!$C$22:$D$22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uitsplitsing'!$E$11:$F$11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uitsplitsing'!$E$22:$F$22</c:f>
              <c:numCache>
                <c:formatCode>General</c:formatCode>
                <c:ptCount val="2"/>
                <c:pt idx="1">
                  <c:v>1246376.2500000005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14-034E-BDF4-8FF117DD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644223"/>
        <c:axId val="1770713056"/>
      </c:barChart>
      <c:catAx>
        <c:axId val="3164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70713056"/>
        <c:crosses val="autoZero"/>
        <c:auto val="1"/>
        <c:lblAlgn val="ctr"/>
        <c:lblOffset val="100"/>
        <c:noMultiLvlLbl val="0"/>
      </c:catAx>
      <c:valAx>
        <c:axId val="177071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164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Maatschappelijke perspectief,</a:t>
            </a:r>
            <a:r>
              <a:rPr lang="en-US" baseline="0"/>
              <a:t> </a:t>
            </a:r>
            <a:r>
              <a:rPr lang="en-US" sz="1400" b="0" i="0" u="none" strike="noStrike" baseline="0">
                <a:effectLst/>
              </a:rPr>
              <a:t>, zon op land, 2020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uitsplitsing'!$C$12:$D$12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'Kosten uitsplitsing'!$E$12:$F$12</c:f>
              <c:numCache>
                <c:formatCode>General</c:formatCode>
                <c:ptCount val="2"/>
                <c:pt idx="0">
                  <c:v>4350000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2-9445-9E8A-C8284B16E7A7}"/>
            </c:ext>
          </c:extLst>
        </c:ser>
        <c:ser>
          <c:idx val="1"/>
          <c:order val="1"/>
          <c:tx>
            <c:strRef>
              <c:f>'Kosten uitsplitsing'!$C$13:$D$13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'Kosten uitsplitsing'!$E$13:$F$13</c:f>
              <c:numCache>
                <c:formatCode>General</c:formatCode>
                <c:ptCount val="2"/>
                <c:pt idx="0">
                  <c:v>2362500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2-9445-9E8A-C8284B16E7A7}"/>
            </c:ext>
          </c:extLst>
        </c:ser>
        <c:ser>
          <c:idx val="2"/>
          <c:order val="2"/>
          <c:tx>
            <c:strRef>
              <c:f>'Kosten uitsplitsing'!$C$14:$D$14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'Kosten uitsplitsing'!$E$14:$F$14</c:f>
              <c:numCache>
                <c:formatCode>General</c:formatCode>
                <c:ptCount val="2"/>
                <c:pt idx="0">
                  <c:v>480000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2-9445-9E8A-C8284B16E7A7}"/>
            </c:ext>
          </c:extLst>
        </c:ser>
        <c:ser>
          <c:idx val="3"/>
          <c:order val="3"/>
          <c:tx>
            <c:strRef>
              <c:f>'Kosten uitsplitsing'!$C$15:$D$15</c:f>
              <c:strCache>
                <c:ptCount val="2"/>
                <c:pt idx="0">
                  <c:v>Kosten pacht van grond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'Kosten uitsplitsing'!$E$15:$F$15</c:f>
              <c:numCache>
                <c:formatCode>General</c:formatCode>
                <c:ptCount val="2"/>
                <c:pt idx="0">
                  <c:v>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22-9445-9E8A-C8284B16E7A7}"/>
            </c:ext>
          </c:extLst>
        </c:ser>
        <c:ser>
          <c:idx val="4"/>
          <c:order val="4"/>
          <c:tx>
            <c:strRef>
              <c:f>'Kosten uitsplitsing'!$C$16:$D$16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'Kosten uitsplitsing'!$E$16:$F$16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22-9445-9E8A-C8284B16E7A7}"/>
            </c:ext>
          </c:extLst>
        </c:ser>
        <c:ser>
          <c:idx val="5"/>
          <c:order val="5"/>
          <c:tx>
            <c:strRef>
              <c:f>'Kosten uitsplitsing'!$C$17:$D$17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'Kosten uitsplitsing'!$E$17:$F$17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2-9445-9E8A-C8284B16E7A7}"/>
            </c:ext>
          </c:extLst>
        </c:ser>
        <c:ser>
          <c:idx val="6"/>
          <c:order val="6"/>
          <c:tx>
            <c:strRef>
              <c:f>'Kosten uitsplitsing'!$C$18:$D$18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uitsplitsing'!$E$18:$F$18</c:f>
              <c:numCache>
                <c:formatCode>General</c:formatCode>
                <c:ptCount val="2"/>
                <c:pt idx="0">
                  <c:v>2936250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22-9445-9E8A-C8284B16E7A7}"/>
            </c:ext>
          </c:extLst>
        </c:ser>
        <c:ser>
          <c:idx val="7"/>
          <c:order val="7"/>
          <c:tx>
            <c:strRef>
              <c:f>'Kosten uitsplitsing'!$C$19:$D$19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uitsplitsing'!$E$19:$F$19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22-9445-9E8A-C8284B16E7A7}"/>
            </c:ext>
          </c:extLst>
        </c:ser>
        <c:ser>
          <c:idx val="8"/>
          <c:order val="8"/>
          <c:tx>
            <c:strRef>
              <c:f>'Kosten uitsplitsing'!$C$20:$D$20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uitsplitsing'!$E$20:$F$20</c:f>
              <c:numCache>
                <c:formatCode>General</c:formatCode>
                <c:ptCount val="2"/>
                <c:pt idx="1">
                  <c:v>7834364.9999999963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22-9445-9E8A-C8284B16E7A7}"/>
            </c:ext>
          </c:extLst>
        </c:ser>
        <c:ser>
          <c:idx val="9"/>
          <c:order val="9"/>
          <c:tx>
            <c:strRef>
              <c:f>'Kosten uitsplitsing'!$C$21:$D$21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uitsplitsing'!$E$21:$F$21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22-9445-9E8A-C8284B16E7A7}"/>
            </c:ext>
          </c:extLst>
        </c:ser>
        <c:ser>
          <c:idx val="10"/>
          <c:order val="10"/>
          <c:tx>
            <c:strRef>
              <c:f>'Kosten uitsplitsing'!$C$22:$D$22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uitsplitsing'!$E$22:$F$22</c:f>
              <c:numCache>
                <c:formatCode>General</c:formatCode>
                <c:ptCount val="2"/>
                <c:pt idx="1">
                  <c:v>1246376.2500000005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22-9445-9E8A-C8284B16E7A7}"/>
            </c:ext>
          </c:extLst>
        </c:ser>
        <c:ser>
          <c:idx val="11"/>
          <c:order val="11"/>
          <c:tx>
            <c:strRef>
              <c:f>'Kosten uitsplitsing'!$C$23:$D$23</c:f>
              <c:strCache>
                <c:ptCount val="2"/>
                <c:pt idx="0">
                  <c:v>Kosten voor de aanpassingen van het net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uitsplitsing'!$E$23:$F$23</c:f>
              <c:numCache>
                <c:formatCode>General</c:formatCode>
                <c:ptCount val="2"/>
                <c:pt idx="0">
                  <c:v>850720.98214285774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22-9445-9E8A-C8284B16E7A7}"/>
            </c:ext>
          </c:extLst>
        </c:ser>
        <c:ser>
          <c:idx val="12"/>
          <c:order val="12"/>
          <c:tx>
            <c:strRef>
              <c:f>'Kosten uitsplitsing'!$C$24:$D$24</c:f>
              <c:strCache>
                <c:ptCount val="2"/>
                <c:pt idx="0">
                  <c:v>Profiel en onbalans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uitsplitsing'!$E$24:$F$24</c:f>
              <c:numCache>
                <c:formatCode>General</c:formatCode>
                <c:ptCount val="2"/>
                <c:pt idx="0">
                  <c:v>712214.99999999965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22-9445-9E8A-C8284B16E7A7}"/>
            </c:ext>
          </c:extLst>
        </c:ser>
        <c:ser>
          <c:idx val="13"/>
          <c:order val="13"/>
          <c:tx>
            <c:strRef>
              <c:f>'Kosten uitsplitsing'!$C$25:$D$25</c:f>
              <c:strCache>
                <c:ptCount val="2"/>
                <c:pt idx="0">
                  <c:v>Recyclen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uitsplitsing'!$E$25:$F$25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22-9445-9E8A-C8284B16E7A7}"/>
            </c:ext>
          </c:extLst>
        </c:ser>
        <c:ser>
          <c:idx val="14"/>
          <c:order val="14"/>
          <c:tx>
            <c:strRef>
              <c:f>'Kosten uitsplitsing'!$C$26:$D$26</c:f>
              <c:strCache>
                <c:ptCount val="2"/>
                <c:pt idx="0">
                  <c:v>Opportuniteitskosten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uitsplitsing'!$E$26:$F$26</c:f>
              <c:numCache>
                <c:formatCode>General</c:formatCode>
                <c:ptCount val="2"/>
                <c:pt idx="0">
                  <c:v>351562.5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22-9445-9E8A-C8284B16E7A7}"/>
            </c:ext>
          </c:extLst>
        </c:ser>
        <c:ser>
          <c:idx val="15"/>
          <c:order val="15"/>
          <c:tx>
            <c:strRef>
              <c:f>'Kosten uitsplitsing'!$C$27:$D$27</c:f>
              <c:strCache>
                <c:ptCount val="2"/>
                <c:pt idx="0">
                  <c:v>Vergunningsverlening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uitsplitsing'!$E$27:$F$27</c:f>
              <c:numCache>
                <c:formatCode>General</c:formatCode>
                <c:ptCount val="2"/>
                <c:pt idx="0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22-9445-9E8A-C8284B16E7A7}"/>
            </c:ext>
          </c:extLst>
        </c:ser>
        <c:ser>
          <c:idx val="16"/>
          <c:order val="16"/>
          <c:tx>
            <c:strRef>
              <c:f>'Kosten uitsplitsing'!$C$28:$D$28</c:f>
              <c:strCache>
                <c:ptCount val="2"/>
                <c:pt idx="0">
                  <c:v>Transport verliezen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uitsplitsing'!$E$28:$F$28</c:f>
              <c:numCache>
                <c:formatCode>General</c:formatCode>
                <c:ptCount val="2"/>
                <c:pt idx="0">
                  <c:v>235030.95000000013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A22-9445-9E8A-C8284B16E7A7}"/>
            </c:ext>
          </c:extLst>
        </c:ser>
        <c:ser>
          <c:idx val="17"/>
          <c:order val="17"/>
          <c:tx>
            <c:strRef>
              <c:f>'Kosten uitsplitsing'!$C$29:$D$29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uitsplitsing'!$E$29:$F$29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22-9445-9E8A-C8284B16E7A7}"/>
            </c:ext>
          </c:extLst>
        </c:ser>
        <c:ser>
          <c:idx val="18"/>
          <c:order val="18"/>
          <c:tx>
            <c:strRef>
              <c:f>'Kosten uitsplitsing'!$C$30:$D$30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uitsplitsing'!$E$30:$F$30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A22-9445-9E8A-C8284B16E7A7}"/>
            </c:ext>
          </c:extLst>
        </c:ser>
        <c:ser>
          <c:idx val="19"/>
          <c:order val="19"/>
          <c:tx>
            <c:strRef>
              <c:f>'Kosten uitsplitsing'!$C$31:$D$31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uitsplitsing'!$E$31:$F$31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A22-9445-9E8A-C8284B16E7A7}"/>
            </c:ext>
          </c:extLst>
        </c:ser>
        <c:ser>
          <c:idx val="20"/>
          <c:order val="20"/>
          <c:tx>
            <c:strRef>
              <c:f>'Kosten uitsplitsing'!$C$32:$D$32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uitsplitsing'!$E$32:$F$32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A22-9445-9E8A-C8284B16E7A7}"/>
            </c:ext>
          </c:extLst>
        </c:ser>
        <c:ser>
          <c:idx val="21"/>
          <c:order val="21"/>
          <c:tx>
            <c:strRef>
              <c:f>'Kosten uitsplitsing'!$C$33:$D$33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uitsplitsing'!$E$33:$F$33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A22-9445-9E8A-C8284B16E7A7}"/>
            </c:ext>
          </c:extLst>
        </c:ser>
        <c:ser>
          <c:idx val="22"/>
          <c:order val="22"/>
          <c:tx>
            <c:strRef>
              <c:f>'Kosten uitsplitsing'!$C$34:$D$34</c:f>
              <c:strCache>
                <c:ptCount val="2"/>
                <c:pt idx="0">
                  <c:v>NOx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uitsplitsing'!$E$34:$F$34</c:f>
              <c:numCache>
                <c:formatCode>General</c:formatCode>
                <c:ptCount val="2"/>
                <c:pt idx="1">
                  <c:v>1793036.371788098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22-9445-9E8A-C8284B16E7A7}"/>
            </c:ext>
          </c:extLst>
        </c:ser>
        <c:ser>
          <c:idx val="23"/>
          <c:order val="23"/>
          <c:tx>
            <c:strRef>
              <c:f>'Kosten uitsplitsing'!$C$35:$D$35</c:f>
              <c:strCache>
                <c:ptCount val="2"/>
                <c:pt idx="0">
                  <c:v>SO2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uitsplitsing'!$E$35:$F$35</c:f>
              <c:numCache>
                <c:formatCode>General</c:formatCode>
                <c:ptCount val="2"/>
                <c:pt idx="1">
                  <c:v>706749.04438179231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A22-9445-9E8A-C8284B16E7A7}"/>
            </c:ext>
          </c:extLst>
        </c:ser>
        <c:ser>
          <c:idx val="24"/>
          <c:order val="24"/>
          <c:tx>
            <c:strRef>
              <c:f>'Kosten uitsplitsing'!$C$36:$D$36</c:f>
              <c:strCache>
                <c:ptCount val="2"/>
                <c:pt idx="0">
                  <c:v>Fijnstof (PM10)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uitsplitsing'!$E$36:$F$36</c:f>
              <c:numCache>
                <c:formatCode>General</c:formatCode>
                <c:ptCount val="2"/>
                <c:pt idx="1">
                  <c:v>97377.223909261433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22-9445-9E8A-C8284B16E7A7}"/>
            </c:ext>
          </c:extLst>
        </c:ser>
        <c:ser>
          <c:idx val="25"/>
          <c:order val="25"/>
          <c:tx>
            <c:strRef>
              <c:f>'Kosten uitsplitsing'!$C$37:$D$37</c:f>
              <c:strCache>
                <c:ptCount val="2"/>
                <c:pt idx="0">
                  <c:v>CO2-uitstoot, elektriciteitssector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uitsplitsing'!$E$37:$F$37</c:f>
              <c:numCache>
                <c:formatCode>General</c:formatCode>
                <c:ptCount val="2"/>
                <c:pt idx="1">
                  <c:v>633045.19952385488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A22-9445-9E8A-C8284B16E7A7}"/>
            </c:ext>
          </c:extLst>
        </c:ser>
        <c:ser>
          <c:idx val="26"/>
          <c:order val="26"/>
          <c:tx>
            <c:strRef>
              <c:f>'Kosten uitsplitsing'!$C$38:$D$38</c:f>
              <c:strCache>
                <c:ptCount val="2"/>
                <c:pt idx="0">
                  <c:v>Afname waarde omliggende woningen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uitsplitsing'!$E$38:$F$38</c:f>
              <c:numCache>
                <c:formatCode>General</c:formatCode>
                <c:ptCount val="2"/>
                <c:pt idx="0">
                  <c:v>817875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A22-9445-9E8A-C8284B16E7A7}"/>
            </c:ext>
          </c:extLst>
        </c:ser>
        <c:ser>
          <c:idx val="27"/>
          <c:order val="27"/>
          <c:tx>
            <c:strRef>
              <c:f>'Kosten uitsplitsing'!$C$39:$D$39</c:f>
              <c:strCache>
                <c:ptCount val="2"/>
                <c:pt idx="0">
                  <c:v>Landgebruik (biodiversiteit, bodemfuncties)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uitsplitsing'!$F$39:$F$39</c:f>
              <c:numCache>
                <c:formatCode>General</c:formatCode>
                <c:ptCount val="1"/>
                <c:pt idx="0">
                  <c:v>31250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A22-9445-9E8A-C8284B16E7A7}"/>
            </c:ext>
          </c:extLst>
        </c:ser>
        <c:ser>
          <c:idx val="28"/>
          <c:order val="28"/>
          <c:tx>
            <c:strRef>
              <c:f>'Kosten uitsplitsing'!$C$40:$D$40</c:f>
              <c:strCache>
                <c:ptCount val="2"/>
                <c:pt idx="0">
                  <c:v>Andere Externe kosten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uitsplitsing'!$E$40:$F$40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A22-9445-9E8A-C8284B16E7A7}"/>
            </c:ext>
          </c:extLst>
        </c:ser>
        <c:ser>
          <c:idx val="29"/>
          <c:order val="29"/>
          <c:tx>
            <c:strRef>
              <c:f>'Kosten uitsplitsing'!$C$41:$D$41</c:f>
              <c:strCache>
                <c:ptCount val="2"/>
                <c:pt idx="0">
                  <c:v>Andere Externe baten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uitsplitsing'!$E$41:$F$41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A22-9445-9E8A-C8284B16E7A7}"/>
            </c:ext>
          </c:extLst>
        </c:ser>
        <c:ser>
          <c:idx val="30"/>
          <c:order val="30"/>
          <c:tx>
            <c:strRef>
              <c:f>'Kosten uitsplitsing'!$C$42:$D$42</c:f>
              <c:strCache>
                <c:ptCount val="2"/>
                <c:pt idx="0">
                  <c:v>Werkgelegenheid, installatie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uitsplitsing'!$E$42:$F$42</c:f>
              <c:numCache>
                <c:formatCode>General</c:formatCode>
                <c:ptCount val="2"/>
                <c:pt idx="1">
                  <c:v>210353.18559556783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A22-9445-9E8A-C8284B16E7A7}"/>
            </c:ext>
          </c:extLst>
        </c:ser>
        <c:ser>
          <c:idx val="31"/>
          <c:order val="31"/>
          <c:tx>
            <c:strRef>
              <c:f>'Kosten uitsplitsing'!$C$43:$D$43</c:f>
              <c:strCache>
                <c:ptCount val="2"/>
                <c:pt idx="0">
                  <c:v>Werkgelegenheid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uitsplitsing'!$E$43:$F$43</c:f>
              <c:numCache>
                <c:formatCode>General</c:formatCode>
                <c:ptCount val="2"/>
                <c:pt idx="1">
                  <c:v>2746277.700831024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A22-9445-9E8A-C8284B16E7A7}"/>
            </c:ext>
          </c:extLst>
        </c:ser>
        <c:ser>
          <c:idx val="32"/>
          <c:order val="32"/>
          <c:tx>
            <c:strRef>
              <c:f>'Kosten uitsplitsing'!$C$44:$D$44</c:f>
              <c:strCache>
                <c:ptCount val="2"/>
                <c:pt idx="0">
                  <c:v>CO2-uitstoot, maatschappelijk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uitsplitsing'!$E$44:$F$44</c:f>
              <c:numCache>
                <c:formatCode>General</c:formatCode>
                <c:ptCount val="2"/>
                <c:pt idx="1">
                  <c:v>4288283.8819965832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A22-9445-9E8A-C8284B16E7A7}"/>
            </c:ext>
          </c:extLst>
        </c:ser>
        <c:ser>
          <c:idx val="33"/>
          <c:order val="33"/>
          <c:tx>
            <c:strRef>
              <c:f>'Kosten uitsplitsing'!$C$45:$D$45</c:f>
              <c:strCache>
                <c:ptCount val="2"/>
                <c:pt idx="0">
                  <c:v>Kennisontwikkeling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'Kosten uitsplitsing'!$E$45:$F$45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A22-9445-9E8A-C8284B16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50607"/>
        <c:axId val="33550831"/>
      </c:barChart>
      <c:catAx>
        <c:axId val="3315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3550831"/>
        <c:crosses val="autoZero"/>
        <c:auto val="1"/>
        <c:lblAlgn val="ctr"/>
        <c:lblOffset val="100"/>
        <c:noMultiLvlLbl val="0"/>
      </c:catAx>
      <c:valAx>
        <c:axId val="3355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315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Business</a:t>
            </a:r>
            <a:r>
              <a:rPr lang="en-US" baseline="0"/>
              <a:t> case, zon op land, 2030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'Kosten uitsplitsing'!$C$56:$D$56</c:f>
              <c:strCache>
                <c:ptCount val="2"/>
                <c:pt idx="0">
                  <c:v>Kosten installatie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uitsplitsing'!$E$56:$F$56</c:f>
              <c:numCache>
                <c:formatCode>General</c:formatCode>
                <c:ptCount val="2"/>
                <c:pt idx="0">
                  <c:v>2925000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B-2E4E-96AF-A36C596AC0F7}"/>
            </c:ext>
          </c:extLst>
        </c:ser>
        <c:ser>
          <c:idx val="1"/>
          <c:order val="1"/>
          <c:tx>
            <c:strRef>
              <c:f>'Kosten uitsplitsing'!$C$57:$D$57</c:f>
              <c:strCache>
                <c:ptCount val="2"/>
                <c:pt idx="0">
                  <c:v>Operationele kosten installatie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uitsplitsing'!$E$57:$F$57</c:f>
              <c:numCache>
                <c:formatCode>General</c:formatCode>
                <c:ptCount val="2"/>
                <c:pt idx="0">
                  <c:v>2385000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B-2E4E-96AF-A36C596AC0F7}"/>
            </c:ext>
          </c:extLst>
        </c:ser>
        <c:ser>
          <c:idx val="2"/>
          <c:order val="2"/>
          <c:tx>
            <c:strRef>
              <c:f>'Kosten uitsplitsing'!$C$58:$D$58</c:f>
              <c:strCache>
                <c:ptCount val="2"/>
                <c:pt idx="0">
                  <c:v>Operationele kosten installatie, elke 12 jaar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uitsplitsing'!$E$58:$F$58</c:f>
              <c:numCache>
                <c:formatCode>General</c:formatCode>
                <c:ptCount val="2"/>
                <c:pt idx="0">
                  <c:v>408000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B-2E4E-96AF-A36C596AC0F7}"/>
            </c:ext>
          </c:extLst>
        </c:ser>
        <c:ser>
          <c:idx val="3"/>
          <c:order val="3"/>
          <c:tx>
            <c:strRef>
              <c:f>'Kosten uitsplitsing'!$C$59:$D$59</c:f>
              <c:strCache>
                <c:ptCount val="2"/>
                <c:pt idx="0">
                  <c:v>Kosten pacht van grond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uitsplitsing'!$E$59:$F$59</c:f>
              <c:numCache>
                <c:formatCode>General</c:formatCode>
                <c:ptCount val="2"/>
                <c:pt idx="0">
                  <c:v>1406250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6B-2E4E-96AF-A36C596AC0F7}"/>
            </c:ext>
          </c:extLst>
        </c:ser>
        <c:ser>
          <c:idx val="4"/>
          <c:order val="4"/>
          <c:tx>
            <c:strRef>
              <c:f>'Kosten uitsplitsing'!$C$60:$D$60</c:f>
              <c:strCache>
                <c:ptCount val="2"/>
                <c:pt idx="0">
                  <c:v>Aanpassingskosten ondergrond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uitsplitsing'!$E$60:$F$60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6B-2E4E-96AF-A36C596AC0F7}"/>
            </c:ext>
          </c:extLst>
        </c:ser>
        <c:ser>
          <c:idx val="5"/>
          <c:order val="5"/>
          <c:tx>
            <c:strRef>
              <c:f>'Kosten uitsplitsing'!$C$61:$D$61</c:f>
              <c:strCache>
                <c:ptCount val="2"/>
                <c:pt idx="0">
                  <c:v>Aansluitingskosten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uitsplitsing'!$E$61:$F$61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6B-2E4E-96AF-A36C596AC0F7}"/>
            </c:ext>
          </c:extLst>
        </c:ser>
        <c:ser>
          <c:idx val="6"/>
          <c:order val="6"/>
          <c:tx>
            <c:strRef>
              <c:f>'Kosten uitsplitsing'!$C$62:$D$62</c:f>
              <c:strCache>
                <c:ptCount val="2"/>
                <c:pt idx="0">
                  <c:v>Financieringskosten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uitsplitsing'!$E$62:$F$62</c:f>
              <c:numCache>
                <c:formatCode>General</c:formatCode>
                <c:ptCount val="2"/>
                <c:pt idx="0">
                  <c:v>2369250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6B-2E4E-96AF-A36C596AC0F7}"/>
            </c:ext>
          </c:extLst>
        </c:ser>
        <c:ser>
          <c:idx val="7"/>
          <c:order val="7"/>
          <c:tx>
            <c:strRef>
              <c:f>'Kosten uitsplitsing'!$C$63:$D$63</c:f>
              <c:strCache>
                <c:ptCount val="2"/>
                <c:pt idx="0">
                  <c:v>Belasting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uitsplitsing'!$E$63:$F$63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6B-2E4E-96AF-A36C596AC0F7}"/>
            </c:ext>
          </c:extLst>
        </c:ser>
        <c:ser>
          <c:idx val="8"/>
          <c:order val="8"/>
          <c:tx>
            <c:strRef>
              <c:f>'Kosten uitsplitsing'!$C$64:$D$64</c:f>
              <c:strCache>
                <c:ptCount val="2"/>
                <c:pt idx="0">
                  <c:v>Opwek elektriciteit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uitsplitsing'!$E$64:$F$64</c:f>
              <c:numCache>
                <c:formatCode>General</c:formatCode>
                <c:ptCount val="2"/>
                <c:pt idx="1">
                  <c:v>9401237.9999999944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6B-2E4E-96AF-A36C596AC0F7}"/>
            </c:ext>
          </c:extLst>
        </c:ser>
        <c:ser>
          <c:idx val="9"/>
          <c:order val="9"/>
          <c:tx>
            <c:strRef>
              <c:f>'Kosten uitsplitsing'!$C$65:$D$65</c:f>
              <c:strCache>
                <c:ptCount val="2"/>
                <c:pt idx="0">
                  <c:v>Subsidie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uitsplitsing'!$E$65:$F$65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6B-2E4E-96AF-A36C596AC0F7}"/>
            </c:ext>
          </c:extLst>
        </c:ser>
        <c:ser>
          <c:idx val="10"/>
          <c:order val="10"/>
          <c:tx>
            <c:strRef>
              <c:f>'Kosten uitsplitsing'!$C$66:$D$66</c:f>
              <c:strCache>
                <c:ptCount val="2"/>
                <c:pt idx="0">
                  <c:v>Garantie's van Oorsprong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'Kosten uitsplitsing'!$E$55:$F$55</c:f>
              <c:strCache>
                <c:ptCount val="2"/>
                <c:pt idx="0">
                  <c:v>Kosten</c:v>
                </c:pt>
                <c:pt idx="1">
                  <c:v>Baten</c:v>
                </c:pt>
              </c:strCache>
            </c:strRef>
          </c:cat>
          <c:val>
            <c:numRef>
              <c:f>'Kosten uitsplitsing'!$E$66:$F$66</c:f>
              <c:numCache>
                <c:formatCode>General</c:formatCode>
                <c:ptCount val="2"/>
                <c:pt idx="1">
                  <c:v>1495651.5000000007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6B-2E4E-96AF-A36C596A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18399"/>
        <c:axId val="1733805184"/>
      </c:barChart>
      <c:catAx>
        <c:axId val="2761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733805184"/>
        <c:crosses val="autoZero"/>
        <c:auto val="1"/>
        <c:lblAlgn val="ctr"/>
        <c:lblOffset val="100"/>
        <c:noMultiLvlLbl val="0"/>
      </c:catAx>
      <c:valAx>
        <c:axId val="173380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761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824698</xdr:colOff>
      <xdr:row>1</xdr:row>
      <xdr:rowOff>5079</xdr:rowOff>
    </xdr:from>
    <xdr:to>
      <xdr:col>18</xdr:col>
      <xdr:colOff>406400</xdr:colOff>
      <xdr:row>19</xdr:row>
      <xdr:rowOff>12701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106E4C-49B3-224C-B57E-08092CFFF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819150</xdr:colOff>
      <xdr:row>0</xdr:row>
      <xdr:rowOff>196850</xdr:rowOff>
    </xdr:from>
    <xdr:to>
      <xdr:col>3</xdr:col>
      <xdr:colOff>800100</xdr:colOff>
      <xdr:row>19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807B5E-CEEB-C948-A8F3-6F9F3FF6B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939800</xdr:colOff>
      <xdr:row>1</xdr:row>
      <xdr:rowOff>6350</xdr:rowOff>
    </xdr:from>
    <xdr:to>
      <xdr:col>6</xdr:col>
      <xdr:colOff>1181100</xdr:colOff>
      <xdr:row>19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40B100-2606-2449-B999-FDC834C27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1435100</xdr:colOff>
      <xdr:row>0</xdr:row>
      <xdr:rowOff>171450</xdr:rowOff>
    </xdr:from>
    <xdr:to>
      <xdr:col>11</xdr:col>
      <xdr:colOff>63500</xdr:colOff>
      <xdr:row>19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1922BAC-08F2-E24E-814A-4B14A82DD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825500</xdr:colOff>
      <xdr:row>19</xdr:row>
      <xdr:rowOff>196850</xdr:rowOff>
    </xdr:from>
    <xdr:to>
      <xdr:col>18</xdr:col>
      <xdr:colOff>457200</xdr:colOff>
      <xdr:row>34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6A4DA5-E346-1440-ACA3-8C79F36E3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838200</xdr:colOff>
      <xdr:row>35</xdr:row>
      <xdr:rowOff>6350</xdr:rowOff>
    </xdr:from>
    <xdr:to>
      <xdr:col>18</xdr:col>
      <xdr:colOff>508000</xdr:colOff>
      <xdr:row>50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410AE76-76BD-F34C-A6C1-FCDA3DD01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0.13101</cdr:x>
      <cdr:y>0.71955</cdr:y>
    </cdr:from>
    <cdr:to>
      <cdr:x>0.3078</cdr:x>
      <cdr:y>0.78393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3867636-643B-F944-8AA5-DA6207F893C2}"/>
            </a:ext>
          </a:extLst>
        </cdr:cNvPr>
        <cdr:cNvSpPr txBox="1"/>
      </cdr:nvSpPr>
      <cdr:spPr>
        <a:xfrm xmlns:a="http://schemas.openxmlformats.org/drawingml/2006/main">
          <a:off x="705546" y="2637310"/>
          <a:ext cx="952121" cy="23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Zonneweide</a:t>
          </a:r>
        </a:p>
      </cdr:txBody>
    </cdr:sp>
  </cdr:relSizeAnchor>
  <cdr:relSizeAnchor xmlns:cdr="http://schemas.openxmlformats.org/drawingml/2006/chartDrawing">
    <cdr:from>
      <cdr:x>0.38737</cdr:x>
      <cdr:y>0.70971</cdr:y>
    </cdr:from>
    <cdr:to>
      <cdr:x>0.64192</cdr:x>
      <cdr:y>0.77543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6745A8C-D0CB-154E-8E04-14FADCD13EAD}"/>
            </a:ext>
          </a:extLst>
        </cdr:cNvPr>
        <cdr:cNvSpPr txBox="1"/>
      </cdr:nvSpPr>
      <cdr:spPr>
        <a:xfrm xmlns:a="http://schemas.openxmlformats.org/drawingml/2006/main">
          <a:off x="2086227" y="2601245"/>
          <a:ext cx="1370905" cy="240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 op dak,</a:t>
          </a:r>
          <a:r>
            <a:rPr lang="en-US" sz="1100" baseline="0"/>
            <a:t> bedrijven</a:t>
          </a:r>
          <a:endParaRPr lang="en-US" sz="1100"/>
        </a:p>
      </cdr:txBody>
    </cdr:sp>
  </cdr:relSizeAnchor>
  <cdr:relSizeAnchor xmlns:cdr="http://schemas.openxmlformats.org/drawingml/2006/chartDrawing">
    <cdr:from>
      <cdr:x>0.68908</cdr:x>
      <cdr:y>0.70278</cdr:y>
    </cdr:from>
    <cdr:to>
      <cdr:x>0.96067</cdr:x>
      <cdr:y>0.77923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156E208-4031-8C40-94E9-DD0CF483E39E}"/>
            </a:ext>
          </a:extLst>
        </cdr:cNvPr>
        <cdr:cNvSpPr txBox="1"/>
      </cdr:nvSpPr>
      <cdr:spPr>
        <a:xfrm xmlns:a="http://schemas.openxmlformats.org/drawingml/2006/main">
          <a:off x="3711111" y="2575845"/>
          <a:ext cx="1462675" cy="28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 op dak,</a:t>
          </a:r>
          <a:r>
            <a:rPr lang="en-US" sz="1100" baseline="0"/>
            <a:t> huishoudens</a:t>
          </a:r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0.20993</cdr:x>
      <cdr:y>0.46205</cdr:y>
    </cdr:from>
    <cdr:to>
      <cdr:x>0.38159</cdr:x>
      <cdr:y>0.52597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1AEC243-1B0B-FB4B-AAAD-10C962108871}"/>
            </a:ext>
          </a:extLst>
        </cdr:cNvPr>
        <cdr:cNvSpPr txBox="1"/>
      </cdr:nvSpPr>
      <cdr:spPr>
        <a:xfrm xmlns:a="http://schemas.openxmlformats.org/drawingml/2006/main">
          <a:off x="1289050" y="2203450"/>
          <a:ext cx="10541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100"/>
            <a:t>Zonneweide</a:t>
          </a:r>
        </a:p>
      </cdr:txBody>
    </cdr:sp>
  </cdr:relSizeAnchor>
  <cdr:relSizeAnchor xmlns:cdr="http://schemas.openxmlformats.org/drawingml/2006/chartDrawing">
    <cdr:from>
      <cdr:x>0.44054</cdr:x>
      <cdr:y>0.46605</cdr:y>
    </cdr:from>
    <cdr:to>
      <cdr:x>0.68769</cdr:x>
      <cdr:y>0.53129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102C179-3BC6-9442-BD42-AE3452086ACE}"/>
            </a:ext>
          </a:extLst>
        </cdr:cNvPr>
        <cdr:cNvSpPr txBox="1"/>
      </cdr:nvSpPr>
      <cdr:spPr>
        <a:xfrm xmlns:a="http://schemas.openxmlformats.org/drawingml/2006/main">
          <a:off x="2705100" y="2222500"/>
          <a:ext cx="1517650" cy="311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 op dak,</a:t>
          </a:r>
          <a:r>
            <a:rPr lang="en-US" sz="1100" baseline="0"/>
            <a:t> bedrijven</a:t>
          </a:r>
          <a:endParaRPr lang="en-US" sz="1100"/>
        </a:p>
      </cdr:txBody>
    </cdr:sp>
  </cdr:relSizeAnchor>
  <cdr:relSizeAnchor xmlns:cdr="http://schemas.openxmlformats.org/drawingml/2006/chartDrawing">
    <cdr:from>
      <cdr:x>0.71975</cdr:x>
      <cdr:y>0.46605</cdr:y>
    </cdr:from>
    <cdr:to>
      <cdr:x>0.98345</cdr:x>
      <cdr:y>0.54194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102C179-3BC6-9442-BD42-AE3452086ACE}"/>
            </a:ext>
          </a:extLst>
        </cdr:cNvPr>
        <cdr:cNvSpPr txBox="1"/>
      </cdr:nvSpPr>
      <cdr:spPr>
        <a:xfrm xmlns:a="http://schemas.openxmlformats.org/drawingml/2006/main">
          <a:off x="4419600" y="2222500"/>
          <a:ext cx="16192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 op dak,</a:t>
          </a:r>
          <a:r>
            <a:rPr lang="en-US" sz="1100" baseline="0"/>
            <a:t> huishoudens</a:t>
          </a:r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0.49404</cdr:y>
    </cdr:from>
    <cdr:to>
      <cdr:x>0.35535</cdr:x>
      <cdr:y>0.55796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2AA0E7D-0AAB-7A43-895B-6E6CDCF5BC12}"/>
            </a:ext>
          </a:extLst>
        </cdr:cNvPr>
        <cdr:cNvSpPr txBox="1"/>
      </cdr:nvSpPr>
      <cdr:spPr>
        <a:xfrm xmlns:a="http://schemas.openxmlformats.org/drawingml/2006/main">
          <a:off x="977900" y="1841500"/>
          <a:ext cx="958146" cy="23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Zonneweide</a:t>
          </a:r>
        </a:p>
      </cdr:txBody>
    </cdr:sp>
  </cdr:relSizeAnchor>
  <cdr:relSizeAnchor xmlns:cdr="http://schemas.openxmlformats.org/drawingml/2006/chartDrawing">
    <cdr:from>
      <cdr:x>0.41574</cdr:x>
      <cdr:y>0.49804</cdr:y>
    </cdr:from>
    <cdr:to>
      <cdr:x>0.66894</cdr:x>
      <cdr:y>0.56328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2E30FB4-7165-4D4A-AFBD-0BC37B397354}"/>
            </a:ext>
          </a:extLst>
        </cdr:cNvPr>
        <cdr:cNvSpPr txBox="1"/>
      </cdr:nvSpPr>
      <cdr:spPr>
        <a:xfrm xmlns:a="http://schemas.openxmlformats.org/drawingml/2006/main">
          <a:off x="2265084" y="1856410"/>
          <a:ext cx="1379505" cy="243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 op dak,</a:t>
          </a:r>
          <a:r>
            <a:rPr lang="en-US" sz="1100" baseline="0"/>
            <a:t> bedrijven</a:t>
          </a:r>
          <a:endParaRPr lang="en-US" sz="1100"/>
        </a:p>
      </cdr:txBody>
    </cdr:sp>
  </cdr:relSizeAnchor>
  <cdr:relSizeAnchor xmlns:cdr="http://schemas.openxmlformats.org/drawingml/2006/chartDrawing">
    <cdr:from>
      <cdr:x>0.70179</cdr:x>
      <cdr:y>0.49804</cdr:y>
    </cdr:from>
    <cdr:to>
      <cdr:x>0.97194</cdr:x>
      <cdr:y>0.57393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43FE5F7-4EC5-A54C-BBDB-3799A97716AB}"/>
            </a:ext>
          </a:extLst>
        </cdr:cNvPr>
        <cdr:cNvSpPr txBox="1"/>
      </cdr:nvSpPr>
      <cdr:spPr>
        <a:xfrm xmlns:a="http://schemas.openxmlformats.org/drawingml/2006/main">
          <a:off x="3823537" y="1856410"/>
          <a:ext cx="1471881" cy="282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 op dak,</a:t>
          </a:r>
          <a:r>
            <a:rPr lang="en-US" sz="1100" baseline="0"/>
            <a:t> huishoudens</a:t>
          </a:r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0.16099</cdr:x>
      <cdr:y>0.73277</cdr:y>
    </cdr:from>
    <cdr:to>
      <cdr:x>0.34773</cdr:x>
      <cdr:y>0.79583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0A6F1F-1D01-6947-A986-C9C5C78F10B9}"/>
            </a:ext>
          </a:extLst>
        </cdr:cNvPr>
        <cdr:cNvSpPr txBox="1"/>
      </cdr:nvSpPr>
      <cdr:spPr>
        <a:xfrm xmlns:a="http://schemas.openxmlformats.org/drawingml/2006/main">
          <a:off x="825982" y="2768600"/>
          <a:ext cx="958146" cy="23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Zonneweide</a:t>
          </a:r>
        </a:p>
      </cdr:txBody>
    </cdr:sp>
  </cdr:relSizeAnchor>
  <cdr:relSizeAnchor xmlns:cdr="http://schemas.openxmlformats.org/drawingml/2006/chartDrawing">
    <cdr:from>
      <cdr:x>0.41186</cdr:x>
      <cdr:y>0.73672</cdr:y>
    </cdr:from>
    <cdr:to>
      <cdr:x>0.68073</cdr:x>
      <cdr:y>0.80108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4088E76-7226-7D46-9807-FFC8C592271D}"/>
            </a:ext>
          </a:extLst>
        </cdr:cNvPr>
        <cdr:cNvSpPr txBox="1"/>
      </cdr:nvSpPr>
      <cdr:spPr>
        <a:xfrm xmlns:a="http://schemas.openxmlformats.org/drawingml/2006/main">
          <a:off x="2113166" y="2783510"/>
          <a:ext cx="1379505" cy="243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 op dak,</a:t>
          </a:r>
          <a:r>
            <a:rPr lang="en-US" sz="1100" baseline="0"/>
            <a:t> bedrijven</a:t>
          </a:r>
          <a:endParaRPr lang="en-US" sz="1100"/>
        </a:p>
      </cdr:txBody>
    </cdr:sp>
  </cdr:relSizeAnchor>
  <cdr:relSizeAnchor xmlns:cdr="http://schemas.openxmlformats.org/drawingml/2006/chartDrawing">
    <cdr:from>
      <cdr:x>0.71313</cdr:x>
      <cdr:y>0.73672</cdr:y>
    </cdr:from>
    <cdr:to>
      <cdr:x>1</cdr:x>
      <cdr:y>0.81159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1441125-A308-9D49-B388-277FA262770D}"/>
            </a:ext>
          </a:extLst>
        </cdr:cNvPr>
        <cdr:cNvSpPr txBox="1"/>
      </cdr:nvSpPr>
      <cdr:spPr>
        <a:xfrm xmlns:a="http://schemas.openxmlformats.org/drawingml/2006/main">
          <a:off x="3671619" y="2783510"/>
          <a:ext cx="1471881" cy="282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Zon op dak,</a:t>
          </a:r>
          <a:r>
            <a:rPr lang="en-US" sz="1100" baseline="0"/>
            <a:t> huishoudens</a:t>
          </a:r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0.12617</cdr:x>
      <cdr:y>0.6457</cdr:y>
    </cdr:from>
    <cdr:to>
      <cdr:x>0.30133</cdr:x>
      <cdr:y>0.72361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1EE62D7-38B1-1546-806C-72CB45DFD5E0}"/>
            </a:ext>
          </a:extLst>
        </cdr:cNvPr>
        <cdr:cNvSpPr txBox="1"/>
      </cdr:nvSpPr>
      <cdr:spPr>
        <a:xfrm xmlns:a="http://schemas.openxmlformats.org/drawingml/2006/main">
          <a:off x="685800" y="1955800"/>
          <a:ext cx="952121" cy="23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Zonneweide</a:t>
          </a:r>
        </a:p>
      </cdr:txBody>
    </cdr:sp>
  </cdr:relSizeAnchor>
  <cdr:relSizeAnchor xmlns:cdr="http://schemas.openxmlformats.org/drawingml/2006/chartDrawing">
    <cdr:from>
      <cdr:x>0.38718</cdr:x>
      <cdr:y>0.65057</cdr:y>
    </cdr:from>
    <cdr:to>
      <cdr:x>0.63939</cdr:x>
      <cdr:y>0.73009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AC28476-8EB2-B44B-A4AA-8B1DE94F214D}"/>
            </a:ext>
          </a:extLst>
        </cdr:cNvPr>
        <cdr:cNvSpPr txBox="1"/>
      </cdr:nvSpPr>
      <cdr:spPr>
        <a:xfrm xmlns:a="http://schemas.openxmlformats.org/drawingml/2006/main">
          <a:off x="2104581" y="1970535"/>
          <a:ext cx="1370905" cy="240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 op dak,</a:t>
          </a:r>
          <a:r>
            <a:rPr lang="en-US" sz="1100" baseline="0"/>
            <a:t> bedrijven</a:t>
          </a:r>
          <a:endParaRPr lang="en-US" sz="1100"/>
        </a:p>
      </cdr:txBody>
    </cdr:sp>
  </cdr:relSizeAnchor>
  <cdr:relSizeAnchor xmlns:cdr="http://schemas.openxmlformats.org/drawingml/2006/chartDrawing">
    <cdr:from>
      <cdr:x>0.68378</cdr:x>
      <cdr:y>0.65057</cdr:y>
    </cdr:from>
    <cdr:to>
      <cdr:x>0.95287</cdr:x>
      <cdr:y>0.74308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47A8CE3-82D7-944A-BFEF-9F3BAC549F1C}"/>
            </a:ext>
          </a:extLst>
        </cdr:cNvPr>
        <cdr:cNvSpPr txBox="1"/>
      </cdr:nvSpPr>
      <cdr:spPr>
        <a:xfrm xmlns:a="http://schemas.openxmlformats.org/drawingml/2006/main">
          <a:off x="3716765" y="1970535"/>
          <a:ext cx="1462675" cy="28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 op dak,</a:t>
          </a:r>
          <a:r>
            <a:rPr lang="en-US" sz="1100" baseline="0"/>
            <a:t> huishoudens</a:t>
          </a:r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0.11601</cdr:x>
      <cdr:y>0.67675</cdr:y>
    </cdr:from>
    <cdr:to>
      <cdr:x>0.28995</cdr:x>
      <cdr:y>0.74699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24F4B15-E53C-9443-90D0-A38D20A34029}"/>
            </a:ext>
          </a:extLst>
        </cdr:cNvPr>
        <cdr:cNvSpPr txBox="1"/>
      </cdr:nvSpPr>
      <cdr:spPr>
        <a:xfrm xmlns:a="http://schemas.openxmlformats.org/drawingml/2006/main">
          <a:off x="635000" y="2273300"/>
          <a:ext cx="952121" cy="23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Zonneweide</a:t>
          </a:r>
        </a:p>
      </cdr:txBody>
    </cdr:sp>
  </cdr:relSizeAnchor>
  <cdr:relSizeAnchor xmlns:cdr="http://schemas.openxmlformats.org/drawingml/2006/chartDrawing">
    <cdr:from>
      <cdr:x>0.37521</cdr:x>
      <cdr:y>0.68114</cdr:y>
    </cdr:from>
    <cdr:to>
      <cdr:x>0.62566</cdr:x>
      <cdr:y>0.75284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243B677-A92A-1742-AE84-DD7B046265F2}"/>
            </a:ext>
          </a:extLst>
        </cdr:cNvPr>
        <cdr:cNvSpPr txBox="1"/>
      </cdr:nvSpPr>
      <cdr:spPr>
        <a:xfrm xmlns:a="http://schemas.openxmlformats.org/drawingml/2006/main">
          <a:off x="2053781" y="2288035"/>
          <a:ext cx="1370905" cy="240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 op dak,</a:t>
          </a:r>
          <a:r>
            <a:rPr lang="en-US" sz="1100" baseline="0"/>
            <a:t> bedrijven</a:t>
          </a:r>
          <a:endParaRPr lang="en-US" sz="1100"/>
        </a:p>
      </cdr:txBody>
    </cdr:sp>
  </cdr:relSizeAnchor>
  <cdr:relSizeAnchor xmlns:cdr="http://schemas.openxmlformats.org/drawingml/2006/chartDrawing">
    <cdr:from>
      <cdr:x>0.66974</cdr:x>
      <cdr:y>0.68114</cdr:y>
    </cdr:from>
    <cdr:to>
      <cdr:x>0.93696</cdr:x>
      <cdr:y>0.76455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E227CFD-E4E8-AD43-AD62-1795058A710C}"/>
            </a:ext>
          </a:extLst>
        </cdr:cNvPr>
        <cdr:cNvSpPr txBox="1"/>
      </cdr:nvSpPr>
      <cdr:spPr>
        <a:xfrm xmlns:a="http://schemas.openxmlformats.org/drawingml/2006/main">
          <a:off x="3665965" y="2288035"/>
          <a:ext cx="1462675" cy="28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Zon op dak,</a:t>
          </a:r>
          <a:r>
            <a:rPr lang="en-US" sz="1100" baseline="0"/>
            <a:t> huishoudens</a:t>
          </a:r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592667</xdr:colOff>
      <xdr:row>6</xdr:row>
      <xdr:rowOff>28222</xdr:rowOff>
    </xdr:from>
    <xdr:to>
      <xdr:col>13</xdr:col>
      <xdr:colOff>245341</xdr:colOff>
      <xdr:row>28</xdr:row>
      <xdr:rowOff>28863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A04E21-E912-8B40-B9EC-68C9F64EB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672523</xdr:colOff>
      <xdr:row>5</xdr:row>
      <xdr:rowOff>129887</xdr:rowOff>
    </xdr:from>
    <xdr:to>
      <xdr:col>22</xdr:col>
      <xdr:colOff>533977</xdr:colOff>
      <xdr:row>45</xdr:row>
      <xdr:rowOff>101023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537EBE9-A37D-8246-98A2-0A1DED764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8660</xdr:colOff>
      <xdr:row>46</xdr:row>
      <xdr:rowOff>158172</xdr:rowOff>
    </xdr:from>
    <xdr:to>
      <xdr:col>13</xdr:col>
      <xdr:colOff>346364</xdr:colOff>
      <xdr:row>66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3E1582A-13A7-244F-898B-18F7E1691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658091</xdr:colOff>
      <xdr:row>45</xdr:row>
      <xdr:rowOff>158171</xdr:rowOff>
    </xdr:from>
    <xdr:to>
      <xdr:col>23</xdr:col>
      <xdr:colOff>432954</xdr:colOff>
      <xdr:row>82</xdr:row>
      <xdr:rowOff>72159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430BB70-54FE-B94F-BE8A-E5D9E1D2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8660</xdr:colOff>
      <xdr:row>93</xdr:row>
      <xdr:rowOff>57727</xdr:rowOff>
    </xdr:from>
    <xdr:to>
      <xdr:col>12</xdr:col>
      <xdr:colOff>467591</xdr:colOff>
      <xdr:row>116</xdr:row>
      <xdr:rowOff>129885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722EAAE-BC86-384C-A6C4-FF623D6E2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92</xdr:row>
      <xdr:rowOff>129309</xdr:rowOff>
    </xdr:from>
    <xdr:to>
      <xdr:col>20</xdr:col>
      <xdr:colOff>28863</xdr:colOff>
      <xdr:row>133</xdr:row>
      <xdr:rowOff>28864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4C625D6-C79E-3E4F-A967-36C83353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672524</xdr:colOff>
      <xdr:row>134</xdr:row>
      <xdr:rowOff>13853</xdr:rowOff>
    </xdr:from>
    <xdr:to>
      <xdr:col>13</xdr:col>
      <xdr:colOff>346365</xdr:colOff>
      <xdr:row>160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3FE9FE9-2334-AC4D-B74A-A3655A1AE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513774</xdr:colOff>
      <xdr:row>133</xdr:row>
      <xdr:rowOff>201468</xdr:rowOff>
    </xdr:from>
    <xdr:to>
      <xdr:col>21</xdr:col>
      <xdr:colOff>303069</xdr:colOff>
      <xdr:row>168</xdr:row>
      <xdr:rowOff>173182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AB0AE38-ABE9-054E-B24A-CBABBB8F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8659</xdr:colOff>
      <xdr:row>222</xdr:row>
      <xdr:rowOff>144318</xdr:rowOff>
    </xdr:from>
    <xdr:to>
      <xdr:col>13</xdr:col>
      <xdr:colOff>562840</xdr:colOff>
      <xdr:row>247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1DD93D4-E4A8-CA4C-8B7E-7D79DE945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80817</xdr:colOff>
      <xdr:row>222</xdr:row>
      <xdr:rowOff>100445</xdr:rowOff>
    </xdr:from>
    <xdr:to>
      <xdr:col>22</xdr:col>
      <xdr:colOff>779317</xdr:colOff>
      <xdr:row>256</xdr:row>
      <xdr:rowOff>173182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ADD69F0-7606-A647-9D4D-7E0EC12DB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326159</xdr:colOff>
      <xdr:row>262</xdr:row>
      <xdr:rowOff>187035</xdr:rowOff>
    </xdr:from>
    <xdr:to>
      <xdr:col>14</xdr:col>
      <xdr:colOff>101022</xdr:colOff>
      <xdr:row>286</xdr:row>
      <xdr:rowOff>101022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10F5BFB-C454-254B-9C12-61DFBF24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127000</xdr:colOff>
      <xdr:row>262</xdr:row>
      <xdr:rowOff>169331</xdr:rowOff>
    </xdr:from>
    <xdr:to>
      <xdr:col>25</xdr:col>
      <xdr:colOff>203201</xdr:colOff>
      <xdr:row>300</xdr:row>
      <xdr:rowOff>169332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4E1C40F8-9DB4-4B43-ACCD-37EF618B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347133</xdr:colOff>
      <xdr:row>353</xdr:row>
      <xdr:rowOff>67732</xdr:rowOff>
    </xdr:from>
    <xdr:to>
      <xdr:col>15</xdr:col>
      <xdr:colOff>84667</xdr:colOff>
      <xdr:row>387</xdr:row>
      <xdr:rowOff>186267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68EB4A6-EB9A-3D4E-AC84-D9E575774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245533</xdr:colOff>
      <xdr:row>354</xdr:row>
      <xdr:rowOff>67733</xdr:rowOff>
    </xdr:from>
    <xdr:to>
      <xdr:col>24</xdr:col>
      <xdr:colOff>457199</xdr:colOff>
      <xdr:row>391</xdr:row>
      <xdr:rowOff>169333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766BBFF-0D04-B144-9CCE-BC4349A96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uuli Tiihonen" id="{894BC776-AFE9-054D-B1F0-447473DBA69F}" userId="S::tuuli.tiihonen@kalavasta.onmicrosoft.com::cf6aba8e-55a5-4c74-9b80-265a40e229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7" dT="2020-05-29T07:38:57.18" personId="{894BC776-AFE9-054D-B1F0-447473DBA69F}" id="{DA676FD0-AB19-5C40-8EE2-078F91B6F9E6}">
    <text>Kosten aanpassen voor het jaar van het begin van de productie</text>
  </threadedComment>
  <threadedComment ref="B71" dT="2020-05-08T11:15:42.58" personId="{894BC776-AFE9-054D-B1F0-447473DBA69F}" id="{22DB6997-D564-974F-A05C-46C835B8B63C}">
    <text>This should reflect the time value of CO2 reduction, as in a budget approach. CO2 emissions that are eliminated now are worth more that CO2 emissions that are eliminated later.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52" dT="2020-05-08T12:25:23.59" personId="{894BC776-AFE9-054D-B1F0-447473DBA69F}" id="{AACD5363-8868-B34B-9A4B-3EFB37E6CAF1}">
    <text>This is the full cost paid by the grid operator, with the part paid by the owner deducted from it.</text>
  </threadedComment>
  <threadedComment ref="B188" dT="2020-05-08T11:15:42.58" personId="{894BC776-AFE9-054D-B1F0-447473DBA69F}" id="{3054C8BC-A908-E64A-B028-B7E7FC3C5DB6}">
    <text>This should reflect the time value of CO2 reduction, as in a budget approach. CO2 emissions that are eliminated now are worth more that CO2 emissions that are eliminated later.</text>
  </threadedComment>
  <threadedComment ref="B204" dT="2020-05-08T12:06:45.12" personId="{894BC776-AFE9-054D-B1F0-447473DBA69F}" id="{EE0E98D9-6DE0-6745-9FD5-D0A8177BCB1C}">
    <text>Start point is panels, end point is regional grid connection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BCD7-C249-D748-B79C-F8CF784BC843}">
  <sheetPr codeName="Sheet1"/>
  <dimension ref="B3:L32"/>
  <sheetViews>
    <sheetView topLeftCell="A19" workbookViewId="0">
      <selection activeCell="H38" sqref="H38"/>
    </sheetView>
  </sheetViews>
  <sheetFormatPr defaultColWidth="11" defaultRowHeight="15.5"/>
  <cols>
    <col min="2" max="2" width="13.5" customWidth="1"/>
    <col min="3" max="3" width="21.58203125" customWidth="1"/>
    <col min="4" max="4" width="21.83203125" customWidth="1"/>
    <col min="6" max="6" width="15.08203125" bestFit="1" customWidth="1"/>
    <col min="7" max="8" width="21.58203125" customWidth="1"/>
    <col min="10" max="10" width="21.5" bestFit="1" customWidth="1"/>
    <col min="11" max="11" width="21.58203125" customWidth="1"/>
    <col min="12" max="12" width="21.5" customWidth="1"/>
  </cols>
  <sheetData>
    <row r="3" spans="2:7">
      <c r="B3" t="s">
        <v>125</v>
      </c>
      <c r="F3" s="2"/>
    </row>
    <row r="4" spans="2:7">
      <c r="G4" s="6"/>
    </row>
    <row r="5" spans="2:7">
      <c r="B5" t="s">
        <v>105</v>
      </c>
    </row>
    <row r="7" spans="2:7">
      <c r="B7" t="s">
        <v>106</v>
      </c>
    </row>
    <row r="9" spans="2:7">
      <c r="B9" t="s">
        <v>127</v>
      </c>
      <c r="G9" s="6"/>
    </row>
    <row r="11" spans="2:7">
      <c r="B11" t="s">
        <v>128</v>
      </c>
    </row>
    <row r="19" spans="2:12" ht="21">
      <c r="B19" s="34" t="s">
        <v>126</v>
      </c>
    </row>
    <row r="21" spans="2:12">
      <c r="B21" s="24" t="s">
        <v>0</v>
      </c>
      <c r="C21" s="25"/>
      <c r="D21" s="25"/>
      <c r="F21" s="22" t="s">
        <v>207</v>
      </c>
      <c r="G21" s="23"/>
      <c r="H21" s="23"/>
      <c r="J21" s="20" t="s">
        <v>71</v>
      </c>
      <c r="K21" s="21"/>
      <c r="L21" s="21"/>
    </row>
    <row r="22" spans="2:12" ht="76" customHeight="1">
      <c r="B22" s="18" t="s">
        <v>4</v>
      </c>
      <c r="C22" s="18" t="s">
        <v>14</v>
      </c>
      <c r="D22" s="18" t="s">
        <v>72</v>
      </c>
      <c r="F22" s="18" t="s">
        <v>4</v>
      </c>
      <c r="G22" s="18" t="s">
        <v>23</v>
      </c>
      <c r="H22" s="18" t="s">
        <v>83</v>
      </c>
      <c r="J22" s="18" t="s">
        <v>4</v>
      </c>
      <c r="K22" s="18" t="s">
        <v>196</v>
      </c>
      <c r="L22" s="18" t="s">
        <v>90</v>
      </c>
    </row>
    <row r="23" spans="2:12" ht="62">
      <c r="B23" s="19" t="s">
        <v>4</v>
      </c>
      <c r="C23" s="19" t="s">
        <v>15</v>
      </c>
      <c r="D23" s="19" t="s">
        <v>73</v>
      </c>
      <c r="F23" s="19" t="s">
        <v>4</v>
      </c>
      <c r="G23" s="19" t="s">
        <v>192</v>
      </c>
      <c r="H23" s="19" t="s">
        <v>84</v>
      </c>
      <c r="J23" s="19" t="s">
        <v>4</v>
      </c>
      <c r="K23" s="19" t="s">
        <v>197</v>
      </c>
      <c r="L23" s="19" t="s">
        <v>91</v>
      </c>
    </row>
    <row r="24" spans="2:12" ht="46.5">
      <c r="B24" s="18" t="s">
        <v>4</v>
      </c>
      <c r="C24" s="18" t="s">
        <v>74</v>
      </c>
      <c r="D24" s="18"/>
      <c r="F24" s="18" t="s">
        <v>4</v>
      </c>
      <c r="G24" s="18" t="s">
        <v>24</v>
      </c>
      <c r="H24" s="18" t="s">
        <v>85</v>
      </c>
      <c r="J24" s="18" t="s">
        <v>4</v>
      </c>
      <c r="K24" s="18" t="s">
        <v>210</v>
      </c>
      <c r="L24" s="7" t="s">
        <v>92</v>
      </c>
    </row>
    <row r="25" spans="2:12" ht="46.5">
      <c r="B25" s="19" t="s">
        <v>4</v>
      </c>
      <c r="C25" s="19" t="s">
        <v>67</v>
      </c>
      <c r="D25" s="19" t="s">
        <v>75</v>
      </c>
      <c r="F25" s="19" t="s">
        <v>4</v>
      </c>
      <c r="G25" s="19" t="s">
        <v>26</v>
      </c>
      <c r="H25" s="19" t="s">
        <v>87</v>
      </c>
      <c r="J25" s="19" t="s">
        <v>4</v>
      </c>
      <c r="K25" s="19" t="s">
        <v>93</v>
      </c>
      <c r="L25" s="1" t="s">
        <v>94</v>
      </c>
    </row>
    <row r="26" spans="2:12" ht="108.5">
      <c r="B26" s="18" t="s">
        <v>4</v>
      </c>
      <c r="C26" s="18" t="s">
        <v>16</v>
      </c>
      <c r="D26" s="18" t="s">
        <v>76</v>
      </c>
      <c r="F26" s="18" t="s">
        <v>4</v>
      </c>
      <c r="G26" s="18" t="s">
        <v>86</v>
      </c>
      <c r="H26" s="18" t="s">
        <v>88</v>
      </c>
      <c r="J26" s="18" t="s">
        <v>5</v>
      </c>
      <c r="K26" s="18" t="s">
        <v>31</v>
      </c>
      <c r="L26" s="7" t="s">
        <v>95</v>
      </c>
    </row>
    <row r="27" spans="2:12" ht="93">
      <c r="B27" s="19" t="s">
        <v>4</v>
      </c>
      <c r="C27" s="19" t="s">
        <v>17</v>
      </c>
      <c r="D27" s="19" t="s">
        <v>77</v>
      </c>
      <c r="F27" s="19" t="s">
        <v>4</v>
      </c>
      <c r="G27" s="19" t="s">
        <v>98</v>
      </c>
      <c r="H27" s="19" t="s">
        <v>99</v>
      </c>
      <c r="J27" s="19" t="s">
        <v>5</v>
      </c>
      <c r="K27" s="19" t="s">
        <v>211</v>
      </c>
      <c r="L27" s="19" t="s">
        <v>96</v>
      </c>
    </row>
    <row r="28" spans="2:12" ht="46.5">
      <c r="B28" s="18" t="s">
        <v>4</v>
      </c>
      <c r="C28" s="18" t="s">
        <v>18</v>
      </c>
      <c r="D28" s="18" t="s">
        <v>78</v>
      </c>
      <c r="F28" s="18" t="s">
        <v>4</v>
      </c>
      <c r="G28" s="18" t="s">
        <v>102</v>
      </c>
      <c r="H28" s="18" t="s">
        <v>103</v>
      </c>
      <c r="J28" s="18" t="s">
        <v>5</v>
      </c>
      <c r="K28" s="18" t="s">
        <v>28</v>
      </c>
      <c r="L28" s="18" t="s">
        <v>104</v>
      </c>
    </row>
    <row r="29" spans="2:12" ht="108.5">
      <c r="B29" s="19" t="s">
        <v>4</v>
      </c>
      <c r="C29" s="19" t="s">
        <v>19</v>
      </c>
      <c r="D29" s="19" t="s">
        <v>79</v>
      </c>
      <c r="F29" s="19" t="s">
        <v>5</v>
      </c>
      <c r="G29" s="19" t="s">
        <v>100</v>
      </c>
      <c r="H29" s="19" t="s">
        <v>101</v>
      </c>
      <c r="J29" s="19" t="s">
        <v>5</v>
      </c>
      <c r="K29" s="19" t="s">
        <v>32</v>
      </c>
      <c r="L29" s="1" t="s">
        <v>97</v>
      </c>
    </row>
    <row r="30" spans="2:12" ht="46.5">
      <c r="B30" s="18" t="s">
        <v>5</v>
      </c>
      <c r="C30" s="18" t="s">
        <v>69</v>
      </c>
      <c r="D30" s="18" t="s">
        <v>80</v>
      </c>
      <c r="F30" s="18" t="s">
        <v>5</v>
      </c>
      <c r="G30" s="18" t="s">
        <v>117</v>
      </c>
      <c r="H30" s="18" t="s">
        <v>89</v>
      </c>
      <c r="J30" s="18" t="s">
        <v>5</v>
      </c>
      <c r="K30" s="18" t="s">
        <v>118</v>
      </c>
      <c r="L30" s="18" t="s">
        <v>119</v>
      </c>
    </row>
    <row r="31" spans="2:12" ht="31">
      <c r="B31" s="19" t="s">
        <v>5</v>
      </c>
      <c r="C31" s="19" t="s">
        <v>21</v>
      </c>
      <c r="D31" s="19" t="s">
        <v>82</v>
      </c>
      <c r="J31" s="19" t="s">
        <v>5</v>
      </c>
      <c r="K31" s="19" t="s">
        <v>29</v>
      </c>
      <c r="L31" s="19" t="s">
        <v>121</v>
      </c>
    </row>
    <row r="32" spans="2:12" ht="62">
      <c r="B32" s="18" t="s">
        <v>5</v>
      </c>
      <c r="C32" s="18" t="s">
        <v>81</v>
      </c>
      <c r="D32" s="18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605-6A22-FC47-A4E0-C9F37CFF68C3}">
  <sheetPr codeName="Sheet2"/>
  <dimension ref="A28:Q207"/>
  <sheetViews>
    <sheetView tabSelected="1" topLeftCell="A285" zoomScale="70" zoomScaleNormal="70" workbookViewId="0">
      <selection activeCell="D54" sqref="D54"/>
    </sheetView>
  </sheetViews>
  <sheetFormatPr defaultColWidth="11" defaultRowHeight="15.5"/>
  <cols>
    <col min="2" max="2" width="38" bestFit="1" customWidth="1"/>
    <col min="3" max="3" width="24.83203125" customWidth="1"/>
    <col min="4" max="4" width="25.08203125" bestFit="1" customWidth="1"/>
    <col min="5" max="5" width="21.58203125" customWidth="1"/>
    <col min="6" max="6" width="21.58203125" bestFit="1" customWidth="1"/>
    <col min="7" max="7" width="20.83203125" customWidth="1"/>
    <col min="8" max="8" width="21.08203125" customWidth="1"/>
    <col min="9" max="9" width="21.58203125" bestFit="1" customWidth="1"/>
    <col min="11" max="11" width="11" bestFit="1" customWidth="1"/>
    <col min="12" max="12" width="12.08203125" bestFit="1" customWidth="1"/>
  </cols>
  <sheetData>
    <row r="28" spans="2:16" ht="21">
      <c r="B28" s="34" t="s">
        <v>53</v>
      </c>
      <c r="C28" s="49" t="s">
        <v>219</v>
      </c>
      <c r="D28" s="49"/>
      <c r="E28" s="49"/>
      <c r="F28" s="49"/>
      <c r="G28" s="49"/>
      <c r="H28" s="49"/>
    </row>
    <row r="29" spans="2:16" ht="16" thickBot="1"/>
    <row r="30" spans="2:16">
      <c r="B30" s="32"/>
      <c r="C30" s="32"/>
      <c r="D30" s="105" t="s">
        <v>47</v>
      </c>
      <c r="E30" s="105"/>
      <c r="F30" s="105"/>
      <c r="G30" s="105" t="s">
        <v>48</v>
      </c>
      <c r="H30" s="105"/>
      <c r="I30" s="105"/>
      <c r="L30" s="2"/>
      <c r="P30" s="16" t="s">
        <v>61</v>
      </c>
    </row>
    <row r="31" spans="2:16" ht="16" thickBot="1">
      <c r="B31" s="32"/>
      <c r="C31" s="32"/>
      <c r="D31" s="32" t="s">
        <v>0</v>
      </c>
      <c r="E31" s="32" t="s">
        <v>217</v>
      </c>
      <c r="F31" s="32" t="s">
        <v>216</v>
      </c>
      <c r="G31" s="32" t="s">
        <v>0</v>
      </c>
      <c r="H31" s="32" t="s">
        <v>217</v>
      </c>
      <c r="I31" s="32" t="s">
        <v>216</v>
      </c>
      <c r="L31" s="2"/>
      <c r="M31" s="2"/>
      <c r="P31" s="17" t="s">
        <v>62</v>
      </c>
    </row>
    <row r="32" spans="2:16">
      <c r="B32" s="106" t="s">
        <v>1</v>
      </c>
      <c r="C32" s="27">
        <v>2020</v>
      </c>
      <c r="D32" s="70">
        <f>SUM(Berekeningen!F27:BM27)</f>
        <v>-1554352.9491047279</v>
      </c>
      <c r="E32" s="70">
        <f>SUM(Berekeningen!F27:BM27, Berekeningen!F47:BM47)</f>
        <v>-488634.96191353991</v>
      </c>
      <c r="F32" s="70">
        <f>SUM(Berekeningen!F27:BM27, Berekeningen!F47:BM47, Berekeningen!F59:BM59)</f>
        <v>4657496.2058148356</v>
      </c>
      <c r="G32" s="73">
        <f>SUM(Berekeningen!F28:BM28)/SUM(Berekeningen!F29:BM29)</f>
        <v>56.117946194884432</v>
      </c>
      <c r="H32" s="73">
        <f>SUM(Berekeningen!F28:BM28, Berekeningen!F48:BM48)/SUM(Berekeningen!F29:BM29)</f>
        <v>47.809464369606779</v>
      </c>
      <c r="I32" s="70">
        <f>SUM(Berekeningen!F28:BM28, Berekeningen!F48:BM48, Berekeningen!F60:BM60)/SUM(Berekeningen!F29:BM29)</f>
        <v>7.6895285221735845</v>
      </c>
      <c r="J32" s="54"/>
      <c r="L32" s="2"/>
    </row>
    <row r="33" spans="2:15">
      <c r="B33" s="106"/>
      <c r="C33" s="27">
        <v>2030</v>
      </c>
      <c r="D33" s="70">
        <f>SUM(Berekeningen!F81:BM81)</f>
        <v>974900.61705937004</v>
      </c>
      <c r="E33" s="70">
        <f>SUM(Berekeningen!F81:BM81, Berekeningen!F101:BM101)</f>
        <v>236272.14847317897</v>
      </c>
      <c r="F33" s="70">
        <f>SUM(Berekeningen!F81:BM81, Berekeningen!F101:BM101, Berekeningen!F113:BM113)</f>
        <v>3237182.8370124572</v>
      </c>
      <c r="G33" s="71">
        <f>SUM(Berekeningen!F82:BM82)/SUM(Berekeningen!F83:BM83)</f>
        <v>37.28441416927997</v>
      </c>
      <c r="H33" s="71">
        <f>SUM(Berekeningen!F82:BM82, Berekeningen!F102:BM102)/SUM(Berekeningen!F83:BM83)</f>
        <v>42.372443442218412</v>
      </c>
      <c r="I33" s="70">
        <f>SUM(Berekeningen!F82:BM82, Berekeningen!F102:BM102, Berekeningen!F114:BM114)/SUM(Berekeningen!F83:BM83)</f>
        <v>21.700722708264525</v>
      </c>
    </row>
    <row r="34" spans="2:15">
      <c r="B34" s="106"/>
      <c r="C34" s="27">
        <v>2050</v>
      </c>
      <c r="D34" s="70">
        <f>SUM(Berekeningen!F135:BM135)</f>
        <v>3845357.1334341122</v>
      </c>
      <c r="E34" s="70">
        <f>SUM(Berekeningen!F135:BM135, Berekeningen!F155:BM155)</f>
        <v>2065258.3241208044</v>
      </c>
      <c r="F34" s="70">
        <f>SUM(Berekeningen!F135:BM135, Berekeningen!F155:BM155, Berekeningen!F167:BM167)</f>
        <v>4456821.0211554952</v>
      </c>
      <c r="G34" s="71">
        <f>SUM(Berekeningen!F136:BM136)/SUM(Berekeningen!F137:BM137)</f>
        <v>21.761117024892403</v>
      </c>
      <c r="H34" s="70">
        <f>SUM(Berekeningen!F136:BM136, Berekeningen!F156:BM156)/SUM(Berekeningen!F137:BM137)</f>
        <v>32.055975923757117</v>
      </c>
      <c r="I34" s="70">
        <f>SUM(Berekeningen!F136:BM136, Berekeningen!F156:BM156, Berekeningen!F168:BM168)/SUM(Berekeningen!F137:BM137)</f>
        <v>18.224833301253931</v>
      </c>
    </row>
    <row r="35" spans="2:15">
      <c r="B35" s="107" t="s">
        <v>2</v>
      </c>
      <c r="C35" s="29">
        <v>2020</v>
      </c>
      <c r="D35" s="72">
        <f>SUM(Berekeningen!F189:BM189)</f>
        <v>-2381959.5884514637</v>
      </c>
      <c r="E35" s="72">
        <f>SUM(Berekeningen!F189:BM189, Berekeningen!F209:BM209)</f>
        <v>-920747.97527463012</v>
      </c>
      <c r="F35" s="72">
        <f>SUM(Berekeningen!F189:BM189, Berekeningen!F209:BM209, Berekeningen!F221:BM221)</f>
        <v>4996885.318180901</v>
      </c>
      <c r="G35" s="72">
        <f>SUM(Berekeningen!F190:BM190)/SUM(Berekeningen!F191:BM191)</f>
        <v>62.570079689988795</v>
      </c>
      <c r="H35" s="74">
        <f>SUM(Berekeningen!F190:BM190, Berekeningen!F210:BM210)/SUM(Berekeningen!F191:BM191)</f>
        <v>51.178275969980454</v>
      </c>
      <c r="I35" s="72">
        <f>SUM(Berekeningen!F190:BM190, Berekeningen!F210:BM210, Berekeningen!F222:BM222)/SUM(Berekeningen!F191:BM191)</f>
        <v>5.0436050173798961</v>
      </c>
      <c r="J35" s="54"/>
    </row>
    <row r="36" spans="2:15">
      <c r="B36" s="107"/>
      <c r="C36" s="29">
        <v>2030</v>
      </c>
      <c r="D36" s="72">
        <f>SUM(Berekeningen!F243:BM243)</f>
        <v>32095.344878796121</v>
      </c>
      <c r="E36" s="72">
        <f>SUM(Berekeningen!F243:BM243, Berekeningen!F263:BM263)</f>
        <v>-350118.89890819415</v>
      </c>
      <c r="F36" s="72">
        <f>SUM(Berekeningen!F243:BM243, Berekeningen!F263:BM263, Berekeningen!F275:BM275)</f>
        <v>3390919.8667332642</v>
      </c>
      <c r="G36" s="72">
        <f>SUM(Berekeningen!F244:BM244)/SUM(Berekeningen!F245:BM245)</f>
        <v>43.778911778771615</v>
      </c>
      <c r="H36" s="72">
        <f>SUM(Berekeningen!F244:BM244, Berekeningen!F264:BM264)/SUM(Berekeningen!F245:BM245)</f>
        <v>46.411787904768531</v>
      </c>
      <c r="I36" s="72">
        <f>SUM(Berekeningen!F244:BM244, Berekeningen!F264:BM264, Berekeningen!F276:BM276)/SUM(Berekeningen!F245:BM245)</f>
        <v>20.641707870870988</v>
      </c>
    </row>
    <row r="37" spans="2:15">
      <c r="B37" s="107"/>
      <c r="C37" s="29">
        <v>2050</v>
      </c>
      <c r="D37" s="72">
        <f>SUM(Berekeningen!F297:BM297)</f>
        <v>2582577.6590492269</v>
      </c>
      <c r="E37" s="72">
        <f>SUM(Berekeningen!F297:BM297, Berekeningen!F317:BM317)</f>
        <v>1193004.9990476081</v>
      </c>
      <c r="F37" s="72">
        <f>SUM(Berekeningen!F297:BM297, Berekeningen!F317:BM317, Berekeningen!F329:BM329)</f>
        <v>4269614.2144334158</v>
      </c>
      <c r="G37" s="72">
        <f>SUM(Berekeningen!F298:BM298)/SUM(Berekeningen!F299:BM299)</f>
        <v>29.064159103882304</v>
      </c>
      <c r="H37" s="72">
        <f>SUM(Berekeningen!F298:BM298, Berekeningen!F318:BM318)/SUM(Berekeningen!F299:BM299)</f>
        <v>37.100485171621919</v>
      </c>
      <c r="I37" s="72">
        <f>SUM(Berekeningen!F298:BM298, Berekeningen!F318:BM318, Berekeningen!F330:BM330)/SUM(Berekeningen!F299:BM299)</f>
        <v>19.307507841581444</v>
      </c>
    </row>
    <row r="38" spans="2:15">
      <c r="B38" s="106" t="s">
        <v>3</v>
      </c>
      <c r="C38" s="27">
        <v>2020</v>
      </c>
      <c r="D38" s="70">
        <f>SUM(Berekeningen!F351:BM351)</f>
        <v>-5548040.625</v>
      </c>
      <c r="E38" s="70">
        <f>SUM(Berekeningen!F351:BM351, Berekeningen!F371:BM371)</f>
        <v>-3107129.1988542294</v>
      </c>
      <c r="F38" s="70">
        <f>SUM(Berekeningen!F351:BM351, Berekeningen!F371:BM371, Berekeningen!F383:BM383)</f>
        <v>4502010.188139746</v>
      </c>
      <c r="G38" s="70">
        <f>SUM(Berekeningen!F352:BM352)/SUM(Berekeningen!F353:BM353)</f>
        <v>76.143338221715283</v>
      </c>
      <c r="H38" s="70">
        <f>SUM(Berekeningen!F352:BM352, Berekeningen!F372:BM372)/SUM(Berekeningen!F353:BM353)</f>
        <v>62.00158136681609</v>
      </c>
      <c r="I38" s="70">
        <f>SUM(Berekeningen!F352:BM352, Berekeningen!F372:BM372, Berekeningen!F384:BM384)/SUM(Berekeningen!F353:BM353)</f>
        <v>17.916983321479556</v>
      </c>
      <c r="J38" s="54"/>
    </row>
    <row r="39" spans="2:15">
      <c r="B39" s="106"/>
      <c r="C39" s="27">
        <v>2030</v>
      </c>
      <c r="D39" s="70">
        <f>SUM(Berekeningen!F405:BM405)</f>
        <v>-186704.85574082471</v>
      </c>
      <c r="E39" s="70">
        <f>SUM(Berekeningen!F405:BM405, Berekeningen!F425:BM425)</f>
        <v>39644.803730954562</v>
      </c>
      <c r="F39" s="70">
        <f>SUM(Berekeningen!F405:BM405, Berekeningen!F425:BM425, Berekeningen!F437:BM437)</f>
        <v>5134316.8278112393</v>
      </c>
      <c r="G39" s="70">
        <f>SUM(Berekeningen!F406:BM406)/SUM(Berekeningen!F407:BM407)</f>
        <v>44.901416934276376</v>
      </c>
      <c r="H39" s="70">
        <f>SUM(Berekeningen!F406:BM406, Berekeningen!F426:BM426)/SUM(Berekeningen!F407:BM407)</f>
        <v>43.808593636746387</v>
      </c>
      <c r="I39" s="70">
        <f>SUM(Berekeningen!F406:BM406, Berekeningen!F426:BM426, Berekeningen!F438:BM438)/SUM(Berekeningen!F407:BM407)</f>
        <v>19.211356361541174</v>
      </c>
      <c r="L39" s="2"/>
    </row>
    <row r="40" spans="2:15">
      <c r="B40" s="106"/>
      <c r="C40" s="27">
        <v>2050</v>
      </c>
      <c r="D40" s="70">
        <f>SUM(Berekeningen!F459:BM459)</f>
        <v>4006326.4987850194</v>
      </c>
      <c r="E40" s="70">
        <f>SUM(Berekeningen!F459:BM459, Berekeningen!F479:BM479)</f>
        <v>2970483.7759786728</v>
      </c>
      <c r="F40" s="70">
        <f>SUM(Berekeningen!F459:BM459, Berekeningen!F479:BM479, Berekeningen!F491:BM491)</f>
        <v>7579555.7981393365</v>
      </c>
      <c r="G40" s="70">
        <f>SUM(Berekeningen!F460:BM460)/SUM(Berekeningen!F461:BM461)</f>
        <v>29.492996944634481</v>
      </c>
      <c r="H40" s="70">
        <f>SUM(Berekeningen!F460:BM460, Berekeningen!F480:BM480)/SUM(Berekeningen!F461:BM461)</f>
        <v>33.243807955466217</v>
      </c>
      <c r="I40" s="70">
        <f>SUM(Berekeningen!F460:BM460, Berekeningen!F480:BM480, Berekeningen!F492:BM492)/SUM(Berekeningen!F461:BM461)</f>
        <v>16.554249096955317</v>
      </c>
      <c r="L40" s="2"/>
      <c r="O40" s="2" t="s">
        <v>213</v>
      </c>
    </row>
    <row r="41" spans="2:15">
      <c r="L41" s="2"/>
      <c r="O41" s="2" t="s">
        <v>213</v>
      </c>
    </row>
    <row r="42" spans="2:15">
      <c r="D42" s="54"/>
      <c r="E42" s="54"/>
      <c r="L42" s="2"/>
      <c r="M42" s="2"/>
      <c r="O42" t="s">
        <v>213</v>
      </c>
    </row>
    <row r="43" spans="2:15">
      <c r="D43" s="54"/>
      <c r="E43" s="54"/>
      <c r="L43" s="2"/>
      <c r="O43" s="2" t="s">
        <v>213</v>
      </c>
    </row>
    <row r="44" spans="2:15">
      <c r="D44" s="54"/>
      <c r="E44" s="54"/>
      <c r="L44" s="2"/>
    </row>
    <row r="45" spans="2:15" ht="21">
      <c r="B45" s="34" t="s">
        <v>44</v>
      </c>
      <c r="L45" s="2"/>
      <c r="O45" s="2" t="s">
        <v>213</v>
      </c>
    </row>
    <row r="46" spans="2:15">
      <c r="L46" s="2"/>
      <c r="O46" s="2" t="s">
        <v>214</v>
      </c>
    </row>
    <row r="47" spans="2:15">
      <c r="B47" s="28" t="s">
        <v>60</v>
      </c>
      <c r="C47" s="28" t="s">
        <v>62</v>
      </c>
      <c r="L47" s="2"/>
    </row>
    <row r="48" spans="2:15">
      <c r="L48" s="2"/>
    </row>
    <row r="50" spans="1:13" ht="21">
      <c r="B50" s="34" t="s">
        <v>52</v>
      </c>
      <c r="D50" s="49"/>
      <c r="E50" s="49"/>
      <c r="F50" s="49"/>
    </row>
    <row r="52" spans="1:13">
      <c r="B52" s="32"/>
      <c r="C52" s="32"/>
      <c r="D52" s="105" t="s">
        <v>236</v>
      </c>
      <c r="E52" s="105"/>
      <c r="F52" s="105"/>
      <c r="G52" s="105" t="s">
        <v>2</v>
      </c>
      <c r="H52" s="105"/>
      <c r="I52" s="105"/>
      <c r="J52" s="105" t="s">
        <v>3</v>
      </c>
      <c r="K52" s="105"/>
      <c r="L52" s="105"/>
    </row>
    <row r="53" spans="1:13">
      <c r="B53" s="32"/>
      <c r="C53" s="32"/>
      <c r="D53" s="32">
        <v>2020</v>
      </c>
      <c r="E53" s="32">
        <v>2030</v>
      </c>
      <c r="F53" s="32">
        <v>2050</v>
      </c>
      <c r="G53" s="32">
        <v>2020</v>
      </c>
      <c r="H53" s="32">
        <v>2030</v>
      </c>
      <c r="I53" s="32">
        <v>2050</v>
      </c>
      <c r="J53" s="32">
        <v>2020</v>
      </c>
      <c r="K53" s="32">
        <v>2030</v>
      </c>
      <c r="L53" s="32">
        <v>2050</v>
      </c>
    </row>
    <row r="54" spans="1:13">
      <c r="B54" s="27" t="s">
        <v>7</v>
      </c>
      <c r="C54" s="27" t="s">
        <v>9</v>
      </c>
      <c r="D54" s="40">
        <v>7.5</v>
      </c>
      <c r="E54" s="40">
        <v>7.5</v>
      </c>
      <c r="F54" s="40">
        <v>7.5</v>
      </c>
      <c r="G54" s="40">
        <v>7.5</v>
      </c>
      <c r="H54" s="40">
        <v>7.5</v>
      </c>
      <c r="I54" s="40">
        <v>7.5</v>
      </c>
      <c r="J54" s="40">
        <v>7.5</v>
      </c>
      <c r="K54" s="40">
        <v>7.5</v>
      </c>
      <c r="L54" s="40">
        <v>7.5</v>
      </c>
    </row>
    <row r="55" spans="1:13">
      <c r="B55" s="29" t="s">
        <v>225</v>
      </c>
      <c r="C55" s="29" t="s">
        <v>10</v>
      </c>
      <c r="D55" s="93">
        <f>D57*D58</f>
        <v>949.62</v>
      </c>
      <c r="E55" s="93">
        <f t="shared" ref="E55:L55" si="0">E57*E58</f>
        <v>949.62</v>
      </c>
      <c r="F55" s="93">
        <f t="shared" si="0"/>
        <v>949.62</v>
      </c>
      <c r="G55" s="93">
        <f t="shared" si="0"/>
        <v>949.62</v>
      </c>
      <c r="H55" s="93">
        <f t="shared" si="0"/>
        <v>949.62</v>
      </c>
      <c r="I55" s="93">
        <f t="shared" si="0"/>
        <v>949.62</v>
      </c>
      <c r="J55" s="93">
        <f t="shared" si="0"/>
        <v>920.55</v>
      </c>
      <c r="K55" s="93">
        <f t="shared" si="0"/>
        <v>920.55</v>
      </c>
      <c r="L55" s="93">
        <f t="shared" si="0"/>
        <v>920.55</v>
      </c>
    </row>
    <row r="56" spans="1:13">
      <c r="B56" s="27" t="s">
        <v>133</v>
      </c>
      <c r="C56" s="27" t="s">
        <v>46</v>
      </c>
      <c r="D56" s="40">
        <v>25</v>
      </c>
      <c r="E56" s="40">
        <v>30</v>
      </c>
      <c r="F56" s="40">
        <v>40</v>
      </c>
      <c r="G56" s="40">
        <f t="shared" ref="G56:L56" si="1">D56</f>
        <v>25</v>
      </c>
      <c r="H56" s="40">
        <f t="shared" si="1"/>
        <v>30</v>
      </c>
      <c r="I56" s="40">
        <f t="shared" si="1"/>
        <v>40</v>
      </c>
      <c r="J56" s="40">
        <f t="shared" si="1"/>
        <v>25</v>
      </c>
      <c r="K56" s="40">
        <f t="shared" si="1"/>
        <v>30</v>
      </c>
      <c r="L56" s="40">
        <f t="shared" si="1"/>
        <v>40</v>
      </c>
    </row>
    <row r="57" spans="1:13">
      <c r="B57" s="29" t="s">
        <v>8</v>
      </c>
      <c r="C57" s="29" t="s">
        <v>10</v>
      </c>
      <c r="D57" s="29">
        <v>969</v>
      </c>
      <c r="E57" s="29">
        <v>969</v>
      </c>
      <c r="F57" s="29">
        <v>969</v>
      </c>
      <c r="G57" s="29">
        <v>969</v>
      </c>
      <c r="H57" s="29">
        <v>969</v>
      </c>
      <c r="I57" s="29">
        <v>969</v>
      </c>
      <c r="J57" s="29">
        <v>969</v>
      </c>
      <c r="K57" s="29">
        <v>969</v>
      </c>
      <c r="L57" s="29">
        <v>969</v>
      </c>
    </row>
    <row r="58" spans="1:13">
      <c r="B58" s="27" t="s">
        <v>224</v>
      </c>
      <c r="C58" s="27" t="s">
        <v>51</v>
      </c>
      <c r="D58" s="40">
        <v>0.98</v>
      </c>
      <c r="E58" s="40">
        <f>D58</f>
        <v>0.98</v>
      </c>
      <c r="F58" s="40">
        <f t="shared" ref="F58:I58" si="2">E58</f>
        <v>0.98</v>
      </c>
      <c r="G58" s="40">
        <f t="shared" si="2"/>
        <v>0.98</v>
      </c>
      <c r="H58" s="40">
        <f t="shared" si="2"/>
        <v>0.98</v>
      </c>
      <c r="I58" s="40">
        <f t="shared" si="2"/>
        <v>0.98</v>
      </c>
      <c r="J58" s="40">
        <v>0.95</v>
      </c>
      <c r="K58" s="40">
        <f>J58</f>
        <v>0.95</v>
      </c>
      <c r="L58" s="40">
        <f>K58</f>
        <v>0.95</v>
      </c>
    </row>
    <row r="59" spans="1:13">
      <c r="B59" s="29" t="s">
        <v>42</v>
      </c>
      <c r="C59" s="29" t="s">
        <v>51</v>
      </c>
      <c r="D59" s="29">
        <f>0.027</f>
        <v>2.7E-2</v>
      </c>
      <c r="E59" s="29">
        <f>D59</f>
        <v>2.7E-2</v>
      </c>
      <c r="F59" s="29">
        <f t="shared" ref="F59:I59" si="3">E59</f>
        <v>2.7E-2</v>
      </c>
      <c r="G59" s="29">
        <f t="shared" si="3"/>
        <v>2.7E-2</v>
      </c>
      <c r="H59" s="29">
        <f t="shared" si="3"/>
        <v>2.7E-2</v>
      </c>
      <c r="I59" s="29">
        <f t="shared" si="3"/>
        <v>2.7E-2</v>
      </c>
      <c r="J59" s="29">
        <v>0</v>
      </c>
      <c r="K59" s="29">
        <v>0</v>
      </c>
      <c r="L59" s="29">
        <v>0</v>
      </c>
    </row>
    <row r="60" spans="1:13">
      <c r="B60" s="27" t="s">
        <v>139</v>
      </c>
      <c r="C60" s="27" t="s">
        <v>51</v>
      </c>
      <c r="D60" s="40">
        <v>0.15</v>
      </c>
      <c r="E60" s="40">
        <v>0.25</v>
      </c>
      <c r="F60" s="40">
        <f>E60</f>
        <v>0.25</v>
      </c>
      <c r="G60" s="40">
        <v>0.3</v>
      </c>
      <c r="H60" s="40">
        <v>0.4</v>
      </c>
      <c r="I60" s="40">
        <v>0.4</v>
      </c>
      <c r="J60" s="40">
        <v>0.3</v>
      </c>
      <c r="K60" s="40">
        <v>0.5</v>
      </c>
      <c r="L60" s="40">
        <v>0.5</v>
      </c>
    </row>
    <row r="61" spans="1:13">
      <c r="B61" s="29" t="s">
        <v>226</v>
      </c>
      <c r="C61" s="29" t="s">
        <v>9</v>
      </c>
      <c r="D61" s="104">
        <f>D54/1.4</f>
        <v>5.3571428571428577</v>
      </c>
      <c r="E61" s="104">
        <f>E54/1.6</f>
        <v>4.6875</v>
      </c>
      <c r="F61" s="104">
        <f>F54/1.8</f>
        <v>4.166666666666667</v>
      </c>
      <c r="G61" s="104">
        <f>D61</f>
        <v>5.3571428571428577</v>
      </c>
      <c r="H61" s="104">
        <f t="shared" ref="H61:I61" si="4">E61</f>
        <v>4.6875</v>
      </c>
      <c r="I61" s="104">
        <f t="shared" si="4"/>
        <v>4.166666666666667</v>
      </c>
      <c r="J61" s="29">
        <v>0</v>
      </c>
      <c r="K61" s="29">
        <v>0</v>
      </c>
      <c r="L61" s="29">
        <v>0</v>
      </c>
      <c r="M61" t="s">
        <v>231</v>
      </c>
    </row>
    <row r="62" spans="1:13">
      <c r="A62" s="49"/>
      <c r="B62" s="27" t="s">
        <v>178</v>
      </c>
      <c r="C62" s="27" t="s">
        <v>179</v>
      </c>
      <c r="D62" s="40">
        <f>0.48</f>
        <v>0.48</v>
      </c>
      <c r="E62" s="40">
        <f t="shared" ref="E62:F62" si="5">0.48</f>
        <v>0.48</v>
      </c>
      <c r="F62" s="40">
        <f t="shared" si="5"/>
        <v>0.48</v>
      </c>
      <c r="G62" s="40" t="s">
        <v>215</v>
      </c>
      <c r="H62" s="40" t="s">
        <v>215</v>
      </c>
      <c r="I62" s="40" t="s">
        <v>215</v>
      </c>
      <c r="J62" s="40">
        <v>3</v>
      </c>
      <c r="K62" s="40" t="s">
        <v>215</v>
      </c>
      <c r="L62" s="40" t="s">
        <v>215</v>
      </c>
    </row>
    <row r="63" spans="1:13">
      <c r="A63" s="49"/>
      <c r="B63" s="29" t="s">
        <v>218</v>
      </c>
      <c r="C63" s="29" t="s">
        <v>180</v>
      </c>
      <c r="D63" s="92">
        <f>D54*1000000/D65*D64/D62/10000</f>
        <v>7.8125</v>
      </c>
      <c r="E63" s="92">
        <f>E54*1000000/E65*E64/E62/10000</f>
        <v>6.25</v>
      </c>
      <c r="F63" s="92">
        <f>F54*1000000/F65*F64/F62/10000</f>
        <v>4.166666666666667</v>
      </c>
      <c r="G63" s="29" t="s">
        <v>215</v>
      </c>
      <c r="H63" s="29" t="s">
        <v>215</v>
      </c>
      <c r="I63" s="29" t="s">
        <v>215</v>
      </c>
      <c r="J63" s="29" t="s">
        <v>215</v>
      </c>
      <c r="K63" s="29" t="s">
        <v>215</v>
      </c>
      <c r="L63" s="29" t="s">
        <v>215</v>
      </c>
    </row>
    <row r="64" spans="1:13">
      <c r="B64" s="27" t="s">
        <v>152</v>
      </c>
      <c r="C64" s="27" t="s">
        <v>153</v>
      </c>
      <c r="D64" s="40">
        <v>1.6</v>
      </c>
      <c r="E64" s="40">
        <v>1.6</v>
      </c>
      <c r="F64" s="40">
        <v>1.6</v>
      </c>
      <c r="G64" s="40">
        <v>1.6</v>
      </c>
      <c r="H64" s="40">
        <v>1.6</v>
      </c>
      <c r="I64" s="40">
        <v>1.6</v>
      </c>
      <c r="J64" s="40">
        <v>1.6</v>
      </c>
      <c r="K64" s="40">
        <v>1.6</v>
      </c>
      <c r="L64" s="40">
        <v>1.6</v>
      </c>
    </row>
    <row r="65" spans="2:12">
      <c r="B65" s="29" t="s">
        <v>176</v>
      </c>
      <c r="C65" s="29" t="s">
        <v>198</v>
      </c>
      <c r="D65" s="29">
        <v>320</v>
      </c>
      <c r="E65" s="29">
        <v>400</v>
      </c>
      <c r="F65" s="29">
        <v>600</v>
      </c>
      <c r="G65" s="29">
        <v>320</v>
      </c>
      <c r="H65" s="29">
        <v>400</v>
      </c>
      <c r="I65" s="29">
        <v>600</v>
      </c>
      <c r="J65" s="29">
        <v>320</v>
      </c>
      <c r="K65" s="29">
        <v>400</v>
      </c>
      <c r="L65" s="29">
        <v>600</v>
      </c>
    </row>
    <row r="66" spans="2:12">
      <c r="B66" s="27" t="s">
        <v>223</v>
      </c>
      <c r="C66" s="27" t="s">
        <v>46</v>
      </c>
      <c r="D66" s="40">
        <v>12</v>
      </c>
      <c r="E66" s="40">
        <v>12</v>
      </c>
      <c r="F66" s="40">
        <v>12</v>
      </c>
      <c r="G66" s="40">
        <v>12</v>
      </c>
      <c r="H66" s="40">
        <v>12</v>
      </c>
      <c r="I66" s="40">
        <v>12</v>
      </c>
      <c r="J66" s="40">
        <v>12</v>
      </c>
      <c r="K66" s="40">
        <v>12</v>
      </c>
      <c r="L66" s="40">
        <v>12</v>
      </c>
    </row>
    <row r="67" spans="2:12">
      <c r="B67" s="29" t="s">
        <v>191</v>
      </c>
      <c r="C67" s="29" t="s">
        <v>46</v>
      </c>
      <c r="D67" s="29">
        <v>0</v>
      </c>
      <c r="E67" s="29">
        <f>D67</f>
        <v>0</v>
      </c>
      <c r="F67" s="29">
        <f t="shared" ref="F67:L67" si="6">E67</f>
        <v>0</v>
      </c>
      <c r="G67" s="29">
        <f t="shared" si="6"/>
        <v>0</v>
      </c>
      <c r="H67" s="29">
        <f t="shared" si="6"/>
        <v>0</v>
      </c>
      <c r="I67" s="29">
        <f t="shared" si="6"/>
        <v>0</v>
      </c>
      <c r="J67" s="29">
        <f t="shared" si="6"/>
        <v>0</v>
      </c>
      <c r="K67" s="29">
        <f t="shared" si="6"/>
        <v>0</v>
      </c>
      <c r="L67" s="29">
        <f t="shared" si="6"/>
        <v>0</v>
      </c>
    </row>
    <row r="69" spans="2:12">
      <c r="B69" s="32"/>
      <c r="C69" s="32"/>
      <c r="D69" s="32">
        <v>2020</v>
      </c>
      <c r="E69" s="32">
        <v>2030</v>
      </c>
      <c r="F69" s="32">
        <v>2050</v>
      </c>
    </row>
    <row r="70" spans="2:12">
      <c r="B70" s="27" t="s">
        <v>233</v>
      </c>
      <c r="C70" s="27" t="s">
        <v>56</v>
      </c>
      <c r="D70" s="40">
        <v>20</v>
      </c>
      <c r="E70" s="40">
        <v>40</v>
      </c>
      <c r="F70" s="40">
        <v>160</v>
      </c>
    </row>
    <row r="71" spans="2:12">
      <c r="B71" s="29" t="s">
        <v>147</v>
      </c>
      <c r="C71" s="29" t="s">
        <v>56</v>
      </c>
      <c r="D71" s="29">
        <v>187.5</v>
      </c>
      <c r="E71" s="29">
        <v>300</v>
      </c>
      <c r="F71" s="29">
        <v>600</v>
      </c>
    </row>
    <row r="72" spans="2:12">
      <c r="B72" s="27" t="s">
        <v>165</v>
      </c>
      <c r="C72" s="27" t="s">
        <v>168</v>
      </c>
      <c r="D72" s="95">
        <f>34700*1.035^5</f>
        <v>41212.714805946547</v>
      </c>
      <c r="E72" s="95">
        <f>34700*1.035^15</f>
        <v>58134.604427099926</v>
      </c>
      <c r="F72" s="95">
        <f>34700*1.035^35</f>
        <v>115675.5884710355</v>
      </c>
    </row>
    <row r="73" spans="2:12">
      <c r="B73" s="29" t="s">
        <v>166</v>
      </c>
      <c r="C73" s="29" t="s">
        <v>169</v>
      </c>
      <c r="D73" s="96">
        <f>24900*1.035^5</f>
        <v>29573.389010607174</v>
      </c>
      <c r="E73" s="96">
        <f>24900*1.035^15</f>
        <v>41716.185885728766</v>
      </c>
      <c r="F73" s="96">
        <f>24900*1.035^35</f>
        <v>83006.402101694068</v>
      </c>
    </row>
    <row r="74" spans="2:12">
      <c r="B74" s="27" t="s">
        <v>167</v>
      </c>
      <c r="C74" s="27" t="s">
        <v>205</v>
      </c>
      <c r="D74" s="95">
        <f>44600*1.035^5</f>
        <v>52970.809231850602</v>
      </c>
      <c r="E74" s="95">
        <f>44600*1.035^15</f>
        <v>74720.557851546313</v>
      </c>
      <c r="F74" s="95">
        <f>44600*1.035^35</f>
        <v>148678.13388496207</v>
      </c>
    </row>
    <row r="75" spans="2:12">
      <c r="B75" s="29" t="s">
        <v>138</v>
      </c>
      <c r="C75" s="29" t="s">
        <v>51</v>
      </c>
      <c r="D75" s="29">
        <v>0.03</v>
      </c>
      <c r="E75" s="29">
        <v>0.03</v>
      </c>
      <c r="F75" s="29">
        <v>0.03</v>
      </c>
    </row>
    <row r="76" spans="2:12">
      <c r="B76" s="27" t="s">
        <v>122</v>
      </c>
      <c r="C76" s="27" t="s">
        <v>49</v>
      </c>
      <c r="D76" s="40">
        <f>44</f>
        <v>44</v>
      </c>
      <c r="E76" s="40">
        <v>44</v>
      </c>
      <c r="F76" s="40">
        <v>44</v>
      </c>
    </row>
    <row r="77" spans="2:12">
      <c r="B77" s="29" t="s">
        <v>237</v>
      </c>
      <c r="C77" s="29" t="s">
        <v>46</v>
      </c>
      <c r="D77" s="97">
        <v>40</v>
      </c>
      <c r="E77" s="97">
        <v>40</v>
      </c>
      <c r="F77" s="97">
        <v>40</v>
      </c>
    </row>
    <row r="78" spans="2:12">
      <c r="B78" s="27" t="s">
        <v>240</v>
      </c>
      <c r="C78" s="27" t="s">
        <v>51</v>
      </c>
      <c r="D78" s="100">
        <v>2.8000000000000001E-2</v>
      </c>
      <c r="E78" s="100">
        <v>2.8000000000000001E-2</v>
      </c>
      <c r="F78" s="100">
        <v>2.8000000000000001E-2</v>
      </c>
    </row>
    <row r="79" spans="2:12">
      <c r="B79" s="29" t="s">
        <v>241</v>
      </c>
      <c r="C79" s="29" t="s">
        <v>242</v>
      </c>
      <c r="D79" s="100">
        <v>0</v>
      </c>
      <c r="E79" s="100">
        <v>0</v>
      </c>
      <c r="F79" s="100">
        <v>0</v>
      </c>
    </row>
    <row r="80" spans="2:12">
      <c r="B80" s="103" t="s">
        <v>246</v>
      </c>
      <c r="C80" s="103" t="s">
        <v>247</v>
      </c>
      <c r="D80" s="100">
        <f>141000</f>
        <v>141000</v>
      </c>
      <c r="E80" s="100">
        <v>0</v>
      </c>
      <c r="F80" s="100">
        <v>0</v>
      </c>
    </row>
    <row r="83" spans="2:17">
      <c r="B83" s="69" t="s">
        <v>199</v>
      </c>
      <c r="C83" s="69"/>
      <c r="D83" s="69"/>
      <c r="E83" s="69"/>
      <c r="G83" s="69" t="s">
        <v>200</v>
      </c>
      <c r="H83" s="69"/>
      <c r="I83" s="69"/>
      <c r="K83" s="69" t="s">
        <v>201</v>
      </c>
      <c r="L83" s="69"/>
      <c r="M83" s="69"/>
      <c r="O83" s="69" t="s">
        <v>202</v>
      </c>
      <c r="P83" s="69"/>
      <c r="Q83" s="69"/>
    </row>
    <row r="84" spans="2:17">
      <c r="B84" s="32" t="s">
        <v>203</v>
      </c>
      <c r="C84" s="32" t="s">
        <v>140</v>
      </c>
      <c r="D84" s="32" t="s">
        <v>234</v>
      </c>
      <c r="E84" s="32" t="s">
        <v>235</v>
      </c>
      <c r="G84" s="32" t="s">
        <v>203</v>
      </c>
      <c r="H84" s="32" t="s">
        <v>155</v>
      </c>
      <c r="I84" s="32" t="s">
        <v>165</v>
      </c>
      <c r="K84" s="32" t="s">
        <v>203</v>
      </c>
      <c r="L84" s="32" t="s">
        <v>156</v>
      </c>
      <c r="M84" s="32" t="s">
        <v>166</v>
      </c>
      <c r="O84" s="32" t="s">
        <v>203</v>
      </c>
      <c r="P84" s="32" t="s">
        <v>204</v>
      </c>
      <c r="Q84" s="32" t="s">
        <v>167</v>
      </c>
    </row>
    <row r="85" spans="2:17">
      <c r="B85" s="27">
        <v>2020</v>
      </c>
      <c r="C85" s="27">
        <v>0.4</v>
      </c>
      <c r="D85" s="27">
        <f>D70</f>
        <v>20</v>
      </c>
      <c r="E85" s="27">
        <f>D71</f>
        <v>187.5</v>
      </c>
      <c r="G85" s="27">
        <v>2020</v>
      </c>
      <c r="H85" s="29">
        <v>7.0999999999999991E-4</v>
      </c>
      <c r="I85" s="66">
        <f>D72</f>
        <v>41212.714805946547</v>
      </c>
      <c r="K85" s="27">
        <v>2020</v>
      </c>
      <c r="L85" s="27">
        <v>3.8999999999999999E-4</v>
      </c>
      <c r="M85" s="66">
        <f>D73</f>
        <v>29573.389010607174</v>
      </c>
      <c r="O85" s="27">
        <v>2020</v>
      </c>
      <c r="P85" s="27">
        <v>3.0000000000000001E-5</v>
      </c>
      <c r="Q85" s="66">
        <f>D74</f>
        <v>52970.809231850602</v>
      </c>
    </row>
    <row r="86" spans="2:17">
      <c r="B86" s="29">
        <v>2021</v>
      </c>
      <c r="C86" s="91">
        <f>C85*0.86</f>
        <v>0.34400000000000003</v>
      </c>
      <c r="D86" s="93">
        <f>D85*((D$95/D$85)^(1/($B$95-$B$85)))</f>
        <v>21.435469250725863</v>
      </c>
      <c r="E86" s="93">
        <f>E85*((E$95/E$85)^(1/($B$95-$B$85)))</f>
        <v>196.52294802542957</v>
      </c>
      <c r="G86" s="29">
        <v>2021</v>
      </c>
      <c r="H86" s="27">
        <f>H85*0.86</f>
        <v>6.1059999999999988E-4</v>
      </c>
      <c r="I86" s="66">
        <f>I85*((I$95/I$85)^(1/($G$95-$G$85)))</f>
        <v>42655.159824154674</v>
      </c>
      <c r="K86" s="29">
        <v>2021</v>
      </c>
      <c r="L86" s="29">
        <f>L85*0.86</f>
        <v>3.3539999999999997E-4</v>
      </c>
      <c r="M86" s="66">
        <f t="shared" ref="M86:M94" si="7">M85*((M$95/M$85)^(1/($K$95-$K$85)))</f>
        <v>30608.457625978423</v>
      </c>
      <c r="O86" s="29">
        <v>2021</v>
      </c>
      <c r="P86" s="29">
        <f>P85*0.86</f>
        <v>2.58E-5</v>
      </c>
      <c r="Q86" s="66">
        <f t="shared" ref="Q86:Q94" si="8">Q85*((Q$95/Q$85)^(1/($O$95-$O$85)))</f>
        <v>54824.787554965369</v>
      </c>
    </row>
    <row r="87" spans="2:17">
      <c r="B87" s="27">
        <v>2022</v>
      </c>
      <c r="C87" s="94">
        <f>C86*0.86</f>
        <v>0.29583999999999999</v>
      </c>
      <c r="D87" s="66">
        <f t="shared" ref="D87:E94" si="9">D86*((D$95/D$85)^(1/($B$95-$B$85)))</f>
        <v>22.973967099940698</v>
      </c>
      <c r="E87" s="66">
        <f t="shared" si="9"/>
        <v>205.98010186989703</v>
      </c>
      <c r="G87" s="27">
        <v>2022</v>
      </c>
      <c r="H87" s="29">
        <f t="shared" ref="H87:H150" si="10">H86*0.86</f>
        <v>5.2511599999999984E-4</v>
      </c>
      <c r="I87" s="66">
        <f t="shared" ref="I87:I94" si="11">I86*((I$95/I$85)^(1/($G$95-$G$85)))</f>
        <v>44148.090418000087</v>
      </c>
      <c r="K87" s="27">
        <v>2022</v>
      </c>
      <c r="L87" s="27">
        <f t="shared" ref="L87:L150" si="12">L86*0.86</f>
        <v>2.8844399999999995E-4</v>
      </c>
      <c r="M87" s="66">
        <f t="shared" si="7"/>
        <v>31679.753642887667</v>
      </c>
      <c r="O87" s="27">
        <v>2022</v>
      </c>
      <c r="P87" s="27">
        <f t="shared" ref="P87:P150" si="13">P86*0.86</f>
        <v>2.2187999999999998E-5</v>
      </c>
      <c r="Q87" s="66">
        <f t="shared" si="8"/>
        <v>56743.65511938915</v>
      </c>
    </row>
    <row r="88" spans="2:17">
      <c r="B88" s="29">
        <v>2023</v>
      </c>
      <c r="C88" s="91">
        <f t="shared" ref="C88:C150" si="14">C87*0.86</f>
        <v>0.25442239999999999</v>
      </c>
      <c r="D88" s="93">
        <f t="shared" si="9"/>
        <v>24.622888266898322</v>
      </c>
      <c r="E88" s="93">
        <f t="shared" si="9"/>
        <v>215.89235655493582</v>
      </c>
      <c r="G88" s="29">
        <v>2023</v>
      </c>
      <c r="H88" s="27">
        <f t="shared" si="10"/>
        <v>4.5159975999999985E-4</v>
      </c>
      <c r="I88" s="66">
        <f t="shared" si="11"/>
        <v>45693.273582630085</v>
      </c>
      <c r="K88" s="29">
        <v>2023</v>
      </c>
      <c r="L88" s="29">
        <f t="shared" si="12"/>
        <v>2.4806183999999995E-4</v>
      </c>
      <c r="M88" s="66">
        <f t="shared" si="7"/>
        <v>32788.54502038873</v>
      </c>
      <c r="O88" s="29">
        <v>2023</v>
      </c>
      <c r="P88" s="29">
        <f t="shared" si="13"/>
        <v>1.9081679999999999E-5</v>
      </c>
      <c r="Q88" s="66">
        <f t="shared" si="8"/>
        <v>58729.683048567764</v>
      </c>
    </row>
    <row r="89" spans="2:17">
      <c r="B89" s="27">
        <v>2024</v>
      </c>
      <c r="C89" s="94">
        <f t="shared" si="14"/>
        <v>0.218803264</v>
      </c>
      <c r="D89" s="66">
        <f t="shared" si="9"/>
        <v>26.39015821545788</v>
      </c>
      <c r="E89" s="66">
        <f t="shared" si="9"/>
        <v>226.28161262044352</v>
      </c>
      <c r="G89" s="27">
        <v>2024</v>
      </c>
      <c r="H89" s="29">
        <f t="shared" si="10"/>
        <v>3.8837579359999984E-4</v>
      </c>
      <c r="I89" s="66">
        <f t="shared" si="11"/>
        <v>47292.538158022136</v>
      </c>
      <c r="K89" s="27">
        <v>2024</v>
      </c>
      <c r="L89" s="27">
        <f t="shared" si="12"/>
        <v>2.1333318239999996E-4</v>
      </c>
      <c r="M89" s="66">
        <f t="shared" si="7"/>
        <v>33936.144096102333</v>
      </c>
      <c r="O89" s="27">
        <v>2024</v>
      </c>
      <c r="P89" s="27">
        <f t="shared" si="13"/>
        <v>1.6410244800000001E-5</v>
      </c>
      <c r="Q89" s="66">
        <f t="shared" si="8"/>
        <v>60785.221955267632</v>
      </c>
    </row>
    <row r="90" spans="2:17">
      <c r="B90" s="29">
        <v>2025</v>
      </c>
      <c r="C90" s="91">
        <f t="shared" si="14"/>
        <v>0.18817080704</v>
      </c>
      <c r="D90" s="93">
        <f t="shared" si="9"/>
        <v>28.284271247461895</v>
      </c>
      <c r="E90" s="93">
        <f t="shared" si="9"/>
        <v>237.17082451262834</v>
      </c>
      <c r="G90" s="29">
        <v>2025</v>
      </c>
      <c r="H90" s="29">
        <f t="shared" si="10"/>
        <v>3.3400318249599985E-4</v>
      </c>
      <c r="I90" s="66">
        <f t="shared" si="11"/>
        <v>48947.776993552907</v>
      </c>
      <c r="K90" s="29">
        <v>2025</v>
      </c>
      <c r="L90" s="29">
        <f t="shared" si="12"/>
        <v>1.8346653686399995E-4</v>
      </c>
      <c r="M90" s="66">
        <f t="shared" si="7"/>
        <v>35123.909139465912</v>
      </c>
      <c r="O90" s="29">
        <v>2025</v>
      </c>
      <c r="P90" s="29">
        <f t="shared" si="13"/>
        <v>1.4112810528000001E-5</v>
      </c>
      <c r="Q90" s="66">
        <f t="shared" si="8"/>
        <v>62912.704723701994</v>
      </c>
    </row>
    <row r="91" spans="2:17">
      <c r="B91" s="27">
        <v>2026</v>
      </c>
      <c r="C91" s="94">
        <f t="shared" si="14"/>
        <v>0.16182689405439998</v>
      </c>
      <c r="D91" s="66">
        <f t="shared" si="9"/>
        <v>30.314331330207953</v>
      </c>
      <c r="E91" s="66">
        <f t="shared" si="9"/>
        <v>248.58405130049888</v>
      </c>
      <c r="G91" s="27">
        <v>2026</v>
      </c>
      <c r="H91" s="27">
        <f t="shared" si="10"/>
        <v>2.8724273694655987E-4</v>
      </c>
      <c r="I91" s="66">
        <f t="shared" si="11"/>
        <v>50660.949188327257</v>
      </c>
      <c r="K91" s="27">
        <v>2026</v>
      </c>
      <c r="L91" s="27">
        <f t="shared" si="12"/>
        <v>1.5778122170303995E-4</v>
      </c>
      <c r="M91" s="66">
        <f t="shared" si="7"/>
        <v>36353.245959347216</v>
      </c>
      <c r="O91" s="27">
        <v>2026</v>
      </c>
      <c r="P91" s="27">
        <f t="shared" si="13"/>
        <v>1.213701705408E-5</v>
      </c>
      <c r="Q91" s="66">
        <f t="shared" si="8"/>
        <v>65114.649389031561</v>
      </c>
    </row>
    <row r="92" spans="2:17">
      <c r="B92" s="29">
        <v>2027</v>
      </c>
      <c r="C92" s="91">
        <f t="shared" si="14"/>
        <v>0.13917112888678398</v>
      </c>
      <c r="D92" s="93">
        <f t="shared" si="9"/>
        <v>32.490095854249411</v>
      </c>
      <c r="E92" s="93">
        <f t="shared" si="9"/>
        <v>260.54650983295289</v>
      </c>
      <c r="G92" s="29">
        <v>2027</v>
      </c>
      <c r="H92" s="29">
        <f t="shared" si="10"/>
        <v>2.470287537740415E-4</v>
      </c>
      <c r="I92" s="66">
        <f t="shared" si="11"/>
        <v>52434.082409918708</v>
      </c>
      <c r="K92" s="29">
        <v>2027</v>
      </c>
      <c r="L92" s="29">
        <f t="shared" si="12"/>
        <v>1.3569185066461436E-4</v>
      </c>
      <c r="M92" s="66">
        <f t="shared" si="7"/>
        <v>37625.609567924366</v>
      </c>
      <c r="O92" s="29">
        <v>2027</v>
      </c>
      <c r="P92" s="29">
        <f t="shared" si="13"/>
        <v>1.04378346665088E-5</v>
      </c>
      <c r="Q92" s="66">
        <f t="shared" si="8"/>
        <v>67393.662117647662</v>
      </c>
    </row>
    <row r="93" spans="2:17">
      <c r="B93" s="27">
        <v>2028</v>
      </c>
      <c r="C93" s="94">
        <f t="shared" si="14"/>
        <v>0.11968717084263422</v>
      </c>
      <c r="D93" s="66">
        <f t="shared" si="9"/>
        <v>34.822022531844951</v>
      </c>
      <c r="E93" s="66">
        <f t="shared" si="9"/>
        <v>273.08463045391187</v>
      </c>
      <c r="G93" s="27">
        <v>2028</v>
      </c>
      <c r="H93" s="27">
        <f t="shared" si="10"/>
        <v>2.1244472824567568E-4</v>
      </c>
      <c r="I93" s="66">
        <f t="shared" si="11"/>
        <v>54269.275294265863</v>
      </c>
      <c r="K93" s="27">
        <v>2028</v>
      </c>
      <c r="L93" s="27">
        <f t="shared" si="12"/>
        <v>1.1669499157156835E-4</v>
      </c>
      <c r="M93" s="66">
        <f t="shared" si="7"/>
        <v>38942.505902801713</v>
      </c>
      <c r="O93" s="27">
        <v>2028</v>
      </c>
      <c r="P93" s="27">
        <f t="shared" si="13"/>
        <v>8.9765378131975681E-6</v>
      </c>
      <c r="Q93" s="66">
        <f t="shared" si="8"/>
        <v>69752.440291765321</v>
      </c>
    </row>
    <row r="94" spans="2:17">
      <c r="B94" s="29">
        <v>2029</v>
      </c>
      <c r="C94" s="91">
        <f t="shared" si="14"/>
        <v>0.10293096692466543</v>
      </c>
      <c r="D94" s="93">
        <f t="shared" si="9"/>
        <v>37.32131966147228</v>
      </c>
      <c r="E94" s="93">
        <f t="shared" si="9"/>
        <v>286.22611539860139</v>
      </c>
      <c r="G94" s="29">
        <v>2029</v>
      </c>
      <c r="H94" s="29">
        <f t="shared" si="10"/>
        <v>1.8270246629128109E-4</v>
      </c>
      <c r="I94" s="66">
        <f t="shared" si="11"/>
        <v>56168.699929565162</v>
      </c>
      <c r="K94" s="29">
        <v>2029</v>
      </c>
      <c r="L94" s="29">
        <f t="shared" si="12"/>
        <v>1.0035769275154878E-4</v>
      </c>
      <c r="M94" s="66">
        <f t="shared" si="7"/>
        <v>40305.493609399768</v>
      </c>
      <c r="O94" s="29">
        <v>2029</v>
      </c>
      <c r="P94" s="29">
        <f t="shared" si="13"/>
        <v>7.7198225193499087E-6</v>
      </c>
      <c r="Q94" s="66">
        <f t="shared" si="8"/>
        <v>72193.775701977094</v>
      </c>
    </row>
    <row r="95" spans="2:17">
      <c r="B95" s="27">
        <v>2030</v>
      </c>
      <c r="C95" s="94">
        <f t="shared" si="14"/>
        <v>8.8520631555212267E-2</v>
      </c>
      <c r="D95" s="66">
        <f>E70</f>
        <v>40</v>
      </c>
      <c r="E95" s="66">
        <f>E71</f>
        <v>300</v>
      </c>
      <c r="G95" s="27">
        <v>2030</v>
      </c>
      <c r="H95" s="29">
        <f t="shared" si="10"/>
        <v>1.5712412101050174E-4</v>
      </c>
      <c r="I95" s="66">
        <f>E72</f>
        <v>58134.604427099926</v>
      </c>
      <c r="K95" s="27">
        <v>2030</v>
      </c>
      <c r="L95" s="27">
        <f t="shared" si="12"/>
        <v>8.6307615766331952E-5</v>
      </c>
      <c r="M95" s="66">
        <f>E73</f>
        <v>41716.185885728766</v>
      </c>
      <c r="O95" s="27">
        <v>2030</v>
      </c>
      <c r="P95" s="27">
        <f t="shared" si="13"/>
        <v>6.6390473666409214E-6</v>
      </c>
      <c r="Q95" s="66">
        <f>E74</f>
        <v>74720.557851546313</v>
      </c>
    </row>
    <row r="96" spans="2:17">
      <c r="B96" s="29">
        <v>2031</v>
      </c>
      <c r="C96" s="91">
        <f t="shared" si="14"/>
        <v>7.6127743137482551E-2</v>
      </c>
      <c r="D96" s="93">
        <f>D95*((D$115/D$95)^(1/($B$115-$B$95)))</f>
        <v>42.870938501451725</v>
      </c>
      <c r="E96" s="93">
        <f>E95*((E$115/E$95)^(1/($B$115-$B$95)))</f>
        <v>310.57947715241329</v>
      </c>
      <c r="G96" s="29">
        <v>2031</v>
      </c>
      <c r="H96" s="27">
        <f t="shared" si="10"/>
        <v>1.3512674406903149E-4</v>
      </c>
      <c r="I96" s="66">
        <f>I95*((I$115/I$95)^(1/($G$115-$G$95)))</f>
        <v>60169.315582048417</v>
      </c>
      <c r="K96" s="29">
        <v>2031</v>
      </c>
      <c r="L96" s="29">
        <f t="shared" si="12"/>
        <v>7.4224549559045473E-5</v>
      </c>
      <c r="M96" s="66">
        <f t="shared" ref="M96:M114" si="15">M95*((M$115/M$95)^(1/($K$115-$K$95)))</f>
        <v>43176.252391729271</v>
      </c>
      <c r="O96" s="29">
        <v>2031</v>
      </c>
      <c r="P96" s="29">
        <f t="shared" si="13"/>
        <v>5.7095807353111927E-6</v>
      </c>
      <c r="Q96" s="66">
        <f t="shared" ref="Q96:Q114" si="16">Q95*((Q$115/Q$95)^(1/($O$115-$O$95)))</f>
        <v>77335.777376350423</v>
      </c>
    </row>
    <row r="97" spans="2:17">
      <c r="B97" s="27">
        <v>2032</v>
      </c>
      <c r="C97" s="94">
        <f t="shared" si="14"/>
        <v>6.5469859098234995E-2</v>
      </c>
      <c r="D97" s="66">
        <f t="shared" ref="D97:E113" si="17">D96*((D$115/D$95)^(1/($B$115-$B$95)))</f>
        <v>45.947934199881395</v>
      </c>
      <c r="E97" s="66">
        <f t="shared" si="17"/>
        <v>321.53203876088799</v>
      </c>
      <c r="G97" s="27">
        <v>2032</v>
      </c>
      <c r="H97" s="29">
        <f t="shared" si="10"/>
        <v>1.1620899989936708E-4</v>
      </c>
      <c r="I97" s="66">
        <f t="shared" ref="I97:I114" si="18">I96*((I$115/I$95)^(1/($G$115-$G$95)))</f>
        <v>62275.24162742011</v>
      </c>
      <c r="K97" s="27">
        <v>2032</v>
      </c>
      <c r="L97" s="27">
        <f t="shared" si="12"/>
        <v>6.38331126207791E-5</v>
      </c>
      <c r="M97" s="66">
        <f t="shared" si="15"/>
        <v>44687.421225439793</v>
      </c>
      <c r="O97" s="27">
        <v>2032</v>
      </c>
      <c r="P97" s="27">
        <f t="shared" si="13"/>
        <v>4.9102394323676258E-6</v>
      </c>
      <c r="Q97" s="66">
        <f t="shared" si="16"/>
        <v>80042.529584522679</v>
      </c>
    </row>
    <row r="98" spans="2:17">
      <c r="B98" s="29">
        <v>2033</v>
      </c>
      <c r="C98" s="91">
        <f t="shared" si="14"/>
        <v>5.6304078824482094E-2</v>
      </c>
      <c r="D98" s="93">
        <f t="shared" si="17"/>
        <v>49.245776533796644</v>
      </c>
      <c r="E98" s="93">
        <f t="shared" si="17"/>
        <v>332.87084162035359</v>
      </c>
      <c r="G98" s="29">
        <v>2033</v>
      </c>
      <c r="H98" s="29">
        <f t="shared" si="10"/>
        <v>9.993973991345568E-5</v>
      </c>
      <c r="I98" s="66">
        <f t="shared" si="18"/>
        <v>64454.875084379812</v>
      </c>
      <c r="K98" s="29">
        <v>2033</v>
      </c>
      <c r="L98" s="29">
        <f t="shared" si="12"/>
        <v>5.4896476853870027E-5</v>
      </c>
      <c r="M98" s="66">
        <f t="shared" si="15"/>
        <v>46251.480968330179</v>
      </c>
      <c r="O98" s="29">
        <v>2033</v>
      </c>
      <c r="P98" s="29">
        <f t="shared" si="13"/>
        <v>4.2228059118361583E-6</v>
      </c>
      <c r="Q98" s="66">
        <f t="shared" si="16"/>
        <v>82844.018119980959</v>
      </c>
    </row>
    <row r="99" spans="2:17">
      <c r="B99" s="27">
        <v>2034</v>
      </c>
      <c r="C99" s="94">
        <f t="shared" si="14"/>
        <v>4.8421507789054602E-2</v>
      </c>
      <c r="D99" s="66">
        <f t="shared" si="17"/>
        <v>52.780316430915761</v>
      </c>
      <c r="E99" s="66">
        <f t="shared" si="17"/>
        <v>344.60950649911064</v>
      </c>
      <c r="G99" s="27">
        <v>2034</v>
      </c>
      <c r="H99" s="27">
        <f t="shared" si="10"/>
        <v>8.5948176325571885E-5</v>
      </c>
      <c r="I99" s="66">
        <f t="shared" si="18"/>
        <v>66710.7957123331</v>
      </c>
      <c r="K99" s="27">
        <v>2034</v>
      </c>
      <c r="L99" s="27">
        <f t="shared" si="12"/>
        <v>4.7210970094328222E-5</v>
      </c>
      <c r="M99" s="66">
        <f t="shared" si="15"/>
        <v>47870.282802221729</v>
      </c>
      <c r="O99" s="27">
        <v>2034</v>
      </c>
      <c r="P99" s="27">
        <f t="shared" si="13"/>
        <v>3.6316130841790959E-6</v>
      </c>
      <c r="Q99" s="66">
        <f t="shared" si="16"/>
        <v>85743.558754180282</v>
      </c>
    </row>
    <row r="100" spans="2:17">
      <c r="B100" s="29">
        <v>2035</v>
      </c>
      <c r="C100" s="91">
        <f t="shared" si="14"/>
        <v>4.164249669858696E-2</v>
      </c>
      <c r="D100" s="93">
        <f t="shared" si="17"/>
        <v>56.56854249492379</v>
      </c>
      <c r="E100" s="93">
        <f t="shared" si="17"/>
        <v>356.7621345008165</v>
      </c>
      <c r="G100" s="29">
        <v>2035</v>
      </c>
      <c r="H100" s="29">
        <f t="shared" si="10"/>
        <v>7.3915431639991815E-5</v>
      </c>
      <c r="I100" s="66">
        <f t="shared" si="18"/>
        <v>69045.673562264754</v>
      </c>
      <c r="K100" s="29">
        <v>2035</v>
      </c>
      <c r="L100" s="29">
        <f t="shared" si="12"/>
        <v>4.0601434281122273E-5</v>
      </c>
      <c r="M100" s="66">
        <f t="shared" si="15"/>
        <v>49545.742700299488</v>
      </c>
      <c r="O100" s="29">
        <v>2035</v>
      </c>
      <c r="P100" s="29">
        <f t="shared" si="13"/>
        <v>3.1231872523940223E-6</v>
      </c>
      <c r="Q100" s="66">
        <f t="shared" si="16"/>
        <v>88744.583310576578</v>
      </c>
    </row>
    <row r="101" spans="2:17">
      <c r="B101" s="27">
        <v>2036</v>
      </c>
      <c r="C101" s="94">
        <f t="shared" si="14"/>
        <v>3.5812547160784788E-2</v>
      </c>
      <c r="D101" s="66">
        <f t="shared" si="17"/>
        <v>60.628662660415905</v>
      </c>
      <c r="E101" s="66">
        <f t="shared" si="17"/>
        <v>369.34332400347512</v>
      </c>
      <c r="G101" s="27">
        <v>2036</v>
      </c>
      <c r="H101" s="27">
        <f t="shared" si="10"/>
        <v>6.3567271210392966E-5</v>
      </c>
      <c r="I101" s="66">
        <f t="shared" si="18"/>
        <v>71462.272136944011</v>
      </c>
      <c r="K101" s="27">
        <v>2036</v>
      </c>
      <c r="L101" s="27">
        <f t="shared" si="12"/>
        <v>3.4917233481765156E-5</v>
      </c>
      <c r="M101" s="66">
        <f t="shared" si="15"/>
        <v>51279.84369480997</v>
      </c>
      <c r="O101" s="27">
        <v>2036</v>
      </c>
      <c r="P101" s="27">
        <f t="shared" si="13"/>
        <v>2.6859410370588591E-6</v>
      </c>
      <c r="Q101" s="66">
        <f t="shared" si="16"/>
        <v>91850.643726446753</v>
      </c>
    </row>
    <row r="102" spans="2:17">
      <c r="B102" s="29">
        <v>2037</v>
      </c>
      <c r="C102" s="91">
        <f t="shared" si="14"/>
        <v>3.0798790558274919E-2</v>
      </c>
      <c r="D102" s="93">
        <f t="shared" si="17"/>
        <v>64.980191708498822</v>
      </c>
      <c r="E102" s="93">
        <f t="shared" si="17"/>
        <v>382.36818819577888</v>
      </c>
      <c r="G102" s="29">
        <v>2037</v>
      </c>
      <c r="H102" s="29">
        <f t="shared" si="10"/>
        <v>5.466785324093795E-5</v>
      </c>
      <c r="I102" s="66">
        <f t="shared" si="18"/>
        <v>73963.451661737039</v>
      </c>
      <c r="K102" s="29">
        <v>2037</v>
      </c>
      <c r="L102" s="29">
        <f t="shared" si="12"/>
        <v>3.0028820794318032E-5</v>
      </c>
      <c r="M102" s="66">
        <f t="shared" si="15"/>
        <v>53074.638224128314</v>
      </c>
      <c r="O102" s="29">
        <v>2037</v>
      </c>
      <c r="P102" s="29">
        <f t="shared" si="13"/>
        <v>2.3099092918706186E-6</v>
      </c>
      <c r="Q102" s="66">
        <f t="shared" si="16"/>
        <v>95065.416256872384</v>
      </c>
    </row>
    <row r="103" spans="2:17">
      <c r="B103" s="27">
        <v>2038</v>
      </c>
      <c r="C103" s="94">
        <f t="shared" si="14"/>
        <v>2.6486959880116429E-2</v>
      </c>
      <c r="D103" s="66">
        <f t="shared" si="17"/>
        <v>69.644045063689902</v>
      </c>
      <c r="E103" s="66">
        <f t="shared" si="17"/>
        <v>395.85237323186857</v>
      </c>
      <c r="G103" s="27">
        <v>2038</v>
      </c>
      <c r="H103" s="27">
        <f t="shared" si="10"/>
        <v>4.7014353787206637E-5</v>
      </c>
      <c r="I103" s="66">
        <f t="shared" si="18"/>
        <v>76552.172469897836</v>
      </c>
      <c r="K103" s="27">
        <v>2038</v>
      </c>
      <c r="L103" s="27">
        <f t="shared" si="12"/>
        <v>2.5824785883113508E-5</v>
      </c>
      <c r="M103" s="66">
        <f t="shared" si="15"/>
        <v>54932.250561972804</v>
      </c>
      <c r="O103" s="27">
        <v>2038</v>
      </c>
      <c r="P103" s="27">
        <f t="shared" si="13"/>
        <v>1.9865219910087319E-6</v>
      </c>
      <c r="Q103" s="66">
        <f t="shared" si="16"/>
        <v>98392.705825862911</v>
      </c>
    </row>
    <row r="104" spans="2:17">
      <c r="B104" s="29">
        <v>2039</v>
      </c>
      <c r="C104" s="91">
        <f t="shared" si="14"/>
        <v>2.2778785496900128E-2</v>
      </c>
      <c r="D104" s="93">
        <f t="shared" si="17"/>
        <v>74.642639322944561</v>
      </c>
      <c r="E104" s="93">
        <f t="shared" si="17"/>
        <v>409.812077026319</v>
      </c>
      <c r="G104" s="29">
        <v>2039</v>
      </c>
      <c r="H104" s="29">
        <f t="shared" si="10"/>
        <v>4.0432344256997707E-5</v>
      </c>
      <c r="I104" s="66">
        <f t="shared" si="18"/>
        <v>79231.498506344258</v>
      </c>
      <c r="K104" s="29">
        <v>2039</v>
      </c>
      <c r="L104" s="29">
        <f t="shared" si="12"/>
        <v>2.2209315859477615E-5</v>
      </c>
      <c r="M104" s="66">
        <f t="shared" si="15"/>
        <v>56854.879331641845</v>
      </c>
      <c r="O104" s="29">
        <v>2039</v>
      </c>
      <c r="P104" s="29">
        <f t="shared" si="13"/>
        <v>1.7084089122675093E-6</v>
      </c>
      <c r="Q104" s="66">
        <f t="shared" si="16"/>
        <v>101836.4505297681</v>
      </c>
    </row>
    <row r="105" spans="2:17">
      <c r="B105" s="27">
        <v>2040</v>
      </c>
      <c r="C105" s="94">
        <f t="shared" si="14"/>
        <v>1.9589755527334111E-2</v>
      </c>
      <c r="D105" s="66">
        <f t="shared" si="17"/>
        <v>79.999999999999957</v>
      </c>
      <c r="E105" s="66">
        <f t="shared" si="17"/>
        <v>424.26406871192893</v>
      </c>
      <c r="G105" s="27">
        <v>2040</v>
      </c>
      <c r="H105" s="27">
        <f t="shared" si="10"/>
        <v>3.4771816061018026E-5</v>
      </c>
      <c r="I105" s="66">
        <f t="shared" si="18"/>
        <v>82004.600954066307</v>
      </c>
      <c r="K105" s="27">
        <v>2040</v>
      </c>
      <c r="L105" s="27">
        <f t="shared" si="12"/>
        <v>1.9100011639150747E-5</v>
      </c>
      <c r="M105" s="66">
        <f t="shared" si="15"/>
        <v>58844.800108249307</v>
      </c>
      <c r="O105" s="27">
        <v>2040</v>
      </c>
      <c r="P105" s="27">
        <f t="shared" si="13"/>
        <v>1.469231664550058E-6</v>
      </c>
      <c r="Q105" s="66">
        <f t="shared" si="16"/>
        <v>105400.72629830998</v>
      </c>
    </row>
    <row r="106" spans="2:17">
      <c r="B106" s="29">
        <v>2041</v>
      </c>
      <c r="C106" s="91">
        <f t="shared" si="14"/>
        <v>1.6847189753507335E-2</v>
      </c>
      <c r="D106" s="93">
        <f t="shared" si="17"/>
        <v>85.741877002903408</v>
      </c>
      <c r="E106" s="93">
        <f t="shared" si="17"/>
        <v>439.22570878368811</v>
      </c>
      <c r="G106" s="29">
        <v>2041</v>
      </c>
      <c r="H106" s="29">
        <f t="shared" si="10"/>
        <v>2.99037618124755E-5</v>
      </c>
      <c r="I106" s="66">
        <f t="shared" si="18"/>
        <v>84874.761987458623</v>
      </c>
      <c r="K106" s="29">
        <v>2041</v>
      </c>
      <c r="L106" s="29">
        <f t="shared" si="12"/>
        <v>1.6426010009669642E-5</v>
      </c>
      <c r="M106" s="66">
        <f t="shared" si="15"/>
        <v>60904.368112038028</v>
      </c>
      <c r="O106" s="29">
        <v>2041</v>
      </c>
      <c r="P106" s="29">
        <f t="shared" si="13"/>
        <v>1.2635392315130499E-6</v>
      </c>
      <c r="Q106" s="66">
        <f t="shared" si="16"/>
        <v>109089.75171875082</v>
      </c>
    </row>
    <row r="107" spans="2:17">
      <c r="B107" s="27">
        <v>2042</v>
      </c>
      <c r="C107" s="94">
        <f t="shared" si="14"/>
        <v>1.4488583188016308E-2</v>
      </c>
      <c r="D107" s="66">
        <f t="shared" si="17"/>
        <v>91.895868399762747</v>
      </c>
      <c r="E107" s="66">
        <f t="shared" si="17"/>
        <v>454.71496995311998</v>
      </c>
      <c r="G107" s="27">
        <v>2042</v>
      </c>
      <c r="H107" s="27">
        <f t="shared" si="10"/>
        <v>2.571723515872893E-5</v>
      </c>
      <c r="I107" s="66">
        <f t="shared" si="18"/>
        <v>87845.378657019668</v>
      </c>
      <c r="K107" s="27">
        <v>2042</v>
      </c>
      <c r="L107" s="27">
        <f t="shared" si="12"/>
        <v>1.4126368608315893E-5</v>
      </c>
      <c r="M107" s="66">
        <f t="shared" si="15"/>
        <v>63036.020995959356</v>
      </c>
      <c r="O107" s="27">
        <v>2042</v>
      </c>
      <c r="P107" s="27">
        <f t="shared" si="13"/>
        <v>1.0866437391012228E-6</v>
      </c>
      <c r="Q107" s="66">
        <f t="shared" si="16"/>
        <v>112907.89302890708</v>
      </c>
    </row>
    <row r="108" spans="2:17">
      <c r="B108" s="29">
        <v>2043</v>
      </c>
      <c r="C108" s="91">
        <f t="shared" si="14"/>
        <v>1.2460181541694025E-2</v>
      </c>
      <c r="D108" s="93">
        <f t="shared" si="17"/>
        <v>98.491553067593244</v>
      </c>
      <c r="E108" s="93">
        <f t="shared" si="17"/>
        <v>470.75045873805107</v>
      </c>
      <c r="G108" s="29">
        <v>2043</v>
      </c>
      <c r="H108" s="29">
        <f t="shared" si="10"/>
        <v>2.2116822236506881E-5</v>
      </c>
      <c r="I108" s="66">
        <f t="shared" si="18"/>
        <v>90919.966910015355</v>
      </c>
      <c r="K108" s="29">
        <v>2043</v>
      </c>
      <c r="L108" s="29">
        <f t="shared" si="12"/>
        <v>1.2148677003151667E-5</v>
      </c>
      <c r="M108" s="66">
        <f t="shared" si="15"/>
        <v>65242.281730817929</v>
      </c>
      <c r="O108" s="29">
        <v>2043</v>
      </c>
      <c r="P108" s="29">
        <f t="shared" si="13"/>
        <v>9.3451361562705167E-7</v>
      </c>
      <c r="Q108" s="66">
        <f t="shared" si="16"/>
        <v>116859.66928491883</v>
      </c>
    </row>
    <row r="109" spans="2:17">
      <c r="B109" s="27">
        <v>2044</v>
      </c>
      <c r="C109" s="94">
        <f t="shared" si="14"/>
        <v>1.0715756125856861E-2</v>
      </c>
      <c r="D109" s="66">
        <f t="shared" si="17"/>
        <v>105.56063286183148</v>
      </c>
      <c r="E109" s="66">
        <f t="shared" si="17"/>
        <v>487.351437813742</v>
      </c>
      <c r="G109" s="27">
        <v>2044</v>
      </c>
      <c r="H109" s="27">
        <f t="shared" si="10"/>
        <v>1.9020467123395917E-5</v>
      </c>
      <c r="I109" s="66">
        <f t="shared" si="18"/>
        <v>94102.16575186589</v>
      </c>
      <c r="K109" s="27">
        <v>2044</v>
      </c>
      <c r="L109" s="27">
        <f t="shared" si="12"/>
        <v>1.0447862222710434E-5</v>
      </c>
      <c r="M109" s="66">
        <f t="shared" si="15"/>
        <v>67525.761591396556</v>
      </c>
      <c r="O109" s="27">
        <v>2044</v>
      </c>
      <c r="P109" s="27">
        <f t="shared" si="13"/>
        <v>8.0368170943926447E-7</v>
      </c>
      <c r="Q109" s="66">
        <f t="shared" si="16"/>
        <v>120949.75770989098</v>
      </c>
    </row>
    <row r="110" spans="2:17">
      <c r="B110" s="29">
        <v>2045</v>
      </c>
      <c r="C110" s="91">
        <f t="shared" si="14"/>
        <v>9.2155502682369009E-3</v>
      </c>
      <c r="D110" s="93">
        <f t="shared" si="17"/>
        <v>113.13708498984754</v>
      </c>
      <c r="E110" s="93">
        <f t="shared" si="17"/>
        <v>504.53784915222946</v>
      </c>
      <c r="G110" s="29">
        <v>2045</v>
      </c>
      <c r="H110" s="29">
        <f t="shared" si="10"/>
        <v>1.6357601726120488E-5</v>
      </c>
      <c r="I110" s="66">
        <f t="shared" si="18"/>
        <v>97395.741553181186</v>
      </c>
      <c r="K110" s="29">
        <v>2045</v>
      </c>
      <c r="L110" s="29">
        <f t="shared" si="12"/>
        <v>8.9851615115309726E-6</v>
      </c>
      <c r="M110" s="66">
        <f t="shared" si="15"/>
        <v>69889.163247095436</v>
      </c>
      <c r="O110" s="29">
        <v>2045</v>
      </c>
      <c r="P110" s="29">
        <f t="shared" si="13"/>
        <v>6.9116627011776742E-7</v>
      </c>
      <c r="Q110" s="66">
        <f t="shared" si="16"/>
        <v>125182.99922973715</v>
      </c>
    </row>
    <row r="111" spans="2:17">
      <c r="B111" s="27">
        <v>2046</v>
      </c>
      <c r="C111" s="94">
        <f t="shared" si="14"/>
        <v>7.9253732306837354E-3</v>
      </c>
      <c r="D111" s="66">
        <f t="shared" si="17"/>
        <v>121.25732532083177</v>
      </c>
      <c r="E111" s="66">
        <f t="shared" si="17"/>
        <v>522.3303379776753</v>
      </c>
      <c r="G111" s="27">
        <v>2046</v>
      </c>
      <c r="H111" s="27">
        <f t="shared" si="10"/>
        <v>1.406753748446362E-5</v>
      </c>
      <c r="I111" s="66">
        <f t="shared" si="18"/>
        <v>100804.59250754252</v>
      </c>
      <c r="K111" s="27">
        <v>2046</v>
      </c>
      <c r="L111" s="27">
        <f t="shared" si="12"/>
        <v>7.7272388999166363E-6</v>
      </c>
      <c r="M111" s="66">
        <f t="shared" si="15"/>
        <v>72335.283960743764</v>
      </c>
      <c r="O111" s="27">
        <v>2046</v>
      </c>
      <c r="P111" s="27">
        <f t="shared" si="13"/>
        <v>5.9440299230128001E-7</v>
      </c>
      <c r="Q111" s="66">
        <f t="shared" si="16"/>
        <v>129564.40420277794</v>
      </c>
    </row>
    <row r="112" spans="2:17">
      <c r="B112" s="29">
        <v>2047</v>
      </c>
      <c r="C112" s="91">
        <f t="shared" si="14"/>
        <v>6.8158209783880123E-3</v>
      </c>
      <c r="D112" s="93">
        <f t="shared" si="17"/>
        <v>129.96038341699759</v>
      </c>
      <c r="E112" s="93">
        <f t="shared" si="17"/>
        <v>540.75027756649899</v>
      </c>
      <c r="G112" s="29">
        <v>2047</v>
      </c>
      <c r="H112" s="29">
        <f t="shared" si="10"/>
        <v>1.2098082236638713E-5</v>
      </c>
      <c r="I112" s="66">
        <f t="shared" si="18"/>
        <v>104332.75324530649</v>
      </c>
      <c r="K112" s="29">
        <v>2047</v>
      </c>
      <c r="L112" s="29">
        <f t="shared" si="12"/>
        <v>6.6454254539283073E-6</v>
      </c>
      <c r="M112" s="66">
        <f t="shared" si="15"/>
        <v>74867.018899369796</v>
      </c>
      <c r="O112" s="29">
        <v>2047</v>
      </c>
      <c r="P112" s="29">
        <f t="shared" si="13"/>
        <v>5.1118657337910079E-7</v>
      </c>
      <c r="Q112" s="66">
        <f t="shared" si="16"/>
        <v>134099.15834987516</v>
      </c>
    </row>
    <row r="113" spans="2:17">
      <c r="B113" s="27">
        <v>2048</v>
      </c>
      <c r="C113" s="94">
        <f t="shared" si="14"/>
        <v>5.8616060414136903E-3</v>
      </c>
      <c r="D113" s="66">
        <f t="shared" si="17"/>
        <v>139.28809012737975</v>
      </c>
      <c r="E113" s="66">
        <f t="shared" si="17"/>
        <v>559.81979492208541</v>
      </c>
      <c r="G113" s="27">
        <v>2048</v>
      </c>
      <c r="H113" s="27">
        <f t="shared" si="10"/>
        <v>1.0404350723509292E-5</v>
      </c>
      <c r="I113" s="66">
        <f t="shared" si="18"/>
        <v>107984.39960889221</v>
      </c>
      <c r="K113" s="27">
        <v>2048</v>
      </c>
      <c r="L113" s="27">
        <f t="shared" si="12"/>
        <v>5.7150658903783445E-6</v>
      </c>
      <c r="M113" s="66">
        <f t="shared" si="15"/>
        <v>77487.364560847738</v>
      </c>
      <c r="O113" s="27">
        <v>2048</v>
      </c>
      <c r="P113" s="27">
        <f t="shared" si="13"/>
        <v>4.3962045310602668E-7</v>
      </c>
      <c r="Q113" s="66">
        <f t="shared" si="16"/>
        <v>138792.62889212079</v>
      </c>
    </row>
    <row r="114" spans="2:17">
      <c r="B114" s="29">
        <v>2049</v>
      </c>
      <c r="C114" s="91">
        <f t="shared" si="14"/>
        <v>5.0409811956157735E-3</v>
      </c>
      <c r="D114" s="93">
        <f>D113*((D$115/D$95)^(1/($B$115-$B$95)))</f>
        <v>149.28527864588906</v>
      </c>
      <c r="E114" s="93">
        <f>E113*((E$115/E$95)^(1/($B$115-$B$95)))</f>
        <v>579.56179735490832</v>
      </c>
      <c r="G114" s="29">
        <v>2049</v>
      </c>
      <c r="H114" s="29">
        <f t="shared" si="10"/>
        <v>8.9477416222179902E-6</v>
      </c>
      <c r="I114" s="66">
        <f t="shared" si="18"/>
        <v>111763.85359520343</v>
      </c>
      <c r="K114" s="29">
        <v>2049</v>
      </c>
      <c r="L114" s="29">
        <f t="shared" si="12"/>
        <v>4.9149566657253763E-6</v>
      </c>
      <c r="M114" s="66">
        <f t="shared" si="15"/>
        <v>80199.422320477403</v>
      </c>
      <c r="O114" s="29">
        <v>2049</v>
      </c>
      <c r="P114" s="29">
        <f t="shared" si="13"/>
        <v>3.7807358967118292E-7</v>
      </c>
      <c r="Q114" s="66">
        <f t="shared" si="16"/>
        <v>143650.370903345</v>
      </c>
    </row>
    <row r="115" spans="2:17">
      <c r="B115" s="27">
        <v>2050</v>
      </c>
      <c r="C115" s="27">
        <v>0</v>
      </c>
      <c r="D115" s="27">
        <f>$F$70</f>
        <v>160</v>
      </c>
      <c r="E115" s="27">
        <f>$F$71</f>
        <v>600</v>
      </c>
      <c r="G115" s="27">
        <v>2050</v>
      </c>
      <c r="H115" s="27">
        <f t="shared" si="10"/>
        <v>7.6950577951074721E-6</v>
      </c>
      <c r="I115" s="66">
        <f>$F$72</f>
        <v>115675.5884710355</v>
      </c>
      <c r="K115" s="27">
        <v>2050</v>
      </c>
      <c r="L115" s="27">
        <f t="shared" si="12"/>
        <v>4.2268627325238239E-6</v>
      </c>
      <c r="M115" s="66">
        <f>F73</f>
        <v>83006.402101694068</v>
      </c>
      <c r="O115" s="27">
        <v>2050</v>
      </c>
      <c r="P115" s="27">
        <f t="shared" si="13"/>
        <v>3.2514328711721731E-7</v>
      </c>
      <c r="Q115" s="66">
        <f>F74</f>
        <v>148678.13388496207</v>
      </c>
    </row>
    <row r="116" spans="2:17">
      <c r="B116" s="29">
        <v>2051</v>
      </c>
      <c r="C116" s="29">
        <f t="shared" si="14"/>
        <v>0</v>
      </c>
      <c r="D116" s="29">
        <f t="shared" ref="D116:D174" si="19">$F$70</f>
        <v>160</v>
      </c>
      <c r="E116" s="29">
        <f t="shared" ref="E116:E174" si="20">$F$71</f>
        <v>600</v>
      </c>
      <c r="G116" s="29">
        <v>2051</v>
      </c>
      <c r="H116" s="29">
        <f t="shared" si="10"/>
        <v>6.6177497037924262E-6</v>
      </c>
      <c r="I116" s="66">
        <f t="shared" ref="I116:I174" si="21">$F$72</f>
        <v>115675.5884710355</v>
      </c>
      <c r="K116" s="29">
        <v>2051</v>
      </c>
      <c r="L116" s="29">
        <f t="shared" si="12"/>
        <v>3.6351019499704883E-6</v>
      </c>
      <c r="M116" s="66">
        <f t="shared" ref="M116:M174" si="22">$F$72</f>
        <v>115675.5884710355</v>
      </c>
      <c r="O116" s="29">
        <v>2051</v>
      </c>
      <c r="P116" s="29">
        <f t="shared" si="13"/>
        <v>2.7962322692080688E-7</v>
      </c>
      <c r="Q116" s="66">
        <f t="shared" ref="Q116:Q174" si="23">$F$72</f>
        <v>115675.5884710355</v>
      </c>
    </row>
    <row r="117" spans="2:17">
      <c r="B117" s="27">
        <v>2052</v>
      </c>
      <c r="C117" s="27">
        <f t="shared" si="14"/>
        <v>0</v>
      </c>
      <c r="D117" s="27">
        <f t="shared" si="19"/>
        <v>160</v>
      </c>
      <c r="E117" s="27">
        <f t="shared" si="20"/>
        <v>600</v>
      </c>
      <c r="G117" s="27">
        <v>2052</v>
      </c>
      <c r="H117" s="27">
        <f t="shared" si="10"/>
        <v>5.6912647452614862E-6</v>
      </c>
      <c r="I117" s="66">
        <f t="shared" si="21"/>
        <v>115675.5884710355</v>
      </c>
      <c r="K117" s="27">
        <v>2052</v>
      </c>
      <c r="L117" s="27">
        <f t="shared" si="12"/>
        <v>3.1261876769746198E-6</v>
      </c>
      <c r="M117" s="66">
        <f t="shared" si="22"/>
        <v>115675.5884710355</v>
      </c>
      <c r="O117" s="27">
        <v>2052</v>
      </c>
      <c r="P117" s="27">
        <f t="shared" si="13"/>
        <v>2.4047597515189392E-7</v>
      </c>
      <c r="Q117" s="66">
        <f t="shared" si="23"/>
        <v>115675.5884710355</v>
      </c>
    </row>
    <row r="118" spans="2:17">
      <c r="B118" s="29">
        <v>2053</v>
      </c>
      <c r="C118" s="29">
        <f t="shared" si="14"/>
        <v>0</v>
      </c>
      <c r="D118" s="29">
        <f t="shared" si="19"/>
        <v>160</v>
      </c>
      <c r="E118" s="29">
        <f t="shared" si="20"/>
        <v>600</v>
      </c>
      <c r="G118" s="29">
        <v>2053</v>
      </c>
      <c r="H118" s="29">
        <f t="shared" si="10"/>
        <v>4.8944876809248783E-6</v>
      </c>
      <c r="I118" s="66">
        <f t="shared" si="21"/>
        <v>115675.5884710355</v>
      </c>
      <c r="K118" s="29">
        <v>2053</v>
      </c>
      <c r="L118" s="29">
        <f t="shared" si="12"/>
        <v>2.6885214021981732E-6</v>
      </c>
      <c r="M118" s="66">
        <f t="shared" si="22"/>
        <v>115675.5884710355</v>
      </c>
      <c r="O118" s="29">
        <v>2053</v>
      </c>
      <c r="P118" s="29">
        <f t="shared" si="13"/>
        <v>2.0680933863062878E-7</v>
      </c>
      <c r="Q118" s="66">
        <f t="shared" si="23"/>
        <v>115675.5884710355</v>
      </c>
    </row>
    <row r="119" spans="2:17">
      <c r="B119" s="27">
        <v>2054</v>
      </c>
      <c r="C119" s="27">
        <f t="shared" si="14"/>
        <v>0</v>
      </c>
      <c r="D119" s="27">
        <f t="shared" si="19"/>
        <v>160</v>
      </c>
      <c r="E119" s="27">
        <f t="shared" si="20"/>
        <v>600</v>
      </c>
      <c r="G119" s="27">
        <v>2054</v>
      </c>
      <c r="H119" s="27">
        <f t="shared" si="10"/>
        <v>4.2092594055953952E-6</v>
      </c>
      <c r="I119" s="66">
        <f t="shared" si="21"/>
        <v>115675.5884710355</v>
      </c>
      <c r="K119" s="27">
        <v>2054</v>
      </c>
      <c r="L119" s="27">
        <f t="shared" si="12"/>
        <v>2.3121284058904289E-6</v>
      </c>
      <c r="M119" s="66">
        <f t="shared" si="22"/>
        <v>115675.5884710355</v>
      </c>
      <c r="O119" s="27">
        <v>2054</v>
      </c>
      <c r="P119" s="27">
        <f t="shared" si="13"/>
        <v>1.7785603122234076E-7</v>
      </c>
      <c r="Q119" s="66">
        <f t="shared" si="23"/>
        <v>115675.5884710355</v>
      </c>
    </row>
    <row r="120" spans="2:17">
      <c r="B120" s="29">
        <v>2055</v>
      </c>
      <c r="C120" s="29">
        <f t="shared" si="14"/>
        <v>0</v>
      </c>
      <c r="D120" s="29">
        <f t="shared" si="19"/>
        <v>160</v>
      </c>
      <c r="E120" s="29">
        <f t="shared" si="20"/>
        <v>600</v>
      </c>
      <c r="G120" s="29">
        <v>2055</v>
      </c>
      <c r="H120" s="29">
        <f t="shared" si="10"/>
        <v>3.6199630888120399E-6</v>
      </c>
      <c r="I120" s="66">
        <f t="shared" si="21"/>
        <v>115675.5884710355</v>
      </c>
      <c r="K120" s="29">
        <v>2055</v>
      </c>
      <c r="L120" s="29">
        <f t="shared" si="12"/>
        <v>1.9884304290657688E-6</v>
      </c>
      <c r="M120" s="66">
        <f t="shared" si="22"/>
        <v>115675.5884710355</v>
      </c>
      <c r="O120" s="29">
        <v>2055</v>
      </c>
      <c r="P120" s="29">
        <f t="shared" si="13"/>
        <v>1.5295618685121305E-7</v>
      </c>
      <c r="Q120" s="66">
        <f t="shared" si="23"/>
        <v>115675.5884710355</v>
      </c>
    </row>
    <row r="121" spans="2:17">
      <c r="B121" s="27">
        <v>2056</v>
      </c>
      <c r="C121" s="27">
        <f t="shared" si="14"/>
        <v>0</v>
      </c>
      <c r="D121" s="27">
        <f t="shared" si="19"/>
        <v>160</v>
      </c>
      <c r="E121" s="27">
        <f t="shared" si="20"/>
        <v>600</v>
      </c>
      <c r="G121" s="27">
        <v>2056</v>
      </c>
      <c r="H121" s="27">
        <f t="shared" si="10"/>
        <v>3.1131682563783541E-6</v>
      </c>
      <c r="I121" s="66">
        <f t="shared" si="21"/>
        <v>115675.5884710355</v>
      </c>
      <c r="K121" s="27">
        <v>2056</v>
      </c>
      <c r="L121" s="27">
        <f t="shared" si="12"/>
        <v>1.7100501689965612E-6</v>
      </c>
      <c r="M121" s="66">
        <f t="shared" si="22"/>
        <v>115675.5884710355</v>
      </c>
      <c r="O121" s="27">
        <v>2056</v>
      </c>
      <c r="P121" s="27">
        <f t="shared" si="13"/>
        <v>1.3154232069204323E-7</v>
      </c>
      <c r="Q121" s="66">
        <f t="shared" si="23"/>
        <v>115675.5884710355</v>
      </c>
    </row>
    <row r="122" spans="2:17">
      <c r="B122" s="29">
        <v>2057</v>
      </c>
      <c r="C122" s="29">
        <f t="shared" si="14"/>
        <v>0</v>
      </c>
      <c r="D122" s="29">
        <f t="shared" si="19"/>
        <v>160</v>
      </c>
      <c r="E122" s="29">
        <f t="shared" si="20"/>
        <v>600</v>
      </c>
      <c r="G122" s="29">
        <v>2057</v>
      </c>
      <c r="H122" s="29">
        <f t="shared" si="10"/>
        <v>2.6773247004853846E-6</v>
      </c>
      <c r="I122" s="66">
        <f t="shared" si="21"/>
        <v>115675.5884710355</v>
      </c>
      <c r="K122" s="29">
        <v>2057</v>
      </c>
      <c r="L122" s="29">
        <f t="shared" si="12"/>
        <v>1.4706431453370425E-6</v>
      </c>
      <c r="M122" s="66">
        <f t="shared" si="22"/>
        <v>115675.5884710355</v>
      </c>
      <c r="O122" s="29">
        <v>2057</v>
      </c>
      <c r="P122" s="29">
        <f t="shared" si="13"/>
        <v>1.1312639579515718E-7</v>
      </c>
      <c r="Q122" s="66">
        <f t="shared" si="23"/>
        <v>115675.5884710355</v>
      </c>
    </row>
    <row r="123" spans="2:17">
      <c r="B123" s="27">
        <v>2058</v>
      </c>
      <c r="C123" s="27">
        <f t="shared" si="14"/>
        <v>0</v>
      </c>
      <c r="D123" s="27">
        <f t="shared" si="19"/>
        <v>160</v>
      </c>
      <c r="E123" s="27">
        <f t="shared" si="20"/>
        <v>600</v>
      </c>
      <c r="G123" s="27">
        <v>2058</v>
      </c>
      <c r="H123" s="27">
        <f t="shared" si="10"/>
        <v>2.3024992424174305E-6</v>
      </c>
      <c r="I123" s="66">
        <f t="shared" si="21"/>
        <v>115675.5884710355</v>
      </c>
      <c r="K123" s="27">
        <v>2058</v>
      </c>
      <c r="L123" s="27">
        <f t="shared" si="12"/>
        <v>1.2647531049898565E-6</v>
      </c>
      <c r="M123" s="66">
        <f t="shared" si="22"/>
        <v>115675.5884710355</v>
      </c>
      <c r="O123" s="27">
        <v>2058</v>
      </c>
      <c r="P123" s="27">
        <f t="shared" si="13"/>
        <v>9.7288700383835166E-8</v>
      </c>
      <c r="Q123" s="66">
        <f t="shared" si="23"/>
        <v>115675.5884710355</v>
      </c>
    </row>
    <row r="124" spans="2:17">
      <c r="B124" s="29">
        <v>2059</v>
      </c>
      <c r="C124" s="29">
        <f t="shared" si="14"/>
        <v>0</v>
      </c>
      <c r="D124" s="29">
        <f t="shared" si="19"/>
        <v>160</v>
      </c>
      <c r="E124" s="29">
        <f t="shared" si="20"/>
        <v>600</v>
      </c>
      <c r="G124" s="29">
        <v>2059</v>
      </c>
      <c r="H124" s="29">
        <f t="shared" si="10"/>
        <v>1.9801493484789901E-6</v>
      </c>
      <c r="I124" s="66">
        <f t="shared" si="21"/>
        <v>115675.5884710355</v>
      </c>
      <c r="K124" s="29">
        <v>2059</v>
      </c>
      <c r="L124" s="29">
        <f t="shared" si="12"/>
        <v>1.0876876702912766E-6</v>
      </c>
      <c r="M124" s="66">
        <f t="shared" si="22"/>
        <v>115675.5884710355</v>
      </c>
      <c r="O124" s="29">
        <v>2059</v>
      </c>
      <c r="P124" s="29">
        <f t="shared" si="13"/>
        <v>8.3668282330098238E-8</v>
      </c>
      <c r="Q124" s="66">
        <f t="shared" si="23"/>
        <v>115675.5884710355</v>
      </c>
    </row>
    <row r="125" spans="2:17">
      <c r="B125" s="27">
        <v>2060</v>
      </c>
      <c r="C125" s="27">
        <f t="shared" si="14"/>
        <v>0</v>
      </c>
      <c r="D125" s="27">
        <f t="shared" si="19"/>
        <v>160</v>
      </c>
      <c r="E125" s="27">
        <f t="shared" si="20"/>
        <v>600</v>
      </c>
      <c r="G125" s="27">
        <v>2060</v>
      </c>
      <c r="H125" s="27">
        <f t="shared" si="10"/>
        <v>1.7029284396919314E-6</v>
      </c>
      <c r="I125" s="66">
        <f t="shared" si="21"/>
        <v>115675.5884710355</v>
      </c>
      <c r="K125" s="27">
        <v>2060</v>
      </c>
      <c r="L125" s="27">
        <f t="shared" si="12"/>
        <v>9.3541139645049788E-7</v>
      </c>
      <c r="M125" s="66">
        <f t="shared" si="22"/>
        <v>115675.5884710355</v>
      </c>
      <c r="O125" s="27">
        <v>2060</v>
      </c>
      <c r="P125" s="27">
        <f t="shared" si="13"/>
        <v>7.1954722803884489E-8</v>
      </c>
      <c r="Q125" s="66">
        <f t="shared" si="23"/>
        <v>115675.5884710355</v>
      </c>
    </row>
    <row r="126" spans="2:17">
      <c r="B126" s="29">
        <v>2061</v>
      </c>
      <c r="C126" s="29">
        <f t="shared" si="14"/>
        <v>0</v>
      </c>
      <c r="D126" s="29">
        <f t="shared" si="19"/>
        <v>160</v>
      </c>
      <c r="E126" s="29">
        <f t="shared" si="20"/>
        <v>600</v>
      </c>
      <c r="G126" s="29">
        <v>2061</v>
      </c>
      <c r="H126" s="29">
        <f t="shared" si="10"/>
        <v>1.4645184581350611E-6</v>
      </c>
      <c r="I126" s="66">
        <f t="shared" si="21"/>
        <v>115675.5884710355</v>
      </c>
      <c r="K126" s="29">
        <v>2061</v>
      </c>
      <c r="L126" s="29">
        <f t="shared" si="12"/>
        <v>8.0445380094742816E-7</v>
      </c>
      <c r="M126" s="66">
        <f t="shared" si="22"/>
        <v>115675.5884710355</v>
      </c>
      <c r="O126" s="29">
        <v>2061</v>
      </c>
      <c r="P126" s="29">
        <f t="shared" si="13"/>
        <v>6.1881061611340663E-8</v>
      </c>
      <c r="Q126" s="66">
        <f t="shared" si="23"/>
        <v>115675.5884710355</v>
      </c>
    </row>
    <row r="127" spans="2:17">
      <c r="B127" s="27">
        <v>2062</v>
      </c>
      <c r="C127" s="27">
        <f t="shared" si="14"/>
        <v>0</v>
      </c>
      <c r="D127" s="27">
        <f t="shared" si="19"/>
        <v>160</v>
      </c>
      <c r="E127" s="27">
        <f t="shared" si="20"/>
        <v>600</v>
      </c>
      <c r="G127" s="27">
        <v>2062</v>
      </c>
      <c r="H127" s="27">
        <f t="shared" si="10"/>
        <v>1.2594858739961525E-6</v>
      </c>
      <c r="I127" s="66">
        <f t="shared" si="21"/>
        <v>115675.5884710355</v>
      </c>
      <c r="K127" s="27">
        <v>2062</v>
      </c>
      <c r="L127" s="27">
        <f t="shared" si="12"/>
        <v>6.9183026881478819E-7</v>
      </c>
      <c r="M127" s="66">
        <f t="shared" si="22"/>
        <v>115675.5884710355</v>
      </c>
      <c r="O127" s="27">
        <v>2062</v>
      </c>
      <c r="P127" s="27">
        <f t="shared" si="13"/>
        <v>5.321771298575297E-8</v>
      </c>
      <c r="Q127" s="66">
        <f t="shared" si="23"/>
        <v>115675.5884710355</v>
      </c>
    </row>
    <row r="128" spans="2:17">
      <c r="B128" s="29">
        <v>2063</v>
      </c>
      <c r="C128" s="29">
        <f t="shared" si="14"/>
        <v>0</v>
      </c>
      <c r="D128" s="29">
        <f t="shared" si="19"/>
        <v>160</v>
      </c>
      <c r="E128" s="29">
        <f t="shared" si="20"/>
        <v>600</v>
      </c>
      <c r="G128" s="29">
        <v>2063</v>
      </c>
      <c r="H128" s="29">
        <f t="shared" si="10"/>
        <v>1.0831578516366911E-6</v>
      </c>
      <c r="I128" s="66">
        <f t="shared" si="21"/>
        <v>115675.5884710355</v>
      </c>
      <c r="K128" s="29">
        <v>2063</v>
      </c>
      <c r="L128" s="29">
        <f t="shared" si="12"/>
        <v>5.9497403118071781E-7</v>
      </c>
      <c r="M128" s="66">
        <f t="shared" si="22"/>
        <v>115675.5884710355</v>
      </c>
      <c r="O128" s="29">
        <v>2063</v>
      </c>
      <c r="P128" s="29">
        <f t="shared" si="13"/>
        <v>4.5767233167747557E-8</v>
      </c>
      <c r="Q128" s="66">
        <f t="shared" si="23"/>
        <v>115675.5884710355</v>
      </c>
    </row>
    <row r="129" spans="2:17">
      <c r="B129" s="27">
        <v>2064</v>
      </c>
      <c r="C129" s="27">
        <f t="shared" si="14"/>
        <v>0</v>
      </c>
      <c r="D129" s="27">
        <f t="shared" si="19"/>
        <v>160</v>
      </c>
      <c r="E129" s="27">
        <f t="shared" si="20"/>
        <v>600</v>
      </c>
      <c r="G129" s="27">
        <v>2064</v>
      </c>
      <c r="H129" s="27">
        <f t="shared" si="10"/>
        <v>9.3151575240755431E-7</v>
      </c>
      <c r="I129" s="66">
        <f t="shared" si="21"/>
        <v>115675.5884710355</v>
      </c>
      <c r="K129" s="27">
        <v>2064</v>
      </c>
      <c r="L129" s="27">
        <f t="shared" si="12"/>
        <v>5.1167766681541733E-7</v>
      </c>
      <c r="M129" s="66">
        <f t="shared" si="22"/>
        <v>115675.5884710355</v>
      </c>
      <c r="O129" s="27">
        <v>2064</v>
      </c>
      <c r="P129" s="27">
        <f t="shared" si="13"/>
        <v>3.9359820524262895E-8</v>
      </c>
      <c r="Q129" s="66">
        <f t="shared" si="23"/>
        <v>115675.5884710355</v>
      </c>
    </row>
    <row r="130" spans="2:17">
      <c r="B130" s="29">
        <v>2065</v>
      </c>
      <c r="C130" s="29">
        <f t="shared" si="14"/>
        <v>0</v>
      </c>
      <c r="D130" s="29">
        <f t="shared" si="19"/>
        <v>160</v>
      </c>
      <c r="E130" s="29">
        <f t="shared" si="20"/>
        <v>600</v>
      </c>
      <c r="G130" s="29">
        <v>2065</v>
      </c>
      <c r="H130" s="29">
        <f t="shared" si="10"/>
        <v>8.0110354707049675E-7</v>
      </c>
      <c r="I130" s="66">
        <f t="shared" si="21"/>
        <v>115675.5884710355</v>
      </c>
      <c r="K130" s="29">
        <v>2065</v>
      </c>
      <c r="L130" s="29">
        <f t="shared" si="12"/>
        <v>4.4004279346125892E-7</v>
      </c>
      <c r="M130" s="66">
        <f t="shared" si="22"/>
        <v>115675.5884710355</v>
      </c>
      <c r="O130" s="29">
        <v>2065</v>
      </c>
      <c r="P130" s="29">
        <f t="shared" si="13"/>
        <v>3.3849445650866093E-8</v>
      </c>
      <c r="Q130" s="66">
        <f t="shared" si="23"/>
        <v>115675.5884710355</v>
      </c>
    </row>
    <row r="131" spans="2:17">
      <c r="B131" s="27">
        <v>2066</v>
      </c>
      <c r="C131" s="27">
        <f t="shared" si="14"/>
        <v>0</v>
      </c>
      <c r="D131" s="27">
        <f t="shared" si="19"/>
        <v>160</v>
      </c>
      <c r="E131" s="27">
        <f t="shared" si="20"/>
        <v>600</v>
      </c>
      <c r="G131" s="27">
        <v>2066</v>
      </c>
      <c r="H131" s="27">
        <f t="shared" si="10"/>
        <v>6.8894905048062717E-7</v>
      </c>
      <c r="I131" s="66">
        <f t="shared" si="21"/>
        <v>115675.5884710355</v>
      </c>
      <c r="K131" s="27">
        <v>2066</v>
      </c>
      <c r="L131" s="27">
        <f t="shared" si="12"/>
        <v>3.7843680237668268E-7</v>
      </c>
      <c r="M131" s="66">
        <f t="shared" si="22"/>
        <v>115675.5884710355</v>
      </c>
      <c r="O131" s="27">
        <v>2066</v>
      </c>
      <c r="P131" s="27">
        <f t="shared" si="13"/>
        <v>2.9110523259744839E-8</v>
      </c>
      <c r="Q131" s="66">
        <f t="shared" si="23"/>
        <v>115675.5884710355</v>
      </c>
    </row>
    <row r="132" spans="2:17">
      <c r="B132" s="29">
        <v>2067</v>
      </c>
      <c r="C132" s="29">
        <f t="shared" si="14"/>
        <v>0</v>
      </c>
      <c r="D132" s="29">
        <f t="shared" si="19"/>
        <v>160</v>
      </c>
      <c r="E132" s="29">
        <f t="shared" si="20"/>
        <v>600</v>
      </c>
      <c r="G132" s="29">
        <v>2067</v>
      </c>
      <c r="H132" s="29">
        <f t="shared" si="10"/>
        <v>5.9249618341333934E-7</v>
      </c>
      <c r="I132" s="66">
        <f t="shared" si="21"/>
        <v>115675.5884710355</v>
      </c>
      <c r="K132" s="29">
        <v>2067</v>
      </c>
      <c r="L132" s="29">
        <f t="shared" si="12"/>
        <v>3.2545565004394709E-7</v>
      </c>
      <c r="M132" s="66">
        <f t="shared" si="22"/>
        <v>115675.5884710355</v>
      </c>
      <c r="O132" s="29">
        <v>2067</v>
      </c>
      <c r="P132" s="29">
        <f t="shared" si="13"/>
        <v>2.503505000338056E-8</v>
      </c>
      <c r="Q132" s="66">
        <f t="shared" si="23"/>
        <v>115675.5884710355</v>
      </c>
    </row>
    <row r="133" spans="2:17">
      <c r="B133" s="27">
        <v>2068</v>
      </c>
      <c r="C133" s="27">
        <f t="shared" si="14"/>
        <v>0</v>
      </c>
      <c r="D133" s="27">
        <f t="shared" si="19"/>
        <v>160</v>
      </c>
      <c r="E133" s="27">
        <f t="shared" si="20"/>
        <v>600</v>
      </c>
      <c r="G133" s="27">
        <v>2068</v>
      </c>
      <c r="H133" s="27">
        <f t="shared" si="10"/>
        <v>5.0954671773547183E-7</v>
      </c>
      <c r="I133" s="66">
        <f t="shared" si="21"/>
        <v>115675.5884710355</v>
      </c>
      <c r="K133" s="27">
        <v>2068</v>
      </c>
      <c r="L133" s="27">
        <f t="shared" si="12"/>
        <v>2.7989185903779447E-7</v>
      </c>
      <c r="M133" s="66">
        <f t="shared" si="22"/>
        <v>115675.5884710355</v>
      </c>
      <c r="O133" s="27">
        <v>2068</v>
      </c>
      <c r="P133" s="27">
        <f t="shared" si="13"/>
        <v>2.1530143002907283E-8</v>
      </c>
      <c r="Q133" s="66">
        <f t="shared" si="23"/>
        <v>115675.5884710355</v>
      </c>
    </row>
    <row r="134" spans="2:17">
      <c r="B134" s="29">
        <v>2069</v>
      </c>
      <c r="C134" s="29">
        <f t="shared" si="14"/>
        <v>0</v>
      </c>
      <c r="D134" s="29">
        <f t="shared" si="19"/>
        <v>160</v>
      </c>
      <c r="E134" s="29">
        <f t="shared" si="20"/>
        <v>600</v>
      </c>
      <c r="G134" s="29">
        <v>2069</v>
      </c>
      <c r="H134" s="29">
        <f t="shared" si="10"/>
        <v>4.3821017725250577E-7</v>
      </c>
      <c r="I134" s="66">
        <f t="shared" si="21"/>
        <v>115675.5884710355</v>
      </c>
      <c r="K134" s="29">
        <v>2069</v>
      </c>
      <c r="L134" s="29">
        <f t="shared" si="12"/>
        <v>2.4070699877250326E-7</v>
      </c>
      <c r="M134" s="66">
        <f t="shared" si="22"/>
        <v>115675.5884710355</v>
      </c>
      <c r="O134" s="29">
        <v>2069</v>
      </c>
      <c r="P134" s="29">
        <f t="shared" si="13"/>
        <v>1.8515922982500263E-8</v>
      </c>
      <c r="Q134" s="66">
        <f t="shared" si="23"/>
        <v>115675.5884710355</v>
      </c>
    </row>
    <row r="135" spans="2:17">
      <c r="B135" s="27">
        <v>2070</v>
      </c>
      <c r="C135" s="27">
        <f t="shared" si="14"/>
        <v>0</v>
      </c>
      <c r="D135" s="27">
        <f t="shared" si="19"/>
        <v>160</v>
      </c>
      <c r="E135" s="27">
        <f t="shared" si="20"/>
        <v>600</v>
      </c>
      <c r="G135" s="27">
        <v>2070</v>
      </c>
      <c r="H135" s="27">
        <f t="shared" si="10"/>
        <v>3.7686075243715495E-7</v>
      </c>
      <c r="I135" s="66">
        <f t="shared" si="21"/>
        <v>115675.5884710355</v>
      </c>
      <c r="K135" s="27">
        <v>2070</v>
      </c>
      <c r="L135" s="27">
        <f t="shared" si="12"/>
        <v>2.0700801894435281E-7</v>
      </c>
      <c r="M135" s="66">
        <f t="shared" si="22"/>
        <v>115675.5884710355</v>
      </c>
      <c r="O135" s="27">
        <v>2070</v>
      </c>
      <c r="P135" s="27">
        <f t="shared" si="13"/>
        <v>1.5923693764950226E-8</v>
      </c>
      <c r="Q135" s="66">
        <f t="shared" si="23"/>
        <v>115675.5884710355</v>
      </c>
    </row>
    <row r="136" spans="2:17">
      <c r="B136" s="29">
        <v>2071</v>
      </c>
      <c r="C136" s="29">
        <f t="shared" si="14"/>
        <v>0</v>
      </c>
      <c r="D136" s="29">
        <f t="shared" si="19"/>
        <v>160</v>
      </c>
      <c r="E136" s="29">
        <f t="shared" si="20"/>
        <v>600</v>
      </c>
      <c r="G136" s="29">
        <v>2071</v>
      </c>
      <c r="H136" s="29">
        <f t="shared" si="10"/>
        <v>3.2410024709595326E-7</v>
      </c>
      <c r="I136" s="66">
        <f t="shared" si="21"/>
        <v>115675.5884710355</v>
      </c>
      <c r="K136" s="29">
        <v>2071</v>
      </c>
      <c r="L136" s="29">
        <f t="shared" si="12"/>
        <v>1.7802689629214341E-7</v>
      </c>
      <c r="M136" s="66">
        <f t="shared" si="22"/>
        <v>115675.5884710355</v>
      </c>
      <c r="O136" s="29">
        <v>2071</v>
      </c>
      <c r="P136" s="29">
        <f t="shared" si="13"/>
        <v>1.3694376637857194E-8</v>
      </c>
      <c r="Q136" s="66">
        <f t="shared" si="23"/>
        <v>115675.5884710355</v>
      </c>
    </row>
    <row r="137" spans="2:17">
      <c r="B137" s="27">
        <v>2072</v>
      </c>
      <c r="C137" s="27">
        <f t="shared" si="14"/>
        <v>0</v>
      </c>
      <c r="D137" s="27">
        <f t="shared" si="19"/>
        <v>160</v>
      </c>
      <c r="E137" s="27">
        <f t="shared" si="20"/>
        <v>600</v>
      </c>
      <c r="G137" s="27">
        <v>2072</v>
      </c>
      <c r="H137" s="27">
        <f t="shared" si="10"/>
        <v>2.787262125025198E-7</v>
      </c>
      <c r="I137" s="66">
        <f t="shared" si="21"/>
        <v>115675.5884710355</v>
      </c>
      <c r="K137" s="27">
        <v>2072</v>
      </c>
      <c r="L137" s="27">
        <f t="shared" si="12"/>
        <v>1.5310313081124333E-7</v>
      </c>
      <c r="M137" s="66">
        <f t="shared" si="22"/>
        <v>115675.5884710355</v>
      </c>
      <c r="O137" s="27">
        <v>2072</v>
      </c>
      <c r="P137" s="27">
        <f t="shared" si="13"/>
        <v>1.1777163908557186E-8</v>
      </c>
      <c r="Q137" s="66">
        <f t="shared" si="23"/>
        <v>115675.5884710355</v>
      </c>
    </row>
    <row r="138" spans="2:17">
      <c r="B138" s="29">
        <v>2073</v>
      </c>
      <c r="C138" s="29">
        <f t="shared" si="14"/>
        <v>0</v>
      </c>
      <c r="D138" s="29">
        <f t="shared" si="19"/>
        <v>160</v>
      </c>
      <c r="E138" s="29">
        <f t="shared" si="20"/>
        <v>600</v>
      </c>
      <c r="G138" s="29">
        <v>2073</v>
      </c>
      <c r="H138" s="29">
        <f t="shared" si="10"/>
        <v>2.3970454275216702E-7</v>
      </c>
      <c r="I138" s="66">
        <f t="shared" si="21"/>
        <v>115675.5884710355</v>
      </c>
      <c r="K138" s="29">
        <v>2073</v>
      </c>
      <c r="L138" s="29">
        <f t="shared" si="12"/>
        <v>1.3166869249766927E-7</v>
      </c>
      <c r="M138" s="66">
        <f t="shared" si="22"/>
        <v>115675.5884710355</v>
      </c>
      <c r="O138" s="29">
        <v>2073</v>
      </c>
      <c r="P138" s="29">
        <f t="shared" si="13"/>
        <v>1.012836096135918E-8</v>
      </c>
      <c r="Q138" s="66">
        <f t="shared" si="23"/>
        <v>115675.5884710355</v>
      </c>
    </row>
    <row r="139" spans="2:17">
      <c r="B139" s="27">
        <v>2074</v>
      </c>
      <c r="C139" s="27">
        <f t="shared" si="14"/>
        <v>0</v>
      </c>
      <c r="D139" s="27">
        <f t="shared" si="19"/>
        <v>160</v>
      </c>
      <c r="E139" s="27">
        <f t="shared" si="20"/>
        <v>600</v>
      </c>
      <c r="G139" s="27">
        <v>2074</v>
      </c>
      <c r="H139" s="27">
        <f t="shared" si="10"/>
        <v>2.0614590676686364E-7</v>
      </c>
      <c r="I139" s="66">
        <f t="shared" si="21"/>
        <v>115675.5884710355</v>
      </c>
      <c r="K139" s="27">
        <v>2074</v>
      </c>
      <c r="L139" s="27">
        <f t="shared" si="12"/>
        <v>1.1323507554799556E-7</v>
      </c>
      <c r="M139" s="66">
        <f t="shared" si="22"/>
        <v>115675.5884710355</v>
      </c>
      <c r="O139" s="27">
        <v>2074</v>
      </c>
      <c r="P139" s="27">
        <f t="shared" si="13"/>
        <v>8.710390426768895E-9</v>
      </c>
      <c r="Q139" s="66">
        <f t="shared" si="23"/>
        <v>115675.5884710355</v>
      </c>
    </row>
    <row r="140" spans="2:17">
      <c r="B140" s="29">
        <v>2075</v>
      </c>
      <c r="C140" s="29">
        <f t="shared" si="14"/>
        <v>0</v>
      </c>
      <c r="D140" s="29">
        <f t="shared" si="19"/>
        <v>160</v>
      </c>
      <c r="E140" s="29">
        <f t="shared" si="20"/>
        <v>600</v>
      </c>
      <c r="G140" s="29">
        <v>2075</v>
      </c>
      <c r="H140" s="29">
        <f t="shared" si="10"/>
        <v>1.7728547981950271E-7</v>
      </c>
      <c r="I140" s="66">
        <f t="shared" si="21"/>
        <v>115675.5884710355</v>
      </c>
      <c r="K140" s="29">
        <v>2075</v>
      </c>
      <c r="L140" s="29">
        <f t="shared" si="12"/>
        <v>9.7382164971276181E-8</v>
      </c>
      <c r="M140" s="66">
        <f t="shared" si="22"/>
        <v>115675.5884710355</v>
      </c>
      <c r="O140" s="29">
        <v>2075</v>
      </c>
      <c r="P140" s="29">
        <f t="shared" si="13"/>
        <v>7.4909357670212504E-9</v>
      </c>
      <c r="Q140" s="66">
        <f t="shared" si="23"/>
        <v>115675.5884710355</v>
      </c>
    </row>
    <row r="141" spans="2:17">
      <c r="B141" s="27">
        <v>2076</v>
      </c>
      <c r="C141" s="27">
        <f t="shared" si="14"/>
        <v>0</v>
      </c>
      <c r="D141" s="27">
        <f t="shared" si="19"/>
        <v>160</v>
      </c>
      <c r="E141" s="27">
        <f t="shared" si="20"/>
        <v>600</v>
      </c>
      <c r="G141" s="27">
        <v>2076</v>
      </c>
      <c r="H141" s="27">
        <f t="shared" si="10"/>
        <v>1.5246551264477235E-7</v>
      </c>
      <c r="I141" s="66">
        <f t="shared" si="21"/>
        <v>115675.5884710355</v>
      </c>
      <c r="K141" s="27">
        <v>2076</v>
      </c>
      <c r="L141" s="27">
        <f t="shared" si="12"/>
        <v>8.3748661875297516E-8</v>
      </c>
      <c r="M141" s="66">
        <f t="shared" si="22"/>
        <v>115675.5884710355</v>
      </c>
      <c r="O141" s="27">
        <v>2076</v>
      </c>
      <c r="P141" s="27">
        <f t="shared" si="13"/>
        <v>6.4422047596382752E-9</v>
      </c>
      <c r="Q141" s="66">
        <f t="shared" si="23"/>
        <v>115675.5884710355</v>
      </c>
    </row>
    <row r="142" spans="2:17">
      <c r="B142" s="29">
        <v>2077</v>
      </c>
      <c r="C142" s="29">
        <f t="shared" si="14"/>
        <v>0</v>
      </c>
      <c r="D142" s="29">
        <f t="shared" si="19"/>
        <v>160</v>
      </c>
      <c r="E142" s="29">
        <f t="shared" si="20"/>
        <v>600</v>
      </c>
      <c r="G142" s="29">
        <v>2077</v>
      </c>
      <c r="H142" s="29">
        <f t="shared" si="10"/>
        <v>1.3112034087450423E-7</v>
      </c>
      <c r="I142" s="66">
        <f t="shared" si="21"/>
        <v>115675.5884710355</v>
      </c>
      <c r="K142" s="29">
        <v>2077</v>
      </c>
      <c r="L142" s="29">
        <f t="shared" si="12"/>
        <v>7.2023849212755861E-8</v>
      </c>
      <c r="M142" s="66">
        <f t="shared" si="22"/>
        <v>115675.5884710355</v>
      </c>
      <c r="O142" s="29">
        <v>2077</v>
      </c>
      <c r="P142" s="29">
        <f t="shared" si="13"/>
        <v>5.540296093288917E-9</v>
      </c>
      <c r="Q142" s="66">
        <f t="shared" si="23"/>
        <v>115675.5884710355</v>
      </c>
    </row>
    <row r="143" spans="2:17">
      <c r="B143" s="27">
        <v>2078</v>
      </c>
      <c r="C143" s="27">
        <f t="shared" si="14"/>
        <v>0</v>
      </c>
      <c r="D143" s="27">
        <f t="shared" si="19"/>
        <v>160</v>
      </c>
      <c r="E143" s="27">
        <f t="shared" si="20"/>
        <v>600</v>
      </c>
      <c r="G143" s="27">
        <v>2078</v>
      </c>
      <c r="H143" s="27">
        <f t="shared" si="10"/>
        <v>1.1276349315207364E-7</v>
      </c>
      <c r="I143" s="66">
        <f t="shared" si="21"/>
        <v>115675.5884710355</v>
      </c>
      <c r="K143" s="27">
        <v>2078</v>
      </c>
      <c r="L143" s="27">
        <f t="shared" si="12"/>
        <v>6.1940510322970044E-8</v>
      </c>
      <c r="M143" s="66">
        <f t="shared" si="22"/>
        <v>115675.5884710355</v>
      </c>
      <c r="O143" s="27">
        <v>2078</v>
      </c>
      <c r="P143" s="27">
        <f t="shared" si="13"/>
        <v>4.7646546402284682E-9</v>
      </c>
      <c r="Q143" s="66">
        <f t="shared" si="23"/>
        <v>115675.5884710355</v>
      </c>
    </row>
    <row r="144" spans="2:17">
      <c r="B144" s="29">
        <v>2079</v>
      </c>
      <c r="C144" s="29">
        <f t="shared" si="14"/>
        <v>0</v>
      </c>
      <c r="D144" s="29">
        <f t="shared" si="19"/>
        <v>160</v>
      </c>
      <c r="E144" s="29">
        <f t="shared" si="20"/>
        <v>600</v>
      </c>
      <c r="G144" s="29">
        <v>2079</v>
      </c>
      <c r="H144" s="29">
        <f t="shared" si="10"/>
        <v>9.6976604110783322E-8</v>
      </c>
      <c r="I144" s="66">
        <f t="shared" si="21"/>
        <v>115675.5884710355</v>
      </c>
      <c r="K144" s="29">
        <v>2079</v>
      </c>
      <c r="L144" s="29">
        <f t="shared" si="12"/>
        <v>5.3268838877754237E-8</v>
      </c>
      <c r="M144" s="66">
        <f t="shared" si="22"/>
        <v>115675.5884710355</v>
      </c>
      <c r="O144" s="29">
        <v>2079</v>
      </c>
      <c r="P144" s="29">
        <f t="shared" si="13"/>
        <v>4.0976029905964823E-9</v>
      </c>
      <c r="Q144" s="66">
        <f t="shared" si="23"/>
        <v>115675.5884710355</v>
      </c>
    </row>
    <row r="145" spans="2:17">
      <c r="B145" s="27">
        <v>2080</v>
      </c>
      <c r="C145" s="27">
        <f t="shared" si="14"/>
        <v>0</v>
      </c>
      <c r="D145" s="27">
        <f t="shared" si="19"/>
        <v>160</v>
      </c>
      <c r="E145" s="27">
        <f t="shared" si="20"/>
        <v>600</v>
      </c>
      <c r="G145" s="27">
        <v>2080</v>
      </c>
      <c r="H145" s="27">
        <f t="shared" si="10"/>
        <v>8.339987953527366E-8</v>
      </c>
      <c r="I145" s="66">
        <f t="shared" si="21"/>
        <v>115675.5884710355</v>
      </c>
      <c r="K145" s="27">
        <v>2080</v>
      </c>
      <c r="L145" s="27">
        <f t="shared" si="12"/>
        <v>4.5811201434868641E-8</v>
      </c>
      <c r="M145" s="66">
        <f t="shared" si="22"/>
        <v>115675.5884710355</v>
      </c>
      <c r="O145" s="27">
        <v>2080</v>
      </c>
      <c r="P145" s="27">
        <f t="shared" si="13"/>
        <v>3.5239385719129749E-9</v>
      </c>
      <c r="Q145" s="66">
        <f t="shared" si="23"/>
        <v>115675.5884710355</v>
      </c>
    </row>
    <row r="146" spans="2:17">
      <c r="B146" s="29">
        <v>2081</v>
      </c>
      <c r="C146" s="29">
        <f t="shared" si="14"/>
        <v>0</v>
      </c>
      <c r="D146" s="29">
        <f t="shared" si="19"/>
        <v>160</v>
      </c>
      <c r="E146" s="29">
        <f t="shared" si="20"/>
        <v>600</v>
      </c>
      <c r="G146" s="29">
        <v>2081</v>
      </c>
      <c r="H146" s="29">
        <f t="shared" si="10"/>
        <v>7.1723896400335347E-8</v>
      </c>
      <c r="I146" s="66">
        <f t="shared" si="21"/>
        <v>115675.5884710355</v>
      </c>
      <c r="K146" s="29">
        <v>2081</v>
      </c>
      <c r="L146" s="29">
        <f t="shared" si="12"/>
        <v>3.9397633233987034E-8</v>
      </c>
      <c r="M146" s="66">
        <f t="shared" si="22"/>
        <v>115675.5884710355</v>
      </c>
      <c r="O146" s="29">
        <v>2081</v>
      </c>
      <c r="P146" s="29">
        <f t="shared" si="13"/>
        <v>3.0305871718451583E-9</v>
      </c>
      <c r="Q146" s="66">
        <f t="shared" si="23"/>
        <v>115675.5884710355</v>
      </c>
    </row>
    <row r="147" spans="2:17">
      <c r="B147" s="27">
        <v>2082</v>
      </c>
      <c r="C147" s="27">
        <f t="shared" si="14"/>
        <v>0</v>
      </c>
      <c r="D147" s="27">
        <f t="shared" si="19"/>
        <v>160</v>
      </c>
      <c r="E147" s="27">
        <f t="shared" si="20"/>
        <v>600</v>
      </c>
      <c r="G147" s="27">
        <v>2082</v>
      </c>
      <c r="H147" s="27">
        <f t="shared" si="10"/>
        <v>6.1682550904288397E-8</v>
      </c>
      <c r="I147" s="66">
        <f t="shared" si="21"/>
        <v>115675.5884710355</v>
      </c>
      <c r="K147" s="27">
        <v>2082</v>
      </c>
      <c r="L147" s="27">
        <f t="shared" si="12"/>
        <v>3.3881964581228847E-8</v>
      </c>
      <c r="M147" s="66">
        <f t="shared" si="22"/>
        <v>115675.5884710355</v>
      </c>
      <c r="O147" s="27">
        <v>2082</v>
      </c>
      <c r="P147" s="27">
        <f t="shared" si="13"/>
        <v>2.6063049677868361E-9</v>
      </c>
      <c r="Q147" s="66">
        <f t="shared" si="23"/>
        <v>115675.5884710355</v>
      </c>
    </row>
    <row r="148" spans="2:17">
      <c r="B148" s="29">
        <v>2083</v>
      </c>
      <c r="C148" s="29">
        <f t="shared" si="14"/>
        <v>0</v>
      </c>
      <c r="D148" s="29">
        <f t="shared" si="19"/>
        <v>160</v>
      </c>
      <c r="E148" s="29">
        <f t="shared" si="20"/>
        <v>600</v>
      </c>
      <c r="G148" s="29">
        <v>2083</v>
      </c>
      <c r="H148" s="29">
        <f t="shared" si="10"/>
        <v>5.304699377768802E-8</v>
      </c>
      <c r="I148" s="66">
        <f t="shared" si="21"/>
        <v>115675.5884710355</v>
      </c>
      <c r="K148" s="29">
        <v>2083</v>
      </c>
      <c r="L148" s="29">
        <f t="shared" si="12"/>
        <v>2.9138489539856809E-8</v>
      </c>
      <c r="M148" s="66">
        <f t="shared" si="22"/>
        <v>115675.5884710355</v>
      </c>
      <c r="O148" s="29">
        <v>2083</v>
      </c>
      <c r="P148" s="29">
        <f t="shared" si="13"/>
        <v>2.2414222722966788E-9</v>
      </c>
      <c r="Q148" s="66">
        <f t="shared" si="23"/>
        <v>115675.5884710355</v>
      </c>
    </row>
    <row r="149" spans="2:17">
      <c r="B149" s="27">
        <v>2084</v>
      </c>
      <c r="C149" s="27">
        <f t="shared" si="14"/>
        <v>0</v>
      </c>
      <c r="D149" s="27">
        <f t="shared" si="19"/>
        <v>160</v>
      </c>
      <c r="E149" s="27">
        <f t="shared" si="20"/>
        <v>600</v>
      </c>
      <c r="G149" s="27">
        <v>2084</v>
      </c>
      <c r="H149" s="27">
        <f t="shared" si="10"/>
        <v>4.5620414648811694E-8</v>
      </c>
      <c r="I149" s="66">
        <f t="shared" si="21"/>
        <v>115675.5884710355</v>
      </c>
      <c r="K149" s="27">
        <v>2084</v>
      </c>
      <c r="L149" s="27">
        <f t="shared" si="12"/>
        <v>2.5059101004276857E-8</v>
      </c>
      <c r="M149" s="66">
        <f t="shared" si="22"/>
        <v>115675.5884710355</v>
      </c>
      <c r="O149" s="27">
        <v>2084</v>
      </c>
      <c r="P149" s="27">
        <f t="shared" si="13"/>
        <v>1.9276231541751439E-9</v>
      </c>
      <c r="Q149" s="66">
        <f t="shared" si="23"/>
        <v>115675.5884710355</v>
      </c>
    </row>
    <row r="150" spans="2:17">
      <c r="B150" s="29">
        <v>2085</v>
      </c>
      <c r="C150" s="29">
        <f t="shared" si="14"/>
        <v>0</v>
      </c>
      <c r="D150" s="29">
        <f t="shared" si="19"/>
        <v>160</v>
      </c>
      <c r="E150" s="29">
        <f t="shared" si="20"/>
        <v>600</v>
      </c>
      <c r="G150" s="29">
        <v>2085</v>
      </c>
      <c r="H150" s="29">
        <f t="shared" si="10"/>
        <v>3.9233556597978053E-8</v>
      </c>
      <c r="I150" s="66">
        <f t="shared" si="21"/>
        <v>115675.5884710355</v>
      </c>
      <c r="K150" s="29">
        <v>2085</v>
      </c>
      <c r="L150" s="29">
        <f t="shared" si="12"/>
        <v>2.1550826863678097E-8</v>
      </c>
      <c r="M150" s="66">
        <f t="shared" si="22"/>
        <v>115675.5884710355</v>
      </c>
      <c r="O150" s="29">
        <v>2085</v>
      </c>
      <c r="P150" s="29">
        <f t="shared" si="13"/>
        <v>1.6577559125906236E-9</v>
      </c>
      <c r="Q150" s="66">
        <f t="shared" si="23"/>
        <v>115675.5884710355</v>
      </c>
    </row>
    <row r="151" spans="2:17">
      <c r="B151" s="27">
        <v>2086</v>
      </c>
      <c r="C151" s="27">
        <f t="shared" ref="C151:C174" si="24">C150*0.86</f>
        <v>0</v>
      </c>
      <c r="D151" s="27">
        <f t="shared" si="19"/>
        <v>160</v>
      </c>
      <c r="E151" s="27">
        <f t="shared" si="20"/>
        <v>600</v>
      </c>
      <c r="G151" s="27">
        <v>2086</v>
      </c>
      <c r="H151" s="27">
        <f t="shared" ref="H151:H174" si="25">H150*0.86</f>
        <v>3.3740858674261128E-8</v>
      </c>
      <c r="I151" s="66">
        <f t="shared" si="21"/>
        <v>115675.5884710355</v>
      </c>
      <c r="K151" s="27">
        <v>2086</v>
      </c>
      <c r="L151" s="27">
        <f t="shared" ref="L151:L174" si="26">L150*0.86</f>
        <v>1.8533711102763162E-8</v>
      </c>
      <c r="M151" s="66">
        <f t="shared" si="22"/>
        <v>115675.5884710355</v>
      </c>
      <c r="O151" s="27">
        <v>2086</v>
      </c>
      <c r="P151" s="27">
        <f t="shared" ref="P151:P174" si="27">P150*0.86</f>
        <v>1.4256700848279363E-9</v>
      </c>
      <c r="Q151" s="66">
        <f t="shared" si="23"/>
        <v>115675.5884710355</v>
      </c>
    </row>
    <row r="152" spans="2:17">
      <c r="B152" s="29">
        <v>2087</v>
      </c>
      <c r="C152" s="29">
        <f t="shared" si="24"/>
        <v>0</v>
      </c>
      <c r="D152" s="29">
        <f t="shared" si="19"/>
        <v>160</v>
      </c>
      <c r="E152" s="29">
        <f t="shared" si="20"/>
        <v>600</v>
      </c>
      <c r="G152" s="29">
        <v>2087</v>
      </c>
      <c r="H152" s="29">
        <f t="shared" si="25"/>
        <v>2.9017138459864569E-8</v>
      </c>
      <c r="I152" s="66">
        <f t="shared" si="21"/>
        <v>115675.5884710355</v>
      </c>
      <c r="K152" s="29">
        <v>2087</v>
      </c>
      <c r="L152" s="29">
        <f t="shared" si="26"/>
        <v>1.5938991548376318E-8</v>
      </c>
      <c r="M152" s="66">
        <f t="shared" si="22"/>
        <v>115675.5884710355</v>
      </c>
      <c r="O152" s="29">
        <v>2087</v>
      </c>
      <c r="P152" s="29">
        <f t="shared" si="27"/>
        <v>1.2260762729520251E-9</v>
      </c>
      <c r="Q152" s="66">
        <f t="shared" si="23"/>
        <v>115675.5884710355</v>
      </c>
    </row>
    <row r="153" spans="2:17">
      <c r="B153" s="27">
        <v>2088</v>
      </c>
      <c r="C153" s="27">
        <f t="shared" si="24"/>
        <v>0</v>
      </c>
      <c r="D153" s="27">
        <f t="shared" si="19"/>
        <v>160</v>
      </c>
      <c r="E153" s="27">
        <f t="shared" si="20"/>
        <v>600</v>
      </c>
      <c r="G153" s="27">
        <v>2088</v>
      </c>
      <c r="H153" s="27">
        <f t="shared" si="25"/>
        <v>2.495473907548353E-8</v>
      </c>
      <c r="I153" s="66">
        <f t="shared" si="21"/>
        <v>115675.5884710355</v>
      </c>
      <c r="K153" s="27">
        <v>2088</v>
      </c>
      <c r="L153" s="27">
        <f t="shared" si="26"/>
        <v>1.3707532731603634E-8</v>
      </c>
      <c r="M153" s="66">
        <f t="shared" si="22"/>
        <v>115675.5884710355</v>
      </c>
      <c r="O153" s="27">
        <v>2088</v>
      </c>
      <c r="P153" s="27">
        <f t="shared" si="27"/>
        <v>1.0544255947387416E-9</v>
      </c>
      <c r="Q153" s="66">
        <f t="shared" si="23"/>
        <v>115675.5884710355</v>
      </c>
    </row>
    <row r="154" spans="2:17">
      <c r="B154" s="29">
        <v>2089</v>
      </c>
      <c r="C154" s="29">
        <f t="shared" si="24"/>
        <v>0</v>
      </c>
      <c r="D154" s="29">
        <f t="shared" si="19"/>
        <v>160</v>
      </c>
      <c r="E154" s="29">
        <f t="shared" si="20"/>
        <v>600</v>
      </c>
      <c r="G154" s="29">
        <v>2089</v>
      </c>
      <c r="H154" s="29">
        <f t="shared" si="25"/>
        <v>2.1461075604915835E-8</v>
      </c>
      <c r="I154" s="66">
        <f t="shared" si="21"/>
        <v>115675.5884710355</v>
      </c>
      <c r="K154" s="29">
        <v>2089</v>
      </c>
      <c r="L154" s="29">
        <f t="shared" si="26"/>
        <v>1.1788478149179125E-8</v>
      </c>
      <c r="M154" s="66">
        <f t="shared" si="22"/>
        <v>115675.5884710355</v>
      </c>
      <c r="O154" s="29">
        <v>2089</v>
      </c>
      <c r="P154" s="29">
        <f t="shared" si="27"/>
        <v>9.0680601147531778E-10</v>
      </c>
      <c r="Q154" s="66">
        <f t="shared" si="23"/>
        <v>115675.5884710355</v>
      </c>
    </row>
    <row r="155" spans="2:17">
      <c r="B155" s="27">
        <v>2090</v>
      </c>
      <c r="C155" s="27">
        <f t="shared" si="24"/>
        <v>0</v>
      </c>
      <c r="D155" s="27">
        <f t="shared" si="19"/>
        <v>160</v>
      </c>
      <c r="E155" s="27">
        <f t="shared" si="20"/>
        <v>600</v>
      </c>
      <c r="G155" s="27">
        <v>2090</v>
      </c>
      <c r="H155" s="27">
        <f t="shared" si="25"/>
        <v>1.8456525020227618E-8</v>
      </c>
      <c r="I155" s="66">
        <f t="shared" si="21"/>
        <v>115675.5884710355</v>
      </c>
      <c r="K155" s="27">
        <v>2090</v>
      </c>
      <c r="L155" s="27">
        <f t="shared" si="26"/>
        <v>1.0138091208294048E-8</v>
      </c>
      <c r="M155" s="66">
        <f t="shared" si="22"/>
        <v>115675.5884710355</v>
      </c>
      <c r="O155" s="27">
        <v>2090</v>
      </c>
      <c r="P155" s="27">
        <f t="shared" si="27"/>
        <v>7.7985316986877328E-10</v>
      </c>
      <c r="Q155" s="66">
        <f t="shared" si="23"/>
        <v>115675.5884710355</v>
      </c>
    </row>
    <row r="156" spans="2:17">
      <c r="B156" s="29">
        <v>2091</v>
      </c>
      <c r="C156" s="29">
        <f t="shared" si="24"/>
        <v>0</v>
      </c>
      <c r="D156" s="29">
        <f t="shared" si="19"/>
        <v>160</v>
      </c>
      <c r="E156" s="29">
        <f t="shared" si="20"/>
        <v>600</v>
      </c>
      <c r="G156" s="29">
        <v>2091</v>
      </c>
      <c r="H156" s="29">
        <f t="shared" si="25"/>
        <v>1.587261151739575E-8</v>
      </c>
      <c r="I156" s="66">
        <f t="shared" si="21"/>
        <v>115675.5884710355</v>
      </c>
      <c r="K156" s="29">
        <v>2091</v>
      </c>
      <c r="L156" s="29">
        <f t="shared" si="26"/>
        <v>8.7187584391328817E-9</v>
      </c>
      <c r="M156" s="66">
        <f t="shared" si="22"/>
        <v>115675.5884710355</v>
      </c>
      <c r="O156" s="29">
        <v>2091</v>
      </c>
      <c r="P156" s="29">
        <f t="shared" si="27"/>
        <v>6.7067372608714504E-10</v>
      </c>
      <c r="Q156" s="66">
        <f t="shared" si="23"/>
        <v>115675.5884710355</v>
      </c>
    </row>
    <row r="157" spans="2:17">
      <c r="B157" s="27">
        <v>2092</v>
      </c>
      <c r="C157" s="27">
        <f t="shared" si="24"/>
        <v>0</v>
      </c>
      <c r="D157" s="27">
        <f t="shared" si="19"/>
        <v>160</v>
      </c>
      <c r="E157" s="27">
        <f t="shared" si="20"/>
        <v>600</v>
      </c>
      <c r="G157" s="27">
        <v>2092</v>
      </c>
      <c r="H157" s="27">
        <f t="shared" si="25"/>
        <v>1.3650445904960345E-8</v>
      </c>
      <c r="I157" s="66">
        <f t="shared" si="21"/>
        <v>115675.5884710355</v>
      </c>
      <c r="K157" s="27">
        <v>2092</v>
      </c>
      <c r="L157" s="27">
        <f t="shared" si="26"/>
        <v>7.4981322576542781E-9</v>
      </c>
      <c r="M157" s="66">
        <f t="shared" si="22"/>
        <v>115675.5884710355</v>
      </c>
      <c r="O157" s="27">
        <v>2092</v>
      </c>
      <c r="P157" s="27">
        <f t="shared" si="27"/>
        <v>5.7677940443494474E-10</v>
      </c>
      <c r="Q157" s="66">
        <f t="shared" si="23"/>
        <v>115675.5884710355</v>
      </c>
    </row>
    <row r="158" spans="2:17">
      <c r="B158" s="29">
        <v>2093</v>
      </c>
      <c r="C158" s="29">
        <f t="shared" si="24"/>
        <v>0</v>
      </c>
      <c r="D158" s="29">
        <f t="shared" si="19"/>
        <v>160</v>
      </c>
      <c r="E158" s="29">
        <f t="shared" si="20"/>
        <v>600</v>
      </c>
      <c r="G158" s="29">
        <v>2093</v>
      </c>
      <c r="H158" s="29">
        <f t="shared" si="25"/>
        <v>1.1739383478265897E-8</v>
      </c>
      <c r="I158" s="66">
        <f t="shared" si="21"/>
        <v>115675.5884710355</v>
      </c>
      <c r="K158" s="29">
        <v>2093</v>
      </c>
      <c r="L158" s="29">
        <f t="shared" si="26"/>
        <v>6.4483937415826794E-9</v>
      </c>
      <c r="M158" s="66">
        <f t="shared" si="22"/>
        <v>115675.5884710355</v>
      </c>
      <c r="O158" s="29">
        <v>2093</v>
      </c>
      <c r="P158" s="29">
        <f t="shared" si="27"/>
        <v>4.9603028781405244E-10</v>
      </c>
      <c r="Q158" s="66">
        <f t="shared" si="23"/>
        <v>115675.5884710355</v>
      </c>
    </row>
    <row r="159" spans="2:17">
      <c r="B159" s="27">
        <v>2094</v>
      </c>
      <c r="C159" s="27">
        <f t="shared" si="24"/>
        <v>0</v>
      </c>
      <c r="D159" s="27">
        <f t="shared" si="19"/>
        <v>160</v>
      </c>
      <c r="E159" s="27">
        <f t="shared" si="20"/>
        <v>600</v>
      </c>
      <c r="G159" s="27">
        <v>2094</v>
      </c>
      <c r="H159" s="27">
        <f t="shared" si="25"/>
        <v>1.0095869791308671E-8</v>
      </c>
      <c r="I159" s="66">
        <f t="shared" si="21"/>
        <v>115675.5884710355</v>
      </c>
      <c r="K159" s="27">
        <v>2094</v>
      </c>
      <c r="L159" s="27">
        <f t="shared" si="26"/>
        <v>5.5456186177611043E-9</v>
      </c>
      <c r="M159" s="66">
        <f t="shared" si="22"/>
        <v>115675.5884710355</v>
      </c>
      <c r="O159" s="27">
        <v>2094</v>
      </c>
      <c r="P159" s="27">
        <f t="shared" si="27"/>
        <v>4.2658604752008508E-10</v>
      </c>
      <c r="Q159" s="66">
        <f t="shared" si="23"/>
        <v>115675.5884710355</v>
      </c>
    </row>
    <row r="160" spans="2:17">
      <c r="B160" s="29">
        <v>2095</v>
      </c>
      <c r="C160" s="29">
        <f t="shared" si="24"/>
        <v>0</v>
      </c>
      <c r="D160" s="29">
        <f t="shared" si="19"/>
        <v>160</v>
      </c>
      <c r="E160" s="29">
        <f t="shared" si="20"/>
        <v>600</v>
      </c>
      <c r="G160" s="29">
        <v>2095</v>
      </c>
      <c r="H160" s="29">
        <f t="shared" si="25"/>
        <v>8.6824480205254564E-9</v>
      </c>
      <c r="I160" s="66">
        <f t="shared" si="21"/>
        <v>115675.5884710355</v>
      </c>
      <c r="K160" s="29">
        <v>2095</v>
      </c>
      <c r="L160" s="29">
        <f t="shared" si="26"/>
        <v>4.7692320112745494E-9</v>
      </c>
      <c r="M160" s="66">
        <f t="shared" si="22"/>
        <v>115675.5884710355</v>
      </c>
      <c r="O160" s="29">
        <v>2095</v>
      </c>
      <c r="P160" s="29">
        <f t="shared" si="27"/>
        <v>3.6686400086727317E-10</v>
      </c>
      <c r="Q160" s="66">
        <f t="shared" si="23"/>
        <v>115675.5884710355</v>
      </c>
    </row>
    <row r="161" spans="2:17">
      <c r="B161" s="27">
        <v>2096</v>
      </c>
      <c r="C161" s="27">
        <f t="shared" si="24"/>
        <v>0</v>
      </c>
      <c r="D161" s="27">
        <f t="shared" si="19"/>
        <v>160</v>
      </c>
      <c r="E161" s="27">
        <f t="shared" si="20"/>
        <v>600</v>
      </c>
      <c r="G161" s="27">
        <v>2096</v>
      </c>
      <c r="H161" s="27">
        <f t="shared" si="25"/>
        <v>7.4669052976518919E-9</v>
      </c>
      <c r="I161" s="66">
        <f t="shared" si="21"/>
        <v>115675.5884710355</v>
      </c>
      <c r="K161" s="27">
        <v>2096</v>
      </c>
      <c r="L161" s="27">
        <f t="shared" si="26"/>
        <v>4.1015395296961121E-9</v>
      </c>
      <c r="M161" s="66">
        <f t="shared" si="22"/>
        <v>115675.5884710355</v>
      </c>
      <c r="O161" s="27">
        <v>2096</v>
      </c>
      <c r="P161" s="27">
        <f t="shared" si="27"/>
        <v>3.1550304074585495E-10</v>
      </c>
      <c r="Q161" s="66">
        <f t="shared" si="23"/>
        <v>115675.5884710355</v>
      </c>
    </row>
    <row r="162" spans="2:17">
      <c r="B162" s="29">
        <v>2097</v>
      </c>
      <c r="C162" s="29">
        <f t="shared" si="24"/>
        <v>0</v>
      </c>
      <c r="D162" s="29">
        <f t="shared" si="19"/>
        <v>160</v>
      </c>
      <c r="E162" s="29">
        <f t="shared" si="20"/>
        <v>600</v>
      </c>
      <c r="G162" s="29">
        <v>2097</v>
      </c>
      <c r="H162" s="29">
        <f t="shared" si="25"/>
        <v>6.4215385559806272E-9</v>
      </c>
      <c r="I162" s="66">
        <f t="shared" si="21"/>
        <v>115675.5884710355</v>
      </c>
      <c r="K162" s="29">
        <v>2097</v>
      </c>
      <c r="L162" s="29">
        <f t="shared" si="26"/>
        <v>3.5273239955386562E-9</v>
      </c>
      <c r="M162" s="66">
        <f t="shared" si="22"/>
        <v>115675.5884710355</v>
      </c>
      <c r="O162" s="29">
        <v>2097</v>
      </c>
      <c r="P162" s="29">
        <f t="shared" si="27"/>
        <v>2.7133261504143523E-10</v>
      </c>
      <c r="Q162" s="66">
        <f t="shared" si="23"/>
        <v>115675.5884710355</v>
      </c>
    </row>
    <row r="163" spans="2:17">
      <c r="B163" s="27">
        <v>2098</v>
      </c>
      <c r="C163" s="27">
        <f t="shared" si="24"/>
        <v>0</v>
      </c>
      <c r="D163" s="27">
        <f t="shared" si="19"/>
        <v>160</v>
      </c>
      <c r="E163" s="27">
        <f t="shared" si="20"/>
        <v>600</v>
      </c>
      <c r="G163" s="27">
        <v>2098</v>
      </c>
      <c r="H163" s="27">
        <f t="shared" si="25"/>
        <v>5.5225231581433394E-9</v>
      </c>
      <c r="I163" s="66">
        <f t="shared" si="21"/>
        <v>115675.5884710355</v>
      </c>
      <c r="K163" s="27">
        <v>2098</v>
      </c>
      <c r="L163" s="27">
        <f t="shared" si="26"/>
        <v>3.0334986361632444E-9</v>
      </c>
      <c r="M163" s="66">
        <f t="shared" si="22"/>
        <v>115675.5884710355</v>
      </c>
      <c r="O163" s="27">
        <v>2098</v>
      </c>
      <c r="P163" s="27">
        <f t="shared" si="27"/>
        <v>2.333460489356343E-10</v>
      </c>
      <c r="Q163" s="66">
        <f t="shared" si="23"/>
        <v>115675.5884710355</v>
      </c>
    </row>
    <row r="164" spans="2:17">
      <c r="B164" s="29">
        <v>2099</v>
      </c>
      <c r="C164" s="29">
        <f t="shared" si="24"/>
        <v>0</v>
      </c>
      <c r="D164" s="29">
        <f t="shared" si="19"/>
        <v>160</v>
      </c>
      <c r="E164" s="29">
        <f t="shared" si="20"/>
        <v>600</v>
      </c>
      <c r="G164" s="29">
        <v>2099</v>
      </c>
      <c r="H164" s="29">
        <f t="shared" si="25"/>
        <v>4.7493699160032719E-9</v>
      </c>
      <c r="I164" s="66">
        <f t="shared" si="21"/>
        <v>115675.5884710355</v>
      </c>
      <c r="K164" s="29">
        <v>2099</v>
      </c>
      <c r="L164" s="29">
        <f t="shared" si="26"/>
        <v>2.6088088271003901E-9</v>
      </c>
      <c r="M164" s="66">
        <f t="shared" si="22"/>
        <v>115675.5884710355</v>
      </c>
      <c r="O164" s="29">
        <v>2099</v>
      </c>
      <c r="P164" s="29">
        <f t="shared" si="27"/>
        <v>2.0067760208464549E-10</v>
      </c>
      <c r="Q164" s="66">
        <f t="shared" si="23"/>
        <v>115675.5884710355</v>
      </c>
    </row>
    <row r="165" spans="2:17">
      <c r="B165" s="27">
        <v>2100</v>
      </c>
      <c r="C165" s="27">
        <f t="shared" si="24"/>
        <v>0</v>
      </c>
      <c r="D165" s="27">
        <f t="shared" si="19"/>
        <v>160</v>
      </c>
      <c r="E165" s="27">
        <f t="shared" si="20"/>
        <v>600</v>
      </c>
      <c r="G165" s="27">
        <v>2100</v>
      </c>
      <c r="H165" s="27">
        <f t="shared" si="25"/>
        <v>4.0844581277628134E-9</v>
      </c>
      <c r="I165" s="66">
        <f t="shared" si="21"/>
        <v>115675.5884710355</v>
      </c>
      <c r="K165" s="27">
        <v>2100</v>
      </c>
      <c r="L165" s="27">
        <f t="shared" si="26"/>
        <v>2.2435755913063356E-9</v>
      </c>
      <c r="M165" s="66">
        <f t="shared" si="22"/>
        <v>115675.5884710355</v>
      </c>
      <c r="O165" s="27">
        <v>2100</v>
      </c>
      <c r="P165" s="27">
        <f t="shared" si="27"/>
        <v>1.7258273779279511E-10</v>
      </c>
      <c r="Q165" s="66">
        <f t="shared" si="23"/>
        <v>115675.5884710355</v>
      </c>
    </row>
    <row r="166" spans="2:17">
      <c r="B166" s="29">
        <v>2101</v>
      </c>
      <c r="C166" s="29">
        <f t="shared" si="24"/>
        <v>0</v>
      </c>
      <c r="D166" s="29">
        <f t="shared" si="19"/>
        <v>160</v>
      </c>
      <c r="E166" s="29">
        <f t="shared" si="20"/>
        <v>600</v>
      </c>
      <c r="G166" s="29">
        <v>2101</v>
      </c>
      <c r="H166" s="29">
        <f t="shared" si="25"/>
        <v>3.5126339898760196E-9</v>
      </c>
      <c r="I166" s="66">
        <f t="shared" si="21"/>
        <v>115675.5884710355</v>
      </c>
      <c r="K166" s="29">
        <v>2101</v>
      </c>
      <c r="L166" s="29">
        <f t="shared" si="26"/>
        <v>1.9294750085234484E-9</v>
      </c>
      <c r="M166" s="66">
        <f t="shared" si="22"/>
        <v>115675.5884710355</v>
      </c>
      <c r="O166" s="29">
        <v>2101</v>
      </c>
      <c r="P166" s="29">
        <f t="shared" si="27"/>
        <v>1.4842115450180379E-10</v>
      </c>
      <c r="Q166" s="66">
        <f t="shared" si="23"/>
        <v>115675.5884710355</v>
      </c>
    </row>
    <row r="167" spans="2:17">
      <c r="B167" s="27">
        <v>2102</v>
      </c>
      <c r="C167" s="27">
        <f t="shared" si="24"/>
        <v>0</v>
      </c>
      <c r="D167" s="27">
        <f t="shared" si="19"/>
        <v>160</v>
      </c>
      <c r="E167" s="27">
        <f t="shared" si="20"/>
        <v>600</v>
      </c>
      <c r="G167" s="27">
        <v>2102</v>
      </c>
      <c r="H167" s="27">
        <f t="shared" si="25"/>
        <v>3.0208652312933769E-9</v>
      </c>
      <c r="I167" s="66">
        <f t="shared" si="21"/>
        <v>115675.5884710355</v>
      </c>
      <c r="K167" s="27">
        <v>2102</v>
      </c>
      <c r="L167" s="27">
        <f t="shared" si="26"/>
        <v>1.6593485073301656E-9</v>
      </c>
      <c r="M167" s="66">
        <f t="shared" si="22"/>
        <v>115675.5884710355</v>
      </c>
      <c r="O167" s="27">
        <v>2102</v>
      </c>
      <c r="P167" s="27">
        <f t="shared" si="27"/>
        <v>1.2764219287155126E-10</v>
      </c>
      <c r="Q167" s="66">
        <f t="shared" si="23"/>
        <v>115675.5884710355</v>
      </c>
    </row>
    <row r="168" spans="2:17">
      <c r="B168" s="29">
        <v>2103</v>
      </c>
      <c r="C168" s="29">
        <f t="shared" si="24"/>
        <v>0</v>
      </c>
      <c r="D168" s="29">
        <f t="shared" si="19"/>
        <v>160</v>
      </c>
      <c r="E168" s="29">
        <f t="shared" si="20"/>
        <v>600</v>
      </c>
      <c r="G168" s="29">
        <v>2103</v>
      </c>
      <c r="H168" s="29">
        <f t="shared" si="25"/>
        <v>2.5979440989123041E-9</v>
      </c>
      <c r="I168" s="66">
        <f t="shared" si="21"/>
        <v>115675.5884710355</v>
      </c>
      <c r="K168" s="29">
        <v>2103</v>
      </c>
      <c r="L168" s="29">
        <f t="shared" si="26"/>
        <v>1.4270397163039424E-9</v>
      </c>
      <c r="M168" s="66">
        <f t="shared" si="22"/>
        <v>115675.5884710355</v>
      </c>
      <c r="O168" s="29">
        <v>2103</v>
      </c>
      <c r="P168" s="29">
        <f t="shared" si="27"/>
        <v>1.0977228586953409E-10</v>
      </c>
      <c r="Q168" s="66">
        <f t="shared" si="23"/>
        <v>115675.5884710355</v>
      </c>
    </row>
    <row r="169" spans="2:17">
      <c r="B169" s="27">
        <v>2104</v>
      </c>
      <c r="C169" s="27">
        <f t="shared" si="24"/>
        <v>0</v>
      </c>
      <c r="D169" s="27">
        <f t="shared" si="19"/>
        <v>160</v>
      </c>
      <c r="E169" s="27">
        <f t="shared" si="20"/>
        <v>600</v>
      </c>
      <c r="G169" s="27">
        <v>2104</v>
      </c>
      <c r="H169" s="27">
        <f t="shared" si="25"/>
        <v>2.2342319250645815E-9</v>
      </c>
      <c r="I169" s="66">
        <f t="shared" si="21"/>
        <v>115675.5884710355</v>
      </c>
      <c r="K169" s="27">
        <v>2104</v>
      </c>
      <c r="L169" s="27">
        <f t="shared" si="26"/>
        <v>1.2272541560213905E-9</v>
      </c>
      <c r="M169" s="66">
        <f t="shared" si="22"/>
        <v>115675.5884710355</v>
      </c>
      <c r="O169" s="27">
        <v>2104</v>
      </c>
      <c r="P169" s="27">
        <f t="shared" si="27"/>
        <v>9.4404165847799316E-11</v>
      </c>
      <c r="Q169" s="66">
        <f t="shared" si="23"/>
        <v>115675.5884710355</v>
      </c>
    </row>
    <row r="170" spans="2:17">
      <c r="B170" s="29">
        <v>2105</v>
      </c>
      <c r="C170" s="29">
        <f t="shared" si="24"/>
        <v>0</v>
      </c>
      <c r="D170" s="29">
        <f t="shared" si="19"/>
        <v>160</v>
      </c>
      <c r="E170" s="29">
        <f t="shared" si="20"/>
        <v>600</v>
      </c>
      <c r="G170" s="29">
        <v>2105</v>
      </c>
      <c r="H170" s="29">
        <f t="shared" si="25"/>
        <v>1.92143945555554E-9</v>
      </c>
      <c r="I170" s="66">
        <f t="shared" si="21"/>
        <v>115675.5884710355</v>
      </c>
      <c r="K170" s="29">
        <v>2105</v>
      </c>
      <c r="L170" s="29">
        <f t="shared" si="26"/>
        <v>1.0554385741783958E-9</v>
      </c>
      <c r="M170" s="66">
        <f t="shared" si="22"/>
        <v>115675.5884710355</v>
      </c>
      <c r="O170" s="29">
        <v>2105</v>
      </c>
      <c r="P170" s="29">
        <f t="shared" si="27"/>
        <v>8.1187582629107413E-11</v>
      </c>
      <c r="Q170" s="66">
        <f t="shared" si="23"/>
        <v>115675.5884710355</v>
      </c>
    </row>
    <row r="171" spans="2:17">
      <c r="B171" s="27">
        <v>2106</v>
      </c>
      <c r="C171" s="27">
        <f t="shared" si="24"/>
        <v>0</v>
      </c>
      <c r="D171" s="27">
        <f t="shared" si="19"/>
        <v>160</v>
      </c>
      <c r="E171" s="27">
        <f t="shared" si="20"/>
        <v>600</v>
      </c>
      <c r="G171" s="27">
        <v>2106</v>
      </c>
      <c r="H171" s="27">
        <f t="shared" si="25"/>
        <v>1.6524379317777644E-9</v>
      </c>
      <c r="I171" s="66">
        <f t="shared" si="21"/>
        <v>115675.5884710355</v>
      </c>
      <c r="K171" s="27">
        <v>2106</v>
      </c>
      <c r="L171" s="27">
        <f t="shared" si="26"/>
        <v>9.0767717379342043E-10</v>
      </c>
      <c r="M171" s="66">
        <f t="shared" si="22"/>
        <v>115675.5884710355</v>
      </c>
      <c r="O171" s="27">
        <v>2106</v>
      </c>
      <c r="P171" s="27">
        <f t="shared" si="27"/>
        <v>6.9821321061032375E-11</v>
      </c>
      <c r="Q171" s="66">
        <f t="shared" si="23"/>
        <v>115675.5884710355</v>
      </c>
    </row>
    <row r="172" spans="2:17">
      <c r="B172" s="29">
        <v>2107</v>
      </c>
      <c r="C172" s="29">
        <f t="shared" si="24"/>
        <v>0</v>
      </c>
      <c r="D172" s="29">
        <f t="shared" si="19"/>
        <v>160</v>
      </c>
      <c r="E172" s="29">
        <f t="shared" si="20"/>
        <v>600</v>
      </c>
      <c r="G172" s="29">
        <v>2107</v>
      </c>
      <c r="H172" s="29">
        <f t="shared" si="25"/>
        <v>1.4210966213288773E-9</v>
      </c>
      <c r="I172" s="66">
        <f t="shared" si="21"/>
        <v>115675.5884710355</v>
      </c>
      <c r="K172" s="29">
        <v>2107</v>
      </c>
      <c r="L172" s="29">
        <f t="shared" si="26"/>
        <v>7.8060236946234158E-10</v>
      </c>
      <c r="M172" s="66">
        <f t="shared" si="22"/>
        <v>115675.5884710355</v>
      </c>
      <c r="O172" s="29">
        <v>2107</v>
      </c>
      <c r="P172" s="29">
        <f t="shared" si="27"/>
        <v>6.0046336112487846E-11</v>
      </c>
      <c r="Q172" s="66">
        <f t="shared" si="23"/>
        <v>115675.5884710355</v>
      </c>
    </row>
    <row r="173" spans="2:17">
      <c r="B173" s="27">
        <v>2108</v>
      </c>
      <c r="C173" s="27">
        <f t="shared" si="24"/>
        <v>0</v>
      </c>
      <c r="D173" s="27">
        <f t="shared" si="19"/>
        <v>160</v>
      </c>
      <c r="E173" s="27">
        <f t="shared" si="20"/>
        <v>600</v>
      </c>
      <c r="G173" s="27">
        <v>2108</v>
      </c>
      <c r="H173" s="27">
        <f t="shared" si="25"/>
        <v>1.2221430943428345E-9</v>
      </c>
      <c r="I173" s="66">
        <f t="shared" si="21"/>
        <v>115675.5884710355</v>
      </c>
      <c r="K173" s="27">
        <v>2108</v>
      </c>
      <c r="L173" s="27">
        <f t="shared" si="26"/>
        <v>6.7131803773761374E-10</v>
      </c>
      <c r="M173" s="66">
        <f t="shared" si="22"/>
        <v>115675.5884710355</v>
      </c>
      <c r="O173" s="27">
        <v>2108</v>
      </c>
      <c r="P173" s="27">
        <f t="shared" si="27"/>
        <v>5.1639849056739548E-11</v>
      </c>
      <c r="Q173" s="66">
        <f t="shared" si="23"/>
        <v>115675.5884710355</v>
      </c>
    </row>
    <row r="174" spans="2:17">
      <c r="B174" s="29">
        <v>2109</v>
      </c>
      <c r="C174" s="29">
        <f t="shared" si="24"/>
        <v>0</v>
      </c>
      <c r="D174" s="29">
        <f t="shared" si="19"/>
        <v>160</v>
      </c>
      <c r="E174" s="29">
        <f t="shared" si="20"/>
        <v>600</v>
      </c>
      <c r="G174" s="29">
        <v>2109</v>
      </c>
      <c r="H174" s="29">
        <f t="shared" si="25"/>
        <v>1.0510430611348377E-9</v>
      </c>
      <c r="I174" s="66">
        <f t="shared" si="21"/>
        <v>115675.5884710355</v>
      </c>
      <c r="K174" s="29">
        <v>2109</v>
      </c>
      <c r="L174" s="29">
        <f t="shared" si="26"/>
        <v>5.7733351245434779E-10</v>
      </c>
      <c r="M174" s="66">
        <f t="shared" si="22"/>
        <v>115675.5884710355</v>
      </c>
      <c r="O174" s="29">
        <v>2109</v>
      </c>
      <c r="P174" s="29">
        <f t="shared" si="27"/>
        <v>4.4410270188796012E-11</v>
      </c>
      <c r="Q174" s="66">
        <f t="shared" si="23"/>
        <v>115675.5884710355</v>
      </c>
    </row>
    <row r="177" spans="2:8" ht="18.5">
      <c r="B177" s="75"/>
    </row>
    <row r="178" spans="2:8" ht="21">
      <c r="B178" s="34" t="s">
        <v>220</v>
      </c>
    </row>
    <row r="179" spans="2:8" ht="21">
      <c r="B179" s="34"/>
    </row>
    <row r="180" spans="2:8">
      <c r="B180" s="32"/>
      <c r="C180" s="108" t="s">
        <v>1</v>
      </c>
      <c r="D180" s="109"/>
      <c r="E180" s="108" t="s">
        <v>2</v>
      </c>
      <c r="F180" s="109"/>
      <c r="G180" s="108" t="s">
        <v>3</v>
      </c>
      <c r="H180" s="109"/>
    </row>
    <row r="181" spans="2:8">
      <c r="B181" s="32"/>
      <c r="C181" s="108">
        <v>2020</v>
      </c>
      <c r="D181" s="109"/>
      <c r="E181" s="108">
        <v>2020</v>
      </c>
      <c r="F181" s="109"/>
      <c r="G181" s="108">
        <v>2020</v>
      </c>
      <c r="H181" s="109"/>
    </row>
    <row r="182" spans="2:8">
      <c r="B182" s="32" t="s">
        <v>230</v>
      </c>
      <c r="C182" s="32" t="s">
        <v>221</v>
      </c>
      <c r="D182" s="32" t="s">
        <v>222</v>
      </c>
      <c r="E182" s="32" t="s">
        <v>221</v>
      </c>
      <c r="F182" s="32" t="s">
        <v>222</v>
      </c>
      <c r="G182" s="32" t="s">
        <v>221</v>
      </c>
      <c r="H182" s="32" t="s">
        <v>222</v>
      </c>
    </row>
    <row r="183" spans="2:8">
      <c r="B183" s="27" t="s">
        <v>192</v>
      </c>
      <c r="C183" s="27">
        <f>1/2</f>
        <v>0.5</v>
      </c>
      <c r="D183" s="27">
        <f>2</f>
        <v>2</v>
      </c>
      <c r="E183" s="27">
        <f>1/2</f>
        <v>0.5</v>
      </c>
      <c r="F183" s="27">
        <f>2</f>
        <v>2</v>
      </c>
      <c r="G183" s="27">
        <f>1/2</f>
        <v>0.5</v>
      </c>
      <c r="H183" s="27">
        <f>2</f>
        <v>2</v>
      </c>
    </row>
    <row r="184" spans="2:8">
      <c r="B184" s="28" t="s">
        <v>138</v>
      </c>
      <c r="C184" s="29">
        <f>1/2</f>
        <v>0.5</v>
      </c>
      <c r="D184" s="29">
        <f>2</f>
        <v>2</v>
      </c>
      <c r="E184" s="29">
        <f>1/2</f>
        <v>0.5</v>
      </c>
      <c r="F184" s="29">
        <f>2</f>
        <v>2</v>
      </c>
      <c r="G184" s="29">
        <f>1/2</f>
        <v>0.5</v>
      </c>
      <c r="H184" s="29">
        <f>2</f>
        <v>2</v>
      </c>
    </row>
    <row r="188" spans="2:8" ht="21">
      <c r="B188" s="34" t="s">
        <v>227</v>
      </c>
    </row>
    <row r="189" spans="2:8" ht="21">
      <c r="B189" s="34"/>
    </row>
    <row r="190" spans="2:8">
      <c r="B190" s="32"/>
      <c r="C190" s="108" t="s">
        <v>1</v>
      </c>
      <c r="D190" s="109"/>
      <c r="E190" s="108" t="s">
        <v>2</v>
      </c>
      <c r="F190" s="109"/>
      <c r="G190" s="108" t="s">
        <v>3</v>
      </c>
      <c r="H190" s="109"/>
    </row>
    <row r="191" spans="2:8">
      <c r="B191" s="32" t="s">
        <v>230</v>
      </c>
      <c r="C191" s="32" t="s">
        <v>228</v>
      </c>
      <c r="D191" s="32" t="s">
        <v>229</v>
      </c>
      <c r="E191" s="32" t="s">
        <v>228</v>
      </c>
      <c r="F191" s="32" t="s">
        <v>229</v>
      </c>
      <c r="G191" s="32" t="s">
        <v>228</v>
      </c>
      <c r="H191" s="32" t="s">
        <v>229</v>
      </c>
    </row>
    <row r="192" spans="2:8">
      <c r="B192" s="27" t="s">
        <v>64</v>
      </c>
      <c r="C192" s="27">
        <v>0.85</v>
      </c>
      <c r="D192" s="27">
        <v>0.6</v>
      </c>
      <c r="E192" s="27">
        <v>0.85</v>
      </c>
      <c r="F192" s="27">
        <v>0.6</v>
      </c>
      <c r="G192" s="27">
        <v>0.85</v>
      </c>
      <c r="H192" s="27">
        <v>0.6</v>
      </c>
    </row>
    <row r="193" spans="2:8">
      <c r="B193" s="28" t="s">
        <v>109</v>
      </c>
      <c r="C193" s="29">
        <v>1.25</v>
      </c>
      <c r="D193" s="29">
        <v>1.75</v>
      </c>
      <c r="E193" s="29"/>
      <c r="F193" s="29"/>
      <c r="G193" s="29"/>
      <c r="H193" s="29"/>
    </row>
    <row r="194" spans="2:8">
      <c r="B194" s="27" t="s">
        <v>26</v>
      </c>
      <c r="C194" s="27">
        <v>1.25</v>
      </c>
      <c r="D194" s="27">
        <v>1.75</v>
      </c>
      <c r="E194" s="27"/>
      <c r="F194" s="27"/>
      <c r="G194" s="27"/>
      <c r="H194" s="27"/>
    </row>
    <row r="195" spans="2:8">
      <c r="B195" s="28" t="s">
        <v>120</v>
      </c>
      <c r="C195" s="29"/>
      <c r="D195" s="29"/>
      <c r="E195" s="29">
        <v>1.1000000000000001</v>
      </c>
      <c r="F195" s="29">
        <v>1.25</v>
      </c>
      <c r="G195" s="29"/>
      <c r="H195" s="29"/>
    </row>
    <row r="196" spans="2:8">
      <c r="B196" s="27" t="s">
        <v>23</v>
      </c>
      <c r="C196" s="27">
        <v>1</v>
      </c>
      <c r="D196" s="27">
        <v>1</v>
      </c>
      <c r="E196" s="27">
        <v>1</v>
      </c>
      <c r="F196" s="27">
        <v>1</v>
      </c>
      <c r="G196" s="27">
        <v>1</v>
      </c>
      <c r="H196" s="27">
        <v>1</v>
      </c>
    </row>
    <row r="197" spans="2:8">
      <c r="B197" s="28"/>
      <c r="C197" s="29"/>
      <c r="D197" s="29"/>
      <c r="E197" s="29"/>
      <c r="F197" s="29"/>
      <c r="G197" s="29"/>
      <c r="H197" s="29"/>
    </row>
    <row r="198" spans="2:8">
      <c r="B198" s="27"/>
      <c r="C198" s="27"/>
      <c r="D198" s="27"/>
      <c r="E198" s="27"/>
      <c r="F198" s="27"/>
      <c r="G198" s="27"/>
      <c r="H198" s="27"/>
    </row>
    <row r="199" spans="2:8">
      <c r="B199" s="28"/>
      <c r="C199" s="29"/>
      <c r="D199" s="29"/>
      <c r="E199" s="29"/>
      <c r="F199" s="29"/>
      <c r="G199" s="29"/>
      <c r="H199" s="29"/>
    </row>
    <row r="200" spans="2:8">
      <c r="B200" s="27"/>
      <c r="C200" s="27"/>
      <c r="D200" s="27"/>
      <c r="E200" s="27"/>
      <c r="F200" s="27"/>
      <c r="G200" s="27"/>
      <c r="H200" s="27"/>
    </row>
    <row r="201" spans="2:8">
      <c r="B201" s="28"/>
      <c r="C201" s="29"/>
      <c r="D201" s="29"/>
      <c r="E201" s="29"/>
      <c r="F201" s="29"/>
      <c r="G201" s="29"/>
      <c r="H201" s="29"/>
    </row>
    <row r="202" spans="2:8">
      <c r="B202" s="27"/>
      <c r="C202" s="27"/>
      <c r="D202" s="27"/>
      <c r="E202" s="27"/>
      <c r="F202" s="27"/>
      <c r="G202" s="27"/>
      <c r="H202" s="27"/>
    </row>
    <row r="203" spans="2:8">
      <c r="B203" s="28"/>
      <c r="C203" s="29"/>
      <c r="D203" s="29"/>
      <c r="E203" s="29"/>
      <c r="F203" s="29"/>
      <c r="G203" s="29"/>
      <c r="H203" s="29"/>
    </row>
    <row r="204" spans="2:8">
      <c r="B204" s="27"/>
      <c r="C204" s="27"/>
      <c r="D204" s="27"/>
      <c r="E204" s="27"/>
      <c r="F204" s="27"/>
      <c r="G204" s="27"/>
      <c r="H204" s="27"/>
    </row>
    <row r="205" spans="2:8">
      <c r="B205" s="28"/>
      <c r="C205" s="29"/>
      <c r="D205" s="29"/>
      <c r="E205" s="29"/>
      <c r="F205" s="29"/>
      <c r="G205" s="29"/>
      <c r="H205" s="29"/>
    </row>
    <row r="206" spans="2:8">
      <c r="B206" s="27"/>
      <c r="C206" s="27"/>
      <c r="D206" s="27"/>
      <c r="E206" s="27"/>
      <c r="F206" s="27"/>
      <c r="G206" s="27"/>
      <c r="H206" s="27"/>
    </row>
    <row r="207" spans="2:8">
      <c r="B207" s="28"/>
      <c r="C207" s="29"/>
      <c r="D207" s="29"/>
      <c r="E207" s="29"/>
      <c r="F207" s="29"/>
      <c r="G207" s="29"/>
      <c r="H207" s="29"/>
    </row>
  </sheetData>
  <mergeCells count="17">
    <mergeCell ref="C190:D190"/>
    <mergeCell ref="E190:F190"/>
    <mergeCell ref="G190:H190"/>
    <mergeCell ref="C181:D181"/>
    <mergeCell ref="J52:L52"/>
    <mergeCell ref="D52:F52"/>
    <mergeCell ref="G52:I52"/>
    <mergeCell ref="C180:D180"/>
    <mergeCell ref="E180:F180"/>
    <mergeCell ref="G180:H180"/>
    <mergeCell ref="E181:F181"/>
    <mergeCell ref="G181:H181"/>
    <mergeCell ref="D30:F30"/>
    <mergeCell ref="G30:I30"/>
    <mergeCell ref="B32:B34"/>
    <mergeCell ref="B35:B37"/>
    <mergeCell ref="B38:B40"/>
  </mergeCells>
  <conditionalFormatting sqref="D32:F40">
    <cfRule type="cellIs" dxfId="1" priority="1" operator="lessThan">
      <formula>0</formula>
    </cfRule>
    <cfRule type="cellIs" dxfId="0" priority="2" operator="greaterThan">
      <formula>0</formula>
    </cfRule>
  </conditionalFormatting>
  <dataValidations disablePrompts="1" count="1">
    <dataValidation type="list" allowBlank="1" showInputMessage="1" showErrorMessage="1" sqref="C47" xr:uid="{9CC8C697-1FF6-B242-A32B-C37AADEED280}">
      <formula1>$P$30:$P$31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4F4D-F89D-F843-B4E6-934ED2D8214A}">
  <sheetPr codeName="Sheet4"/>
  <dimension ref="B2:AB130"/>
  <sheetViews>
    <sheetView zoomScale="85" zoomScaleNormal="100" workbookViewId="0">
      <pane xSplit="3" topLeftCell="K1" activePane="topRight" state="frozen"/>
      <selection pane="topRight" activeCell="Q38" sqref="Q38"/>
    </sheetView>
  </sheetViews>
  <sheetFormatPr defaultColWidth="10.83203125" defaultRowHeight="15.5"/>
  <cols>
    <col min="1" max="2" width="10.83203125" style="3"/>
    <col min="3" max="3" width="38.33203125" style="3" customWidth="1"/>
    <col min="4" max="4" width="29.83203125" style="3" customWidth="1"/>
    <col min="5" max="5" width="37.58203125" style="3" customWidth="1"/>
    <col min="6" max="14" width="10.83203125" style="3" customWidth="1"/>
    <col min="15" max="15" width="24.5" style="3" customWidth="1"/>
    <col min="16" max="16384" width="10.83203125" style="3"/>
  </cols>
  <sheetData>
    <row r="2" spans="2:28">
      <c r="B2" s="9" t="s">
        <v>1</v>
      </c>
      <c r="O2" s="4"/>
    </row>
    <row r="4" spans="2:28">
      <c r="B4" s="28" t="s">
        <v>0</v>
      </c>
      <c r="C4" s="31"/>
      <c r="D4" s="29"/>
      <c r="E4" s="29"/>
      <c r="F4" s="114">
        <v>2020</v>
      </c>
      <c r="G4" s="114"/>
      <c r="H4" s="114"/>
      <c r="I4" s="114">
        <v>2030</v>
      </c>
      <c r="J4" s="114"/>
      <c r="K4" s="114"/>
      <c r="L4" s="114">
        <v>2050</v>
      </c>
      <c r="M4" s="114"/>
      <c r="N4" s="114"/>
      <c r="O4" s="31"/>
      <c r="P4" s="114">
        <v>2020</v>
      </c>
      <c r="Q4" s="114"/>
      <c r="R4" s="114"/>
      <c r="S4" s="114">
        <v>2030</v>
      </c>
      <c r="T4" s="114"/>
      <c r="U4" s="114"/>
      <c r="V4" s="114">
        <v>2050</v>
      </c>
      <c r="W4" s="114"/>
      <c r="X4" s="114"/>
    </row>
    <row r="5" spans="2:28">
      <c r="B5" s="29"/>
      <c r="C5" s="29" t="s">
        <v>107</v>
      </c>
      <c r="D5" s="29" t="s">
        <v>108</v>
      </c>
      <c r="E5" s="29" t="s">
        <v>177</v>
      </c>
      <c r="F5" s="29" t="s">
        <v>11</v>
      </c>
      <c r="G5" s="29" t="s">
        <v>12</v>
      </c>
      <c r="H5" s="29" t="s">
        <v>13</v>
      </c>
      <c r="I5" s="29" t="s">
        <v>11</v>
      </c>
      <c r="J5" s="29" t="s">
        <v>12</v>
      </c>
      <c r="K5" s="29" t="s">
        <v>13</v>
      </c>
      <c r="L5" s="29" t="s">
        <v>11</v>
      </c>
      <c r="M5" s="29" t="s">
        <v>12</v>
      </c>
      <c r="N5" s="29" t="s">
        <v>13</v>
      </c>
      <c r="O5" s="29" t="s">
        <v>59</v>
      </c>
      <c r="P5" s="29" t="s">
        <v>11</v>
      </c>
      <c r="Q5" s="29" t="s">
        <v>12</v>
      </c>
      <c r="R5" s="29" t="s">
        <v>13</v>
      </c>
      <c r="S5" s="29" t="s">
        <v>11</v>
      </c>
      <c r="T5" s="29" t="s">
        <v>12</v>
      </c>
      <c r="U5" s="29" t="s">
        <v>13</v>
      </c>
      <c r="V5" s="29" t="s">
        <v>11</v>
      </c>
      <c r="W5" s="29" t="s">
        <v>12</v>
      </c>
      <c r="X5" s="29" t="s">
        <v>13</v>
      </c>
    </row>
    <row r="6" spans="2:28">
      <c r="B6" s="14" t="s">
        <v>4</v>
      </c>
      <c r="C6" s="13" t="s">
        <v>14</v>
      </c>
      <c r="D6" s="13" t="s">
        <v>65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3" t="s">
        <v>50</v>
      </c>
      <c r="P6" s="45">
        <v>435000</v>
      </c>
      <c r="Q6" s="45">
        <v>580000</v>
      </c>
      <c r="R6" s="45">
        <v>870000</v>
      </c>
      <c r="S6" s="45">
        <f>340/1.1*1000</f>
        <v>309090.90909090906</v>
      </c>
      <c r="T6" s="45">
        <f>390*1000</f>
        <v>390000</v>
      </c>
      <c r="U6" s="45">
        <f>834/1.1*1000</f>
        <v>758181.81818181812</v>
      </c>
      <c r="V6" s="45">
        <f>165/1.1*1000</f>
        <v>150000</v>
      </c>
      <c r="W6" s="45">
        <f>246*1000</f>
        <v>246000</v>
      </c>
      <c r="X6" s="45">
        <f>481/1.1*1000</f>
        <v>437272.72727272724</v>
      </c>
    </row>
    <row r="7" spans="2:28">
      <c r="B7" s="14" t="s">
        <v>4</v>
      </c>
      <c r="C7" s="13" t="s">
        <v>14</v>
      </c>
      <c r="D7" s="13" t="s">
        <v>66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3" t="s">
        <v>50</v>
      </c>
      <c r="P7" s="64"/>
      <c r="Q7" s="64"/>
      <c r="R7" s="64"/>
      <c r="S7" s="43"/>
      <c r="T7" s="43"/>
      <c r="U7" s="43"/>
      <c r="V7" s="43"/>
      <c r="W7" s="43"/>
      <c r="X7" s="43"/>
      <c r="Y7" s="101" t="s">
        <v>245</v>
      </c>
      <c r="Z7" s="101"/>
      <c r="AA7" s="101"/>
      <c r="AB7" s="101"/>
    </row>
    <row r="8" spans="2:28">
      <c r="B8" s="14" t="s">
        <v>4</v>
      </c>
      <c r="C8" s="13" t="s">
        <v>14</v>
      </c>
      <c r="D8" s="13" t="s">
        <v>63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3" t="s">
        <v>50</v>
      </c>
      <c r="P8" s="64"/>
      <c r="Q8" s="64"/>
      <c r="R8" s="64"/>
      <c r="S8" s="43"/>
      <c r="T8" s="43"/>
      <c r="U8" s="43"/>
      <c r="V8" s="43"/>
      <c r="W8" s="43"/>
      <c r="X8" s="43"/>
      <c r="Y8" s="101" t="s">
        <v>245</v>
      </c>
      <c r="Z8" s="101"/>
      <c r="AA8" s="101"/>
      <c r="AB8" s="101"/>
    </row>
    <row r="9" spans="2:28">
      <c r="B9" s="14" t="s">
        <v>4</v>
      </c>
      <c r="C9" s="13" t="s">
        <v>15</v>
      </c>
      <c r="D9" s="13"/>
      <c r="E9" t="s">
        <v>181</v>
      </c>
      <c r="F9" s="11">
        <v>9450</v>
      </c>
      <c r="G9" s="11">
        <v>12600</v>
      </c>
      <c r="H9" s="11">
        <v>18900</v>
      </c>
      <c r="I9" s="11"/>
      <c r="J9" s="11">
        <f>10.6*1000</f>
        <v>10600</v>
      </c>
      <c r="K9" s="11"/>
      <c r="L9" s="11"/>
      <c r="M9" s="11">
        <f>7.4*1000</f>
        <v>7400</v>
      </c>
      <c r="N9" s="11"/>
      <c r="O9" s="13" t="s">
        <v>134</v>
      </c>
      <c r="P9" s="45">
        <f>F9*User_interface!$D$54</f>
        <v>70875</v>
      </c>
      <c r="Q9" s="45">
        <f>G9*User_interface!$D$54</f>
        <v>94500</v>
      </c>
      <c r="R9" s="45">
        <f>H9*User_interface!$D$54</f>
        <v>141750</v>
      </c>
      <c r="S9" s="41">
        <f>I9*User_interface!$E$54</f>
        <v>0</v>
      </c>
      <c r="T9" s="45">
        <f>J9*User_interface!$E$54</f>
        <v>79500</v>
      </c>
      <c r="U9" s="41">
        <f>K9*User_interface!$E$54</f>
        <v>0</v>
      </c>
      <c r="V9" s="41">
        <f>L9*User_interface!$F$54</f>
        <v>0</v>
      </c>
      <c r="W9" s="45">
        <f>M9*User_interface!$F$54</f>
        <v>55500</v>
      </c>
      <c r="X9" s="41">
        <f>N9*User_interface!$F$54</f>
        <v>0</v>
      </c>
    </row>
    <row r="10" spans="2:28">
      <c r="B10" s="14" t="s">
        <v>4</v>
      </c>
      <c r="C10" s="11" t="s">
        <v>64</v>
      </c>
      <c r="D10" s="13"/>
      <c r="E10" s="11" t="s">
        <v>182</v>
      </c>
      <c r="F10" s="11">
        <v>24000</v>
      </c>
      <c r="G10" s="11">
        <f>32*1000</f>
        <v>32000</v>
      </c>
      <c r="H10" s="11">
        <v>48000</v>
      </c>
      <c r="I10" s="11">
        <f>User_interface!C192*F10</f>
        <v>20400</v>
      </c>
      <c r="J10" s="11">
        <f>User_interface!C192*G10</f>
        <v>27200</v>
      </c>
      <c r="K10" s="11">
        <f>User_interface!C192*H10</f>
        <v>40800</v>
      </c>
      <c r="L10" s="11">
        <f>User_interface!D192*F10</f>
        <v>14400</v>
      </c>
      <c r="M10" s="11">
        <f>User_interface!D192*G10</f>
        <v>19200</v>
      </c>
      <c r="N10" s="11">
        <f>User_interface!D192*H10</f>
        <v>28800</v>
      </c>
      <c r="O10" s="13" t="s">
        <v>172</v>
      </c>
      <c r="P10" s="45">
        <f>F10*User_interface!$D$54</f>
        <v>180000</v>
      </c>
      <c r="Q10" s="45">
        <f>G10*User_interface!$D$54</f>
        <v>240000</v>
      </c>
      <c r="R10" s="45">
        <f>H10*User_interface!$D$54</f>
        <v>360000</v>
      </c>
      <c r="S10" s="45">
        <f>I10*User_interface!$E$54</f>
        <v>153000</v>
      </c>
      <c r="T10" s="45">
        <f>J10*User_interface!$E$54</f>
        <v>204000</v>
      </c>
      <c r="U10" s="45">
        <f>K10*User_interface!$E$54</f>
        <v>306000</v>
      </c>
      <c r="V10" s="45">
        <f>L10*User_interface!$F$54</f>
        <v>108000</v>
      </c>
      <c r="W10" s="45">
        <f>M10*User_interface!$F$54</f>
        <v>144000</v>
      </c>
      <c r="X10" s="45">
        <f>N10*User_interface!$F$54</f>
        <v>216000</v>
      </c>
    </row>
    <row r="11" spans="2:28">
      <c r="B11" s="14" t="s">
        <v>4</v>
      </c>
      <c r="C11" t="s">
        <v>109</v>
      </c>
      <c r="D11" s="13"/>
      <c r="E11" t="s">
        <v>183</v>
      </c>
      <c r="F11" s="11">
        <v>4500</v>
      </c>
      <c r="G11" s="11">
        <v>6000</v>
      </c>
      <c r="H11" s="11">
        <v>9000</v>
      </c>
      <c r="I11" s="11">
        <f>User_interface!C193*F11</f>
        <v>5625</v>
      </c>
      <c r="J11" s="11">
        <f>User_interface!C193*G11</f>
        <v>7500</v>
      </c>
      <c r="K11" s="11">
        <f>User_interface!C193*H11</f>
        <v>11250</v>
      </c>
      <c r="L11" s="11">
        <f>User_interface!D193*F11</f>
        <v>7875</v>
      </c>
      <c r="M11" s="11">
        <f>User_interface!D193*G11</f>
        <v>10500</v>
      </c>
      <c r="N11" s="11">
        <f>User_interface!D193*H11</f>
        <v>15750</v>
      </c>
      <c r="O11" s="13" t="s">
        <v>134</v>
      </c>
      <c r="P11" s="45">
        <f>F11*User_interface!$D$63</f>
        <v>35156.25</v>
      </c>
      <c r="Q11" s="45">
        <f>G11*User_interface!$D$63</f>
        <v>46875</v>
      </c>
      <c r="R11" s="45">
        <f>H11*User_interface!$D$63</f>
        <v>70312.5</v>
      </c>
      <c r="S11" s="45">
        <f>I11*User_interface!$E$63</f>
        <v>35156.25</v>
      </c>
      <c r="T11" s="45">
        <f>J11*User_interface!$E$63</f>
        <v>46875</v>
      </c>
      <c r="U11" s="45">
        <f>K11*User_interface!$E$63</f>
        <v>70312.5</v>
      </c>
      <c r="V11" s="45">
        <f>L11*User_interface!$F$63</f>
        <v>32812.5</v>
      </c>
      <c r="W11" s="45">
        <f>M11*User_interface!$F$63</f>
        <v>43750</v>
      </c>
      <c r="X11" s="45">
        <f>N11*User_interface!$F$63</f>
        <v>65625</v>
      </c>
    </row>
    <row r="12" spans="2:28">
      <c r="B12" s="14" t="s">
        <v>4</v>
      </c>
      <c r="C12" s="13" t="s">
        <v>16</v>
      </c>
      <c r="D12" s="1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 t="s">
        <v>175</v>
      </c>
      <c r="P12" s="45">
        <v>0</v>
      </c>
      <c r="Q12" s="45">
        <v>0</v>
      </c>
      <c r="R12" s="45">
        <v>0</v>
      </c>
      <c r="S12" s="43"/>
      <c r="T12" s="43"/>
      <c r="U12" s="43"/>
      <c r="V12" s="43"/>
      <c r="W12" s="43"/>
      <c r="X12" s="43"/>
    </row>
    <row r="13" spans="2:28">
      <c r="B13" s="14" t="s">
        <v>4</v>
      </c>
      <c r="C13" s="13" t="s">
        <v>17</v>
      </c>
      <c r="D13" s="1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 t="s">
        <v>6</v>
      </c>
      <c r="P13" s="65"/>
      <c r="Q13" s="65"/>
      <c r="R13" s="65"/>
      <c r="S13" s="43"/>
      <c r="T13" s="43"/>
      <c r="U13" s="43"/>
      <c r="V13" s="43"/>
      <c r="W13" s="43"/>
      <c r="X13" s="43"/>
      <c r="Y13" s="101" t="s">
        <v>245</v>
      </c>
      <c r="Z13" s="101"/>
      <c r="AA13" s="101"/>
      <c r="AB13" s="101"/>
    </row>
    <row r="14" spans="2:28">
      <c r="B14" s="14" t="s">
        <v>4</v>
      </c>
      <c r="C14" s="13" t="s">
        <v>18</v>
      </c>
      <c r="D14" s="13"/>
      <c r="E14" s="11" t="s">
        <v>184</v>
      </c>
      <c r="F14" s="46"/>
      <c r="G14" s="47"/>
      <c r="H14" s="46"/>
      <c r="I14" s="11"/>
      <c r="J14" s="11"/>
      <c r="K14" s="11"/>
      <c r="L14" s="11"/>
      <c r="M14" s="11"/>
      <c r="N14" s="11"/>
      <c r="O14" s="13" t="s">
        <v>134</v>
      </c>
      <c r="P14" s="45">
        <f>P6*User_interface!$D$54*User_interface!$D$59</f>
        <v>88087.5</v>
      </c>
      <c r="Q14" s="45">
        <f>Q6*User_interface!$D$54*User_interface!$D$59</f>
        <v>117450</v>
      </c>
      <c r="R14" s="45">
        <f>R6*User_interface!$D$54*User_interface!$D$59</f>
        <v>176175</v>
      </c>
      <c r="S14" s="45">
        <f>S6*User_interface!$E$54*User_interface!$E$59</f>
        <v>62590.909090909081</v>
      </c>
      <c r="T14" s="45">
        <f>T6*User_interface!$E$54*User_interface!$E$59</f>
        <v>78975</v>
      </c>
      <c r="U14" s="45">
        <f>U6*User_interface!$E$54*User_interface!$E$59</f>
        <v>153531.81818181818</v>
      </c>
      <c r="V14" s="45">
        <f>V6*User_interface!$F$54*User_interface!$F$59</f>
        <v>30375</v>
      </c>
      <c r="W14" s="45">
        <f>W6*User_interface!$F$54*User_interface!$F$59</f>
        <v>49815</v>
      </c>
      <c r="X14" s="45">
        <f>X6*User_interface!$F$54*User_interface!$F$59</f>
        <v>88547.727272727265</v>
      </c>
    </row>
    <row r="15" spans="2:28">
      <c r="B15" s="14" t="s">
        <v>5</v>
      </c>
      <c r="C15" s="13" t="s">
        <v>20</v>
      </c>
      <c r="D15" s="13" t="s">
        <v>110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 t="s">
        <v>49</v>
      </c>
      <c r="P15" s="45">
        <v>22</v>
      </c>
      <c r="Q15" s="45">
        <f>User_interface!D76</f>
        <v>44</v>
      </c>
      <c r="R15" s="45">
        <v>88</v>
      </c>
      <c r="S15" s="43"/>
      <c r="T15" s="45">
        <f>User_interface!$E$76</f>
        <v>44</v>
      </c>
      <c r="U15" s="43"/>
      <c r="V15" s="43"/>
      <c r="W15" s="45">
        <f>User_interface!$F$76</f>
        <v>44</v>
      </c>
      <c r="X15" s="43"/>
    </row>
    <row r="16" spans="2:28">
      <c r="B16" s="14" t="s">
        <v>5</v>
      </c>
      <c r="C16" s="13" t="s">
        <v>114</v>
      </c>
      <c r="D16" s="1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 t="s">
        <v>49</v>
      </c>
      <c r="P16" s="45">
        <v>5.25</v>
      </c>
      <c r="Q16" s="45">
        <v>7</v>
      </c>
      <c r="R16" s="45">
        <v>10.5</v>
      </c>
      <c r="S16" s="45">
        <v>5.25</v>
      </c>
      <c r="T16" s="45">
        <v>7</v>
      </c>
      <c r="U16" s="45">
        <v>10.5</v>
      </c>
      <c r="V16" s="45">
        <v>5.25</v>
      </c>
      <c r="W16" s="45">
        <v>7</v>
      </c>
      <c r="X16" s="45">
        <v>10.5</v>
      </c>
    </row>
    <row r="17" spans="2:28">
      <c r="E17"/>
      <c r="F17"/>
      <c r="G17"/>
      <c r="H17"/>
      <c r="I17"/>
      <c r="J17"/>
      <c r="K17"/>
      <c r="L17"/>
      <c r="M17"/>
      <c r="N17"/>
    </row>
    <row r="18" spans="2:28">
      <c r="B18" s="28" t="s">
        <v>209</v>
      </c>
      <c r="C18" s="29"/>
      <c r="D18" s="29"/>
      <c r="E18" s="29"/>
      <c r="F18" s="114">
        <v>2020</v>
      </c>
      <c r="G18" s="114"/>
      <c r="H18" s="114"/>
      <c r="I18" s="114">
        <v>2030</v>
      </c>
      <c r="J18" s="114"/>
      <c r="K18" s="114"/>
      <c r="L18" s="114">
        <v>2050</v>
      </c>
      <c r="M18" s="114"/>
      <c r="N18" s="114"/>
      <c r="O18" s="29"/>
      <c r="P18" s="114">
        <v>2020</v>
      </c>
      <c r="Q18" s="114"/>
      <c r="R18" s="114"/>
      <c r="S18" s="114">
        <v>2030</v>
      </c>
      <c r="T18" s="114"/>
      <c r="U18" s="114"/>
      <c r="V18" s="114">
        <v>2050</v>
      </c>
      <c r="W18" s="114"/>
      <c r="X18" s="114"/>
    </row>
    <row r="19" spans="2:28">
      <c r="B19" s="29"/>
      <c r="C19" s="29" t="s">
        <v>107</v>
      </c>
      <c r="D19" s="29" t="s">
        <v>108</v>
      </c>
      <c r="E19" s="29"/>
      <c r="F19" s="29" t="s">
        <v>11</v>
      </c>
      <c r="G19" s="29" t="s">
        <v>12</v>
      </c>
      <c r="H19" s="29" t="s">
        <v>13</v>
      </c>
      <c r="I19" s="29" t="s">
        <v>11</v>
      </c>
      <c r="J19" s="29" t="s">
        <v>12</v>
      </c>
      <c r="K19" s="29" t="s">
        <v>13</v>
      </c>
      <c r="L19" s="29" t="s">
        <v>11</v>
      </c>
      <c r="M19" s="29" t="s">
        <v>12</v>
      </c>
      <c r="N19" s="29" t="s">
        <v>13</v>
      </c>
      <c r="O19" s="29" t="s">
        <v>59</v>
      </c>
      <c r="P19" s="29" t="s">
        <v>11</v>
      </c>
      <c r="Q19" s="29" t="s">
        <v>12</v>
      </c>
      <c r="R19" s="29" t="s">
        <v>13</v>
      </c>
      <c r="S19" s="29" t="s">
        <v>11</v>
      </c>
      <c r="T19" s="29" t="s">
        <v>12</v>
      </c>
      <c r="U19" s="29" t="s">
        <v>13</v>
      </c>
      <c r="V19" s="29" t="s">
        <v>11</v>
      </c>
      <c r="W19" s="29" t="s">
        <v>12</v>
      </c>
      <c r="X19" s="29" t="s">
        <v>13</v>
      </c>
    </row>
    <row r="20" spans="2:28">
      <c r="B20" s="15" t="s">
        <v>4</v>
      </c>
      <c r="C20" s="13" t="s">
        <v>23</v>
      </c>
      <c r="D20" s="13" t="s">
        <v>115</v>
      </c>
      <c r="E20" s="13" t="s">
        <v>243</v>
      </c>
      <c r="F20" s="13">
        <v>100000</v>
      </c>
      <c r="G20" s="13">
        <f>(1-User_interface!D60)*User_interface!$D$80</f>
        <v>119850</v>
      </c>
      <c r="H20" s="13">
        <v>144000</v>
      </c>
      <c r="I20" s="11">
        <f>J20/G20*F20</f>
        <v>88235.294117647063</v>
      </c>
      <c r="J20" s="11">
        <f>User_interface!$C$196*(1-User_interface!$E$60)*141000</f>
        <v>105750</v>
      </c>
      <c r="K20" s="11">
        <f>J20/G20*H20</f>
        <v>127058.82352941176</v>
      </c>
      <c r="L20" s="11">
        <f>M20/G20*F20</f>
        <v>88235.294117647063</v>
      </c>
      <c r="M20" s="11">
        <f>User_interface!$D$196*(1-User_interface!$F$60)*141000</f>
        <v>105750</v>
      </c>
      <c r="N20" s="11">
        <f>M20/G20*H20</f>
        <v>127058.82352941176</v>
      </c>
      <c r="O20" s="13" t="s">
        <v>50</v>
      </c>
      <c r="P20" s="45">
        <f>F20/User_interface!$D$77</f>
        <v>2500</v>
      </c>
      <c r="Q20" s="45">
        <f>G20/User_interface!$D$77</f>
        <v>2996.25</v>
      </c>
      <c r="R20" s="45">
        <f>H20/User_interface!$D$77</f>
        <v>3600</v>
      </c>
      <c r="S20" s="45">
        <f>I20/User_interface!$E$77</f>
        <v>2205.8823529411766</v>
      </c>
      <c r="T20" s="45">
        <f>J20/User_interface!$E$77</f>
        <v>2643.75</v>
      </c>
      <c r="U20" s="45">
        <f>K20/User_interface!$E$77</f>
        <v>3176.4705882352941</v>
      </c>
      <c r="V20" s="45">
        <f>L20/User_interface!$F$77</f>
        <v>2205.8823529411766</v>
      </c>
      <c r="W20" s="45">
        <f>M20/User_interface!$F$77</f>
        <v>2643.75</v>
      </c>
      <c r="X20" s="45">
        <f>N20/User_interface!$F$77</f>
        <v>3176.4705882352941</v>
      </c>
    </row>
    <row r="21" spans="2:28">
      <c r="B21" s="15" t="s">
        <v>4</v>
      </c>
      <c r="C21" s="13" t="s">
        <v>23</v>
      </c>
      <c r="D21" s="13" t="s">
        <v>238</v>
      </c>
      <c r="E21" s="13" t="s">
        <v>50</v>
      </c>
      <c r="F21" s="11">
        <f>User_interface!$D$78*Data_sheet!F20</f>
        <v>2800</v>
      </c>
      <c r="G21" s="11">
        <f>User_interface!$D$78*Data_sheet!G20</f>
        <v>3355.8</v>
      </c>
      <c r="H21" s="11">
        <f>User_interface!$D$78*Data_sheet!H20</f>
        <v>4032</v>
      </c>
      <c r="I21" s="41">
        <f>User_interface!$E$78*Data_sheet!I20</f>
        <v>2470.588235294118</v>
      </c>
      <c r="J21" s="41">
        <f>User_interface!$E$78*Data_sheet!J20</f>
        <v>2961</v>
      </c>
      <c r="K21" s="41">
        <f>User_interface!$E$78*Data_sheet!K20</f>
        <v>3557.6470588235293</v>
      </c>
      <c r="L21" s="11">
        <f>User_interface!$F$78*Data_sheet!L20</f>
        <v>2470.588235294118</v>
      </c>
      <c r="M21" s="11">
        <f>User_interface!$F$78*Data_sheet!M20</f>
        <v>2961</v>
      </c>
      <c r="N21" s="11">
        <f>User_interface!$F$78*Data_sheet!N20</f>
        <v>3557.6470588235293</v>
      </c>
      <c r="O21" s="13" t="s">
        <v>50</v>
      </c>
      <c r="P21" s="45">
        <f>F21</f>
        <v>2800</v>
      </c>
      <c r="Q21" s="45">
        <f t="shared" ref="Q21:R21" si="0">G21</f>
        <v>3355.8</v>
      </c>
      <c r="R21" s="45">
        <f t="shared" si="0"/>
        <v>4032</v>
      </c>
      <c r="S21" s="45">
        <f t="shared" ref="S21:S22" si="1">I21</f>
        <v>2470.588235294118</v>
      </c>
      <c r="T21" s="45">
        <f t="shared" ref="T21:T22" si="2">J21</f>
        <v>2961</v>
      </c>
      <c r="U21" s="45">
        <f t="shared" ref="U21:U22" si="3">K21</f>
        <v>3557.6470588235293</v>
      </c>
      <c r="V21" s="45">
        <f t="shared" ref="V21:V22" si="4">L21</f>
        <v>2470.588235294118</v>
      </c>
      <c r="W21" s="45">
        <f t="shared" ref="W21:W22" si="5">M21</f>
        <v>2961</v>
      </c>
      <c r="X21" s="45">
        <f t="shared" ref="X21:X22" si="6">N21</f>
        <v>3557.6470588235293</v>
      </c>
    </row>
    <row r="22" spans="2:28">
      <c r="B22" s="15" t="s">
        <v>4</v>
      </c>
      <c r="C22" s="13" t="s">
        <v>23</v>
      </c>
      <c r="D22" s="13" t="s">
        <v>239</v>
      </c>
      <c r="E22" s="13" t="s">
        <v>50</v>
      </c>
      <c r="F22" s="11">
        <f>User_interface!$D$79*Data_sheet!F20</f>
        <v>0</v>
      </c>
      <c r="G22" s="11">
        <f>User_interface!$D$79*Data_sheet!G20</f>
        <v>0</v>
      </c>
      <c r="H22" s="11">
        <f>User_interface!$D$79*Data_sheet!H20</f>
        <v>0</v>
      </c>
      <c r="I22" s="11">
        <f>User_interface!$E$79*Data_sheet!I20</f>
        <v>0</v>
      </c>
      <c r="J22" s="11">
        <f>User_interface!$E$79*Data_sheet!J20</f>
        <v>0</v>
      </c>
      <c r="K22" s="11">
        <f>User_interface!$E$79*Data_sheet!K20</f>
        <v>0</v>
      </c>
      <c r="L22" s="11">
        <f>User_interface!$F$79*Data_sheet!L20</f>
        <v>0</v>
      </c>
      <c r="M22" s="11">
        <f>User_interface!$F$79*Data_sheet!M20</f>
        <v>0</v>
      </c>
      <c r="N22" s="11">
        <f>User_interface!$F$79*Data_sheet!N20</f>
        <v>0</v>
      </c>
      <c r="O22" s="13" t="s">
        <v>50</v>
      </c>
      <c r="P22" s="45">
        <f>F22</f>
        <v>0</v>
      </c>
      <c r="Q22" s="45">
        <f t="shared" ref="Q22" si="7">G22</f>
        <v>0</v>
      </c>
      <c r="R22" s="45">
        <f t="shared" ref="R22" si="8">H22</f>
        <v>0</v>
      </c>
      <c r="S22" s="45">
        <f t="shared" si="1"/>
        <v>0</v>
      </c>
      <c r="T22" s="45">
        <f t="shared" si="2"/>
        <v>0</v>
      </c>
      <c r="U22" s="45">
        <f t="shared" si="3"/>
        <v>0</v>
      </c>
      <c r="V22" s="45">
        <f t="shared" si="4"/>
        <v>0</v>
      </c>
      <c r="W22" s="45">
        <f t="shared" si="5"/>
        <v>0</v>
      </c>
      <c r="X22" s="45">
        <f t="shared" si="6"/>
        <v>0</v>
      </c>
    </row>
    <row r="23" spans="2:28">
      <c r="B23" s="15" t="s">
        <v>4</v>
      </c>
      <c r="C23" s="13" t="s">
        <v>192</v>
      </c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 t="s">
        <v>49</v>
      </c>
      <c r="P23" s="44">
        <f>Q23*User_interface!C183</f>
        <v>2</v>
      </c>
      <c r="Q23" s="44">
        <v>4</v>
      </c>
      <c r="R23" s="44">
        <f>Q23*User_interface!D183</f>
        <v>8</v>
      </c>
      <c r="S23" s="44">
        <v>2</v>
      </c>
      <c r="T23" s="44">
        <v>4</v>
      </c>
      <c r="U23" s="44">
        <v>8</v>
      </c>
      <c r="V23" s="44">
        <v>2</v>
      </c>
      <c r="W23" s="44">
        <v>4</v>
      </c>
      <c r="X23" s="44">
        <v>8</v>
      </c>
    </row>
    <row r="24" spans="2:28">
      <c r="B24" s="15" t="s">
        <v>4</v>
      </c>
      <c r="C24" s="13" t="s">
        <v>24</v>
      </c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 t="s">
        <v>173</v>
      </c>
      <c r="P24" s="63"/>
      <c r="Q24" s="63"/>
      <c r="R24" s="63"/>
      <c r="S24" s="13"/>
      <c r="T24" s="76"/>
      <c r="U24" s="13"/>
      <c r="V24" s="13"/>
      <c r="W24" s="13"/>
      <c r="X24" s="13"/>
      <c r="Y24" s="101" t="s">
        <v>245</v>
      </c>
      <c r="Z24" s="101"/>
      <c r="AA24" s="101"/>
      <c r="AB24" s="101"/>
    </row>
    <row r="25" spans="2:28">
      <c r="B25" s="15" t="s">
        <v>4</v>
      </c>
      <c r="C25" s="13" t="s">
        <v>26</v>
      </c>
      <c r="D25" s="13"/>
      <c r="E25" s="11" t="s">
        <v>185</v>
      </c>
      <c r="F25" s="41">
        <v>1410</v>
      </c>
      <c r="G25" s="41">
        <v>1800</v>
      </c>
      <c r="H25" s="41">
        <v>2820</v>
      </c>
      <c r="I25" s="11">
        <f>User_interface!C194*F25</f>
        <v>1762.5</v>
      </c>
      <c r="J25" s="11">
        <f>User_interface!C194*G25</f>
        <v>2250</v>
      </c>
      <c r="K25" s="11">
        <f>User_interface!C194*H25</f>
        <v>3525</v>
      </c>
      <c r="L25" s="11">
        <f>User_interface!D194*F25</f>
        <v>2467.5</v>
      </c>
      <c r="M25" s="11">
        <f>User_interface!D194*G25</f>
        <v>3150</v>
      </c>
      <c r="N25" s="11">
        <f>User_interface!D194*H25</f>
        <v>4935</v>
      </c>
      <c r="O25" s="13" t="s">
        <v>134</v>
      </c>
      <c r="P25" s="45">
        <f>F25*User_interface!$D$63</f>
        <v>11015.625</v>
      </c>
      <c r="Q25" s="45">
        <f>G25*User_interface!$D$63</f>
        <v>14062.5</v>
      </c>
      <c r="R25" s="45">
        <f>H25*User_interface!$D$63</f>
        <v>22031.25</v>
      </c>
      <c r="S25" s="45">
        <f>I25*User_interface!$E$63</f>
        <v>11015.625</v>
      </c>
      <c r="T25" s="45">
        <f>J25*User_interface!$E$63</f>
        <v>14062.5</v>
      </c>
      <c r="U25" s="45">
        <f>K25*User_interface!$E$63</f>
        <v>22031.25</v>
      </c>
      <c r="V25" s="45">
        <f>L25*User_interface!$F$63</f>
        <v>10281.25</v>
      </c>
      <c r="W25" s="45">
        <f>M25*User_interface!$F$63</f>
        <v>13125.000000000002</v>
      </c>
      <c r="X25" s="45">
        <f>N25*User_interface!$F$63</f>
        <v>20562.5</v>
      </c>
    </row>
    <row r="26" spans="2:28">
      <c r="B26" s="15" t="s">
        <v>4</v>
      </c>
      <c r="C26" s="13" t="s">
        <v>25</v>
      </c>
      <c r="D26" s="1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 t="s">
        <v>174</v>
      </c>
      <c r="P26" s="45">
        <v>15000</v>
      </c>
      <c r="Q26" s="45">
        <v>35000</v>
      </c>
      <c r="R26" s="45">
        <v>70000</v>
      </c>
      <c r="S26" s="45">
        <v>15000</v>
      </c>
      <c r="T26" s="45">
        <v>35000</v>
      </c>
      <c r="U26" s="45">
        <v>70000</v>
      </c>
      <c r="V26" s="45">
        <v>15000</v>
      </c>
      <c r="W26" s="45">
        <v>35000</v>
      </c>
      <c r="X26" s="45">
        <v>70000</v>
      </c>
    </row>
    <row r="27" spans="2:28" s="38" customFormat="1">
      <c r="B27" s="50" t="s">
        <v>4</v>
      </c>
      <c r="C27" s="51" t="s">
        <v>138</v>
      </c>
      <c r="D27" s="37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13" t="s">
        <v>49</v>
      </c>
      <c r="P27" s="48">
        <f>Q27*User_interface!C184</f>
        <v>0.65999999999999992</v>
      </c>
      <c r="Q27" s="48">
        <f>User_interface!$D$75*User_interface!$D$76</f>
        <v>1.3199999999999998</v>
      </c>
      <c r="R27" s="48">
        <f>Q27*User_interface!D184</f>
        <v>2.6399999999999997</v>
      </c>
      <c r="S27" s="48">
        <f>0.5*T27</f>
        <v>0.65999999999999992</v>
      </c>
      <c r="T27" s="48">
        <f>User_interface!$E$75*User_interface!$E$76</f>
        <v>1.3199999999999998</v>
      </c>
      <c r="U27" s="48">
        <f>2*T27</f>
        <v>2.6399999999999997</v>
      </c>
      <c r="V27" s="48">
        <f>0.5*W27</f>
        <v>0.65999999999999992</v>
      </c>
      <c r="W27" s="48">
        <f>User_interface!$F$75*User_interface!$F$76</f>
        <v>1.3199999999999998</v>
      </c>
      <c r="X27" s="48">
        <f>2*W27</f>
        <v>2.6399999999999997</v>
      </c>
      <c r="Y27" s="3"/>
      <c r="Z27" s="3"/>
    </row>
    <row r="28" spans="2:28" s="38" customFormat="1">
      <c r="B28" s="50" t="s">
        <v>5</v>
      </c>
      <c r="C28" s="51" t="s">
        <v>195</v>
      </c>
      <c r="D28" s="37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13" t="s">
        <v>49</v>
      </c>
      <c r="P28" s="111" t="s">
        <v>206</v>
      </c>
      <c r="Q28" s="112"/>
      <c r="R28" s="112"/>
      <c r="S28" s="112"/>
      <c r="T28" s="112"/>
      <c r="U28" s="112"/>
      <c r="V28" s="112"/>
      <c r="W28" s="112"/>
      <c r="X28" s="113"/>
      <c r="Y28" s="3"/>
      <c r="Z28" s="3"/>
    </row>
    <row r="29" spans="2:28" s="38" customFormat="1">
      <c r="B29" s="50" t="s">
        <v>5</v>
      </c>
      <c r="C29" s="51" t="s">
        <v>193</v>
      </c>
      <c r="D29" s="37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13" t="s">
        <v>49</v>
      </c>
      <c r="P29" s="111" t="s">
        <v>206</v>
      </c>
      <c r="Q29" s="112"/>
      <c r="R29" s="112"/>
      <c r="S29" s="112"/>
      <c r="T29" s="112"/>
      <c r="U29" s="112"/>
      <c r="V29" s="112"/>
      <c r="W29" s="112"/>
      <c r="X29" s="113"/>
      <c r="Y29" s="3"/>
      <c r="Z29" s="3"/>
    </row>
    <row r="30" spans="2:28" s="38" customFormat="1">
      <c r="B30" s="50" t="s">
        <v>5</v>
      </c>
      <c r="C30" s="51" t="s">
        <v>194</v>
      </c>
      <c r="D30" s="37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13" t="s">
        <v>49</v>
      </c>
      <c r="P30" s="111" t="s">
        <v>206</v>
      </c>
      <c r="Q30" s="112"/>
      <c r="R30" s="112"/>
      <c r="S30" s="112"/>
      <c r="T30" s="112"/>
      <c r="U30" s="112"/>
      <c r="V30" s="112"/>
      <c r="W30" s="112"/>
      <c r="X30" s="113"/>
      <c r="Y30" s="3"/>
      <c r="Z30" s="3"/>
    </row>
    <row r="31" spans="2:28">
      <c r="B31" s="15" t="s">
        <v>5</v>
      </c>
      <c r="C31" s="13" t="s">
        <v>117</v>
      </c>
      <c r="D31" s="1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 t="s">
        <v>49</v>
      </c>
      <c r="P31" s="111" t="s">
        <v>206</v>
      </c>
      <c r="Q31" s="112"/>
      <c r="R31" s="112"/>
      <c r="S31" s="112"/>
      <c r="T31" s="112"/>
      <c r="U31" s="112"/>
      <c r="V31" s="112"/>
      <c r="W31" s="112"/>
      <c r="X31" s="113"/>
    </row>
    <row r="32" spans="2:28">
      <c r="E32"/>
      <c r="F32"/>
      <c r="G32"/>
      <c r="H32"/>
      <c r="I32"/>
      <c r="J32"/>
      <c r="K32"/>
      <c r="L32"/>
      <c r="M32"/>
      <c r="N32"/>
    </row>
    <row r="33" spans="2:24">
      <c r="B33" s="28" t="s">
        <v>212</v>
      </c>
      <c r="C33" s="29"/>
      <c r="D33" s="29"/>
      <c r="E33" s="29"/>
      <c r="F33" s="110">
        <v>2020</v>
      </c>
      <c r="G33" s="110"/>
      <c r="H33" s="110"/>
      <c r="I33" s="110">
        <v>2030</v>
      </c>
      <c r="J33" s="110"/>
      <c r="K33" s="110"/>
      <c r="L33" s="110">
        <v>2050</v>
      </c>
      <c r="M33" s="110"/>
      <c r="N33" s="110"/>
      <c r="O33" s="29"/>
      <c r="P33" s="110">
        <v>2020</v>
      </c>
      <c r="Q33" s="110"/>
      <c r="R33" s="110"/>
      <c r="S33" s="110">
        <v>2030</v>
      </c>
      <c r="T33" s="110"/>
      <c r="U33" s="110"/>
      <c r="V33" s="110">
        <v>2050</v>
      </c>
      <c r="W33" s="110"/>
      <c r="X33" s="110"/>
    </row>
    <row r="34" spans="2:24">
      <c r="B34" s="29"/>
      <c r="C34" s="29" t="s">
        <v>107</v>
      </c>
      <c r="D34" s="29" t="s">
        <v>108</v>
      </c>
      <c r="E34" s="29"/>
      <c r="F34" s="30" t="s">
        <v>11</v>
      </c>
      <c r="G34" s="30" t="s">
        <v>12</v>
      </c>
      <c r="H34" s="30" t="s">
        <v>13</v>
      </c>
      <c r="I34" s="30" t="s">
        <v>11</v>
      </c>
      <c r="J34" s="30" t="s">
        <v>12</v>
      </c>
      <c r="K34" s="30" t="s">
        <v>13</v>
      </c>
      <c r="L34" s="30" t="s">
        <v>11</v>
      </c>
      <c r="M34" s="30" t="s">
        <v>12</v>
      </c>
      <c r="N34" s="30" t="s">
        <v>13</v>
      </c>
      <c r="O34" s="29" t="s">
        <v>59</v>
      </c>
      <c r="P34" s="30" t="s">
        <v>11</v>
      </c>
      <c r="Q34" s="30" t="s">
        <v>12</v>
      </c>
      <c r="R34" s="30" t="s">
        <v>13</v>
      </c>
      <c r="S34" s="30" t="s">
        <v>11</v>
      </c>
      <c r="T34" s="30" t="s">
        <v>12</v>
      </c>
      <c r="U34" s="30" t="s">
        <v>13</v>
      </c>
      <c r="V34" s="30" t="s">
        <v>11</v>
      </c>
      <c r="W34" s="30" t="s">
        <v>12</v>
      </c>
      <c r="X34" s="30" t="s">
        <v>13</v>
      </c>
    </row>
    <row r="35" spans="2:24">
      <c r="B35" s="15" t="s">
        <v>4</v>
      </c>
      <c r="C35" s="13" t="s">
        <v>196</v>
      </c>
      <c r="D35" s="13"/>
      <c r="E35" t="s">
        <v>186</v>
      </c>
      <c r="F35" s="41">
        <v>0</v>
      </c>
      <c r="G35" s="41">
        <v>14540</v>
      </c>
      <c r="H35" s="41">
        <v>29079</v>
      </c>
      <c r="I35" s="41">
        <v>0</v>
      </c>
      <c r="J35" s="41">
        <v>14540</v>
      </c>
      <c r="K35" s="41">
        <v>29079</v>
      </c>
      <c r="L35" s="41">
        <v>0</v>
      </c>
      <c r="M35" s="41">
        <v>14540</v>
      </c>
      <c r="N35" s="41">
        <v>29079</v>
      </c>
      <c r="O35" s="13" t="s">
        <v>134</v>
      </c>
      <c r="P35" s="45">
        <f>F35*User_interface!$D$54/User_interface!$D$56</f>
        <v>0</v>
      </c>
      <c r="Q35" s="45">
        <f>G35*User_interface!$D$54/User_interface!$D$56</f>
        <v>4362</v>
      </c>
      <c r="R35" s="45">
        <f>H35*User_interface!$D$54/User_interface!$D$56</f>
        <v>8723.7000000000007</v>
      </c>
      <c r="S35" s="45">
        <f>I35*User_interface!$E$54/User_interface!$E$56</f>
        <v>0</v>
      </c>
      <c r="T35" s="45">
        <f>J35*User_interface!$E$54/User_interface!$E$56</f>
        <v>3635</v>
      </c>
      <c r="U35" s="45">
        <f>K35*User_interface!$E$54/User_interface!$E$56</f>
        <v>7269.75</v>
      </c>
      <c r="V35" s="45">
        <f>L35*User_interface!$F$54/User_interface!$F$56</f>
        <v>0</v>
      </c>
      <c r="W35" s="45">
        <f>M35*User_interface!$F$54/User_interface!$F$56</f>
        <v>2726.25</v>
      </c>
      <c r="X35" s="45">
        <f>N35*User_interface!$F$54/User_interface!$F$56</f>
        <v>5452.3125</v>
      </c>
    </row>
    <row r="36" spans="2:24">
      <c r="B36" s="15" t="s">
        <v>5</v>
      </c>
      <c r="C36" s="13" t="s">
        <v>197</v>
      </c>
      <c r="D36" s="13"/>
      <c r="E36" s="42" t="s">
        <v>183</v>
      </c>
      <c r="F36" s="41">
        <f>0.004*10000</f>
        <v>40</v>
      </c>
      <c r="G36" s="41">
        <f>0.016*10000</f>
        <v>160</v>
      </c>
      <c r="H36" s="41">
        <f>0.032*10000</f>
        <v>320</v>
      </c>
      <c r="I36" s="41">
        <f>0.004*10000</f>
        <v>40</v>
      </c>
      <c r="J36" s="41">
        <f>0.016*10000</f>
        <v>160</v>
      </c>
      <c r="K36" s="41">
        <f>0.032*10000</f>
        <v>320</v>
      </c>
      <c r="L36" s="41">
        <f>0.004*10000</f>
        <v>40</v>
      </c>
      <c r="M36" s="41">
        <f>0.016*10000</f>
        <v>160</v>
      </c>
      <c r="N36" s="41">
        <f>0.032*10000</f>
        <v>320</v>
      </c>
      <c r="O36" s="13" t="s">
        <v>134</v>
      </c>
      <c r="P36" s="45">
        <f>F36*User_interface!$D$63</f>
        <v>312.5</v>
      </c>
      <c r="Q36" s="45">
        <f>G36*User_interface!$D$63</f>
        <v>1250</v>
      </c>
      <c r="R36" s="45">
        <f>H36*User_interface!$D$63</f>
        <v>2500</v>
      </c>
      <c r="S36" s="45">
        <f>I36*User_interface!$E$63</f>
        <v>250</v>
      </c>
      <c r="T36" s="45">
        <f>J36*User_interface!$E$63</f>
        <v>1000</v>
      </c>
      <c r="U36" s="45">
        <f>K36*User_interface!$E$63</f>
        <v>2000</v>
      </c>
      <c r="V36" s="45">
        <f>L36*User_interface!$F$63</f>
        <v>166.66666666666669</v>
      </c>
      <c r="W36" s="45">
        <f>M36*User_interface!$F$63</f>
        <v>666.66666666666674</v>
      </c>
      <c r="X36" s="45">
        <f>N36*User_interface!$F$63</f>
        <v>1333.3333333333335</v>
      </c>
    </row>
    <row r="37" spans="2:24">
      <c r="B37" s="15" t="s">
        <v>4</v>
      </c>
      <c r="C37" s="13" t="s">
        <v>210</v>
      </c>
      <c r="D37" s="13"/>
      <c r="E37" s="42"/>
      <c r="F37" s="41"/>
      <c r="G37" s="41"/>
      <c r="H37" s="41"/>
      <c r="I37" s="41"/>
      <c r="J37" s="41"/>
      <c r="K37" s="41"/>
      <c r="L37" s="41"/>
      <c r="M37" s="41"/>
      <c r="N37" s="41"/>
      <c r="O37" s="13" t="s">
        <v>134</v>
      </c>
      <c r="P37" s="59"/>
      <c r="Q37" s="59"/>
      <c r="R37" s="59"/>
      <c r="S37" s="13"/>
      <c r="T37" s="13"/>
      <c r="U37" s="13"/>
      <c r="V37" s="13"/>
      <c r="W37" s="13"/>
      <c r="X37" s="13"/>
    </row>
    <row r="38" spans="2:24">
      <c r="B38" s="15" t="s">
        <v>5</v>
      </c>
      <c r="C38" s="13" t="s">
        <v>211</v>
      </c>
      <c r="D38" s="13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 t="s">
        <v>134</v>
      </c>
      <c r="P38" s="57"/>
      <c r="Q38" s="57"/>
      <c r="R38" s="57"/>
      <c r="S38" s="13"/>
      <c r="T38" s="13"/>
      <c r="U38" s="13"/>
      <c r="V38" s="13"/>
      <c r="W38" s="13"/>
      <c r="X38" s="13"/>
    </row>
    <row r="39" spans="2:24">
      <c r="B39" s="15" t="s">
        <v>5</v>
      </c>
      <c r="C39" s="13" t="s">
        <v>188</v>
      </c>
      <c r="D39" s="13"/>
      <c r="E39" s="58" t="s">
        <v>186</v>
      </c>
      <c r="F39" s="59">
        <v>1869.8060941828253</v>
      </c>
      <c r="G39" s="59">
        <v>3739.6121883656506</v>
      </c>
      <c r="H39" s="59">
        <v>7479.2243767313012</v>
      </c>
      <c r="I39" s="59">
        <v>1869.8060941828253</v>
      </c>
      <c r="J39" s="59">
        <v>3739.6121883656506</v>
      </c>
      <c r="K39" s="59">
        <v>7479.2243767313012</v>
      </c>
      <c r="L39" s="59">
        <v>1869.8060941828253</v>
      </c>
      <c r="M39" s="59">
        <v>3739.6121883656506</v>
      </c>
      <c r="N39" s="59">
        <v>7479.2243767313012</v>
      </c>
      <c r="O39" s="61" t="s">
        <v>174</v>
      </c>
      <c r="P39" s="45">
        <f>F39*User_interface!$D$54</f>
        <v>14023.545706371189</v>
      </c>
      <c r="Q39" s="45">
        <f>G39*User_interface!$D$54</f>
        <v>28047.091412742378</v>
      </c>
      <c r="R39" s="45">
        <f>H39*User_interface!$D$54</f>
        <v>56094.182825484757</v>
      </c>
      <c r="S39" s="45">
        <f>I39*User_interface!$E$54</f>
        <v>14023.545706371189</v>
      </c>
      <c r="T39" s="45">
        <f>J39*User_interface!$E$54</f>
        <v>28047.091412742378</v>
      </c>
      <c r="U39" s="45">
        <f>K39*User_interface!$E$54</f>
        <v>56094.182825484757</v>
      </c>
      <c r="V39" s="45">
        <f>L39*User_interface!$F$54</f>
        <v>14023.545706371189</v>
      </c>
      <c r="W39" s="45">
        <f>M39*User_interface!$F$54</f>
        <v>28047.091412742378</v>
      </c>
      <c r="X39" s="45">
        <f>N39*User_interface!$F$54</f>
        <v>56094.182825484757</v>
      </c>
    </row>
    <row r="40" spans="2:24">
      <c r="B40" s="15" t="s">
        <v>5</v>
      </c>
      <c r="C40" s="13" t="s">
        <v>118</v>
      </c>
      <c r="D40" s="13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13" t="s">
        <v>49</v>
      </c>
      <c r="P40" s="111" t="s">
        <v>206</v>
      </c>
      <c r="Q40" s="112"/>
      <c r="R40" s="112"/>
      <c r="S40" s="112"/>
      <c r="T40" s="112"/>
      <c r="U40" s="112"/>
      <c r="V40" s="112"/>
      <c r="W40" s="112"/>
      <c r="X40" s="113"/>
    </row>
    <row r="41" spans="2:24">
      <c r="B41" s="15" t="s">
        <v>5</v>
      </c>
      <c r="C41" s="13" t="s">
        <v>29</v>
      </c>
      <c r="D41" s="13"/>
      <c r="E41" s="60" t="s">
        <v>187</v>
      </c>
      <c r="F41" s="59">
        <v>976.45429362880895</v>
      </c>
      <c r="G41" s="59">
        <v>1952.9085872576179</v>
      </c>
      <c r="H41" s="59">
        <v>3905.8171745152358</v>
      </c>
      <c r="I41" s="59">
        <v>976.45429362880895</v>
      </c>
      <c r="J41" s="59">
        <v>1952.9085872576179</v>
      </c>
      <c r="K41" s="59">
        <v>3905.8171745152358</v>
      </c>
      <c r="L41" s="59">
        <v>976.45429362880895</v>
      </c>
      <c r="M41" s="59">
        <v>1952.9085872576179</v>
      </c>
      <c r="N41" s="59">
        <v>3905.8171745152358</v>
      </c>
      <c r="O41" s="57" t="s">
        <v>134</v>
      </c>
      <c r="P41" s="45">
        <f>F41*User_interface!$D$54</f>
        <v>7323.4072022160672</v>
      </c>
      <c r="Q41" s="45">
        <f>G41*User_interface!$D$54</f>
        <v>14646.814404432134</v>
      </c>
      <c r="R41" s="45">
        <f>H41*User_interface!$D$54</f>
        <v>29293.628808864269</v>
      </c>
      <c r="S41" s="45">
        <f>I41*User_interface!$E$54</f>
        <v>7323.4072022160672</v>
      </c>
      <c r="T41" s="45">
        <f>J41*User_interface!$E$54</f>
        <v>14646.814404432134</v>
      </c>
      <c r="U41" s="45">
        <f>K41*User_interface!$E$54</f>
        <v>29293.628808864269</v>
      </c>
      <c r="V41" s="45">
        <f>L41*User_interface!$F$54</f>
        <v>7323.4072022160672</v>
      </c>
      <c r="W41" s="45">
        <f>M41*User_interface!$F$54</f>
        <v>14646.814404432134</v>
      </c>
      <c r="X41" s="45">
        <f>N41*User_interface!$F$54</f>
        <v>29293.628808864269</v>
      </c>
    </row>
    <row r="42" spans="2:24">
      <c r="B42" s="15" t="s">
        <v>5</v>
      </c>
      <c r="C42" s="13" t="s">
        <v>32</v>
      </c>
      <c r="D42" s="13"/>
      <c r="E42" s="11"/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61" t="s">
        <v>174</v>
      </c>
      <c r="P42" s="45">
        <f>F42*User_interface!$D$54</f>
        <v>0</v>
      </c>
      <c r="Q42" s="45">
        <f>G42*User_interface!$D$54</f>
        <v>0</v>
      </c>
      <c r="R42" s="45">
        <f>H42*User_interface!$D$54</f>
        <v>0</v>
      </c>
      <c r="S42" s="45">
        <f>I42*User_interface!$E$54</f>
        <v>0</v>
      </c>
      <c r="T42" s="45">
        <f>J42*User_interface!$E$54</f>
        <v>0</v>
      </c>
      <c r="U42" s="45">
        <f>K42*User_interface!$E$54</f>
        <v>0</v>
      </c>
      <c r="V42" s="45">
        <f>L42*User_interface!$F$54</f>
        <v>0</v>
      </c>
      <c r="W42" s="45">
        <f>M42*User_interface!$F$54</f>
        <v>0</v>
      </c>
      <c r="X42" s="45">
        <f>N42*User_interface!$F$54</f>
        <v>0</v>
      </c>
    </row>
    <row r="43" spans="2:24">
      <c r="E43"/>
      <c r="F43"/>
      <c r="G43"/>
      <c r="H43"/>
      <c r="I43"/>
      <c r="J43"/>
      <c r="K43"/>
      <c r="L43"/>
      <c r="M43"/>
      <c r="N43"/>
    </row>
    <row r="44" spans="2:24">
      <c r="E44"/>
      <c r="F44"/>
      <c r="G44"/>
      <c r="H44"/>
      <c r="I44"/>
      <c r="J44"/>
      <c r="K44"/>
      <c r="L44"/>
      <c r="M44"/>
      <c r="N44"/>
    </row>
    <row r="45" spans="2:24">
      <c r="B45" s="9" t="s">
        <v>2</v>
      </c>
      <c r="E45"/>
      <c r="F45"/>
      <c r="G45"/>
      <c r="H45"/>
      <c r="I45"/>
      <c r="J45"/>
      <c r="K45"/>
      <c r="L45"/>
      <c r="M45"/>
      <c r="N45"/>
      <c r="O45" s="4"/>
    </row>
    <row r="46" spans="2:24">
      <c r="E46"/>
      <c r="F46"/>
      <c r="G46"/>
      <c r="H46"/>
      <c r="I46"/>
      <c r="J46"/>
      <c r="K46"/>
      <c r="L46"/>
      <c r="M46"/>
      <c r="N46"/>
    </row>
    <row r="47" spans="2:24">
      <c r="B47" s="28" t="s">
        <v>0</v>
      </c>
      <c r="C47" s="31"/>
      <c r="D47" s="29"/>
      <c r="E47" s="29"/>
      <c r="F47" s="114">
        <v>2020</v>
      </c>
      <c r="G47" s="114"/>
      <c r="H47" s="114"/>
      <c r="I47" s="114">
        <v>2030</v>
      </c>
      <c r="J47" s="114"/>
      <c r="K47" s="114"/>
      <c r="L47" s="114">
        <v>2050</v>
      </c>
      <c r="M47" s="114"/>
      <c r="N47" s="114"/>
      <c r="O47" s="31"/>
      <c r="P47" s="114">
        <v>2020</v>
      </c>
      <c r="Q47" s="114"/>
      <c r="R47" s="114"/>
      <c r="S47" s="114">
        <v>2030</v>
      </c>
      <c r="T47" s="114"/>
      <c r="U47" s="114"/>
      <c r="V47" s="114">
        <v>2050</v>
      </c>
      <c r="W47" s="114"/>
      <c r="X47" s="114"/>
    </row>
    <row r="48" spans="2:24">
      <c r="B48" s="29"/>
      <c r="C48" s="29" t="s">
        <v>107</v>
      </c>
      <c r="D48" s="29" t="s">
        <v>108</v>
      </c>
      <c r="E48" s="29"/>
      <c r="F48" s="29" t="s">
        <v>11</v>
      </c>
      <c r="G48" s="29" t="s">
        <v>12</v>
      </c>
      <c r="H48" s="29" t="s">
        <v>13</v>
      </c>
      <c r="I48" s="29" t="s">
        <v>11</v>
      </c>
      <c r="J48" s="29" t="s">
        <v>12</v>
      </c>
      <c r="K48" s="29" t="s">
        <v>13</v>
      </c>
      <c r="L48" s="29" t="s">
        <v>11</v>
      </c>
      <c r="M48" s="29" t="s">
        <v>12</v>
      </c>
      <c r="N48" s="29" t="s">
        <v>13</v>
      </c>
      <c r="O48" s="29" t="s">
        <v>59</v>
      </c>
      <c r="P48" s="29" t="s">
        <v>11</v>
      </c>
      <c r="Q48" s="29" t="s">
        <v>12</v>
      </c>
      <c r="R48" s="29" t="s">
        <v>13</v>
      </c>
      <c r="S48" s="29" t="s">
        <v>11</v>
      </c>
      <c r="T48" s="29" t="s">
        <v>12</v>
      </c>
      <c r="U48" s="29" t="s">
        <v>13</v>
      </c>
      <c r="V48" s="29" t="s">
        <v>11</v>
      </c>
      <c r="W48" s="29" t="s">
        <v>12</v>
      </c>
      <c r="X48" s="29" t="s">
        <v>13</v>
      </c>
    </row>
    <row r="49" spans="2:28">
      <c r="B49" s="14" t="s">
        <v>4</v>
      </c>
      <c r="C49" s="13" t="s">
        <v>14</v>
      </c>
      <c r="D49" s="13" t="s">
        <v>65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3" t="s">
        <v>50</v>
      </c>
      <c r="P49" s="44">
        <v>473000</v>
      </c>
      <c r="Q49" s="44">
        <v>630000</v>
      </c>
      <c r="R49" s="44">
        <v>945000</v>
      </c>
      <c r="S49" s="45">
        <f t="shared" ref="S49:X49" si="9">$Q$49-$Q$6+S6</f>
        <v>359090.90909090906</v>
      </c>
      <c r="T49" s="45">
        <f t="shared" si="9"/>
        <v>440000</v>
      </c>
      <c r="U49" s="45">
        <f t="shared" si="9"/>
        <v>808181.81818181812</v>
      </c>
      <c r="V49" s="45">
        <f t="shared" si="9"/>
        <v>200000</v>
      </c>
      <c r="W49" s="45">
        <f t="shared" si="9"/>
        <v>296000</v>
      </c>
      <c r="X49" s="45">
        <f t="shared" si="9"/>
        <v>487272.72727272724</v>
      </c>
    </row>
    <row r="50" spans="2:28">
      <c r="B50" s="14" t="s">
        <v>4</v>
      </c>
      <c r="C50" s="13" t="s">
        <v>14</v>
      </c>
      <c r="D50" s="13" t="s">
        <v>66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3" t="s">
        <v>50</v>
      </c>
      <c r="P50" s="62"/>
      <c r="Q50" s="62"/>
      <c r="R50" s="62"/>
      <c r="S50" s="11"/>
      <c r="T50" s="11"/>
      <c r="U50" s="11"/>
      <c r="V50" s="11"/>
      <c r="W50" s="11"/>
      <c r="X50" s="11"/>
      <c r="Y50" s="101" t="s">
        <v>245</v>
      </c>
      <c r="Z50" s="101"/>
      <c r="AA50" s="101"/>
      <c r="AB50" s="101"/>
    </row>
    <row r="51" spans="2:28">
      <c r="B51" s="14" t="s">
        <v>4</v>
      </c>
      <c r="C51" s="13" t="s">
        <v>14</v>
      </c>
      <c r="D51" s="13" t="s">
        <v>63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3" t="s">
        <v>50</v>
      </c>
      <c r="P51" s="62"/>
      <c r="Q51" s="62"/>
      <c r="R51" s="62"/>
      <c r="S51" s="11"/>
      <c r="T51" s="11"/>
      <c r="U51" s="11"/>
      <c r="V51" s="11"/>
      <c r="W51" s="11"/>
      <c r="X51" s="11"/>
      <c r="Y51" s="101" t="s">
        <v>245</v>
      </c>
      <c r="Z51" s="101"/>
      <c r="AA51" s="101"/>
      <c r="AB51" s="101"/>
    </row>
    <row r="52" spans="2:28">
      <c r="B52" s="14" t="s">
        <v>4</v>
      </c>
      <c r="C52" s="13" t="s">
        <v>15</v>
      </c>
      <c r="D52" s="13"/>
      <c r="E52" t="s">
        <v>181</v>
      </c>
      <c r="F52" s="11">
        <f>10.05*1000</f>
        <v>10050</v>
      </c>
      <c r="G52" s="11">
        <f>13.4*1000</f>
        <v>13400</v>
      </c>
      <c r="H52" s="11">
        <f>20.1*1000</f>
        <v>20100</v>
      </c>
      <c r="I52" s="41">
        <f t="shared" ref="I52:N52" si="10">2.5%*S49</f>
        <v>8977.2727272727261</v>
      </c>
      <c r="J52" s="41">
        <f t="shared" si="10"/>
        <v>11000</v>
      </c>
      <c r="K52" s="41">
        <f t="shared" si="10"/>
        <v>20204.545454545456</v>
      </c>
      <c r="L52" s="41">
        <f t="shared" si="10"/>
        <v>5000</v>
      </c>
      <c r="M52" s="41">
        <f t="shared" si="10"/>
        <v>7400</v>
      </c>
      <c r="N52" s="41">
        <f t="shared" si="10"/>
        <v>12181.818181818182</v>
      </c>
      <c r="O52" s="13" t="s">
        <v>134</v>
      </c>
      <c r="P52" s="45">
        <f>User_interface!$G$54*F52</f>
        <v>75375</v>
      </c>
      <c r="Q52" s="45">
        <f>User_interface!$G$54*G52</f>
        <v>100500</v>
      </c>
      <c r="R52" s="45">
        <f>User_interface!$G$54*H52</f>
        <v>150750</v>
      </c>
      <c r="S52" s="45">
        <f>I52*User_interface!$H$54</f>
        <v>67329.545454545441</v>
      </c>
      <c r="T52" s="45">
        <f>J52*User_interface!$H$54</f>
        <v>82500</v>
      </c>
      <c r="U52" s="45">
        <f>K52*User_interface!$H$54</f>
        <v>151534.09090909091</v>
      </c>
      <c r="V52" s="45">
        <f>L52*User_interface!$I$54</f>
        <v>37500</v>
      </c>
      <c r="W52" s="45">
        <f>M52*User_interface!$I$54</f>
        <v>55500</v>
      </c>
      <c r="X52" s="45">
        <f>N52*User_interface!$I$54</f>
        <v>91363.636363636368</v>
      </c>
    </row>
    <row r="53" spans="2:28">
      <c r="B53" s="14" t="s">
        <v>4</v>
      </c>
      <c r="C53" s="13" t="s">
        <v>64</v>
      </c>
      <c r="D53" s="13"/>
      <c r="E53" s="11" t="s">
        <v>182</v>
      </c>
      <c r="F53" s="11">
        <v>24000</v>
      </c>
      <c r="G53" s="11">
        <f>32*1000</f>
        <v>32000</v>
      </c>
      <c r="H53" s="11">
        <v>48000</v>
      </c>
      <c r="I53" s="11">
        <f>User_interface!E192*F53</f>
        <v>20400</v>
      </c>
      <c r="J53" s="11">
        <f>User_interface!E192*G53</f>
        <v>27200</v>
      </c>
      <c r="K53" s="11">
        <f>User_interface!E192*H53</f>
        <v>40800</v>
      </c>
      <c r="L53" s="11">
        <f>User_interface!F192*F53</f>
        <v>14400</v>
      </c>
      <c r="M53" s="11">
        <f>User_interface!F192*G53</f>
        <v>19200</v>
      </c>
      <c r="N53" s="11">
        <f>User_interface!F192*H53</f>
        <v>28800</v>
      </c>
      <c r="O53" s="13" t="s">
        <v>172</v>
      </c>
      <c r="P53" s="45">
        <f>User_interface!$G$54*F53</f>
        <v>180000</v>
      </c>
      <c r="Q53" s="45">
        <f>User_interface!$G$54*G53</f>
        <v>240000</v>
      </c>
      <c r="R53" s="45">
        <f>User_interface!$G$54*H53</f>
        <v>360000</v>
      </c>
      <c r="S53" s="45">
        <f>I53*User_interface!$H$54</f>
        <v>153000</v>
      </c>
      <c r="T53" s="45">
        <f>J53*User_interface!$H$54</f>
        <v>204000</v>
      </c>
      <c r="U53" s="45">
        <f>K53*User_interface!$H$54</f>
        <v>306000</v>
      </c>
      <c r="V53" s="45">
        <f>L53*User_interface!$I$54</f>
        <v>108000</v>
      </c>
      <c r="W53" s="45">
        <f>M53*User_interface!$I$54</f>
        <v>144000</v>
      </c>
      <c r="X53" s="45">
        <f>N53*User_interface!$I$54</f>
        <v>216000</v>
      </c>
    </row>
    <row r="54" spans="2:28">
      <c r="B54" s="14" t="s">
        <v>4</v>
      </c>
      <c r="C54" s="13" t="s">
        <v>120</v>
      </c>
      <c r="D54" s="13"/>
      <c r="E54" t="s">
        <v>187</v>
      </c>
      <c r="F54" s="11">
        <v>6000</v>
      </c>
      <c r="G54" s="11">
        <v>8000</v>
      </c>
      <c r="H54" s="11">
        <v>12000</v>
      </c>
      <c r="I54" s="11">
        <f>User_interface!E195*F54</f>
        <v>6600.0000000000009</v>
      </c>
      <c r="J54" s="11">
        <f>User_interface!E195*G54</f>
        <v>8800</v>
      </c>
      <c r="K54" s="11">
        <f>User_interface!E195*H54</f>
        <v>13200.000000000002</v>
      </c>
      <c r="L54" s="11">
        <f>User_interface!F195*F54</f>
        <v>7500</v>
      </c>
      <c r="M54" s="11">
        <f>User_interface!F195*G54</f>
        <v>10000</v>
      </c>
      <c r="N54" s="11">
        <f>User_interface!F195*H54</f>
        <v>15000</v>
      </c>
      <c r="O54" s="13" t="s">
        <v>134</v>
      </c>
      <c r="P54" s="45">
        <f>User_interface!$G$54*F54</f>
        <v>45000</v>
      </c>
      <c r="Q54" s="45">
        <f>User_interface!$G$54*G54</f>
        <v>60000</v>
      </c>
      <c r="R54" s="45">
        <f>User_interface!$G$54*H54</f>
        <v>90000</v>
      </c>
      <c r="S54" s="45">
        <f>I54*User_interface!$H$54</f>
        <v>49500.000000000007</v>
      </c>
      <c r="T54" s="45">
        <f>J54*User_interface!$H$54</f>
        <v>66000</v>
      </c>
      <c r="U54" s="45">
        <f>K54*User_interface!$H$54</f>
        <v>99000.000000000015</v>
      </c>
      <c r="V54" s="45">
        <f>L54*User_interface!$I$54</f>
        <v>56250</v>
      </c>
      <c r="W54" s="45">
        <f>M54*User_interface!$I$54</f>
        <v>75000</v>
      </c>
      <c r="X54" s="45">
        <f>N54*User_interface!$I$54</f>
        <v>112500</v>
      </c>
    </row>
    <row r="55" spans="2:28">
      <c r="B55" s="14" t="s">
        <v>4</v>
      </c>
      <c r="C55" s="13" t="s">
        <v>16</v>
      </c>
      <c r="D55" s="13"/>
      <c r="E55" s="13" t="s">
        <v>189</v>
      </c>
      <c r="F55" s="11">
        <v>0</v>
      </c>
      <c r="G55" s="11">
        <v>0.05</v>
      </c>
      <c r="H55" s="11">
        <v>0.1</v>
      </c>
      <c r="I55" s="11">
        <v>0</v>
      </c>
      <c r="J55" s="11">
        <v>0.05</v>
      </c>
      <c r="K55" s="11">
        <v>0.1</v>
      </c>
      <c r="L55" s="11">
        <v>0</v>
      </c>
      <c r="M55" s="11">
        <v>0.05</v>
      </c>
      <c r="N55" s="11">
        <v>0.1</v>
      </c>
      <c r="O55" s="13" t="s">
        <v>175</v>
      </c>
      <c r="P55" s="44">
        <f t="shared" ref="P55:X55" si="11">$Q$49*F55</f>
        <v>0</v>
      </c>
      <c r="Q55" s="44">
        <f t="shared" si="11"/>
        <v>31500</v>
      </c>
      <c r="R55" s="44">
        <f t="shared" si="11"/>
        <v>63000</v>
      </c>
      <c r="S55" s="44">
        <f t="shared" si="11"/>
        <v>0</v>
      </c>
      <c r="T55" s="44">
        <f t="shared" si="11"/>
        <v>31500</v>
      </c>
      <c r="U55" s="44">
        <f t="shared" si="11"/>
        <v>63000</v>
      </c>
      <c r="V55" s="44">
        <f t="shared" si="11"/>
        <v>0</v>
      </c>
      <c r="W55" s="44">
        <f t="shared" si="11"/>
        <v>31500</v>
      </c>
      <c r="X55" s="44">
        <f t="shared" si="11"/>
        <v>63000</v>
      </c>
    </row>
    <row r="56" spans="2:28">
      <c r="B56" s="14" t="s">
        <v>4</v>
      </c>
      <c r="C56" s="13" t="s">
        <v>17</v>
      </c>
      <c r="D56" s="1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3" t="s">
        <v>6</v>
      </c>
      <c r="P56" s="63"/>
      <c r="Q56" s="63"/>
      <c r="R56" s="63"/>
      <c r="S56" s="11"/>
      <c r="T56" s="11"/>
      <c r="U56" s="11"/>
      <c r="V56" s="11"/>
      <c r="W56" s="11"/>
      <c r="X56" s="11"/>
      <c r="Y56" s="101" t="s">
        <v>245</v>
      </c>
      <c r="Z56" s="101"/>
      <c r="AA56" s="101"/>
      <c r="AB56" s="101"/>
    </row>
    <row r="57" spans="2:28">
      <c r="B57" s="14" t="s">
        <v>4</v>
      </c>
      <c r="C57" s="13" t="s">
        <v>18</v>
      </c>
      <c r="D57" s="13"/>
      <c r="E57" s="11" t="s">
        <v>184</v>
      </c>
      <c r="F57" s="46"/>
      <c r="G57" s="47"/>
      <c r="H57" s="46"/>
      <c r="I57" s="11"/>
      <c r="J57" s="11"/>
      <c r="K57" s="11"/>
      <c r="L57" s="11"/>
      <c r="M57" s="11"/>
      <c r="N57" s="11"/>
      <c r="O57" s="13" t="s">
        <v>134</v>
      </c>
      <c r="P57" s="45">
        <f>P49*User_interface!$G$54*User_interface!$G$59</f>
        <v>95782.5</v>
      </c>
      <c r="Q57" s="45">
        <f>Q49*User_interface!$G$54*User_interface!$G$59</f>
        <v>127575</v>
      </c>
      <c r="R57" s="45">
        <f>R49*User_interface!$G$54*User_interface!$G$59</f>
        <v>191362.5</v>
      </c>
      <c r="S57" s="45">
        <f>S49*User_interface!$H$54*User_interface!$H$59</f>
        <v>72715.909090909088</v>
      </c>
      <c r="T57" s="45">
        <f>T49*User_interface!$H$54*User_interface!$H$59</f>
        <v>89100</v>
      </c>
      <c r="U57" s="45">
        <f>U49*User_interface!$H$54*User_interface!$H$59</f>
        <v>163656.81818181818</v>
      </c>
      <c r="V57" s="45">
        <f>V49*User_interface!$I$54*User_interface!$I$59</f>
        <v>40500</v>
      </c>
      <c r="W57" s="45">
        <f>W49*User_interface!$I$54*User_interface!$I$59</f>
        <v>59940</v>
      </c>
      <c r="X57" s="45">
        <f>X49*User_interface!$I$54*User_interface!$I$59</f>
        <v>98672.727272727265</v>
      </c>
    </row>
    <row r="58" spans="2:28">
      <c r="B58" s="14" t="s">
        <v>5</v>
      </c>
      <c r="C58" s="13" t="s">
        <v>20</v>
      </c>
      <c r="D58" s="13" t="s">
        <v>110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3" t="s">
        <v>49</v>
      </c>
      <c r="P58" s="44">
        <v>22</v>
      </c>
      <c r="Q58" s="44">
        <f>User_interface!D76</f>
        <v>44</v>
      </c>
      <c r="R58" s="44">
        <v>88</v>
      </c>
      <c r="S58" s="41"/>
      <c r="T58" s="45">
        <f>User_interface!E76</f>
        <v>44</v>
      </c>
      <c r="U58" s="41"/>
      <c r="V58" s="41"/>
      <c r="W58" s="45">
        <f>User_interface!F76</f>
        <v>44</v>
      </c>
      <c r="X58" s="41"/>
    </row>
    <row r="59" spans="2:28">
      <c r="B59" s="14" t="s">
        <v>5</v>
      </c>
      <c r="C59" s="13" t="s">
        <v>114</v>
      </c>
      <c r="D59" s="13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3" t="s">
        <v>49</v>
      </c>
      <c r="P59" s="44">
        <v>5.25</v>
      </c>
      <c r="Q59" s="44">
        <v>7</v>
      </c>
      <c r="R59" s="44">
        <v>10.5</v>
      </c>
      <c r="S59" s="44">
        <v>5.25</v>
      </c>
      <c r="T59" s="44">
        <v>7</v>
      </c>
      <c r="U59" s="44">
        <v>10.5</v>
      </c>
      <c r="V59" s="44">
        <v>5.25</v>
      </c>
      <c r="W59" s="44">
        <v>7</v>
      </c>
      <c r="X59" s="44">
        <v>10.5</v>
      </c>
    </row>
    <row r="60" spans="2:28">
      <c r="E60"/>
      <c r="F60"/>
      <c r="G60"/>
      <c r="H60"/>
      <c r="I60"/>
      <c r="J60"/>
      <c r="K60"/>
      <c r="L60"/>
      <c r="M60"/>
      <c r="N60"/>
    </row>
    <row r="61" spans="2:28">
      <c r="B61" s="28" t="s">
        <v>209</v>
      </c>
      <c r="C61" s="29"/>
      <c r="D61" s="29"/>
      <c r="E61" s="29"/>
      <c r="F61" s="114">
        <v>2020</v>
      </c>
      <c r="G61" s="114"/>
      <c r="H61" s="114"/>
      <c r="I61" s="114">
        <v>2030</v>
      </c>
      <c r="J61" s="114"/>
      <c r="K61" s="114"/>
      <c r="L61" s="114">
        <v>2050</v>
      </c>
      <c r="M61" s="114"/>
      <c r="N61" s="114"/>
      <c r="O61" s="29"/>
      <c r="P61" s="114">
        <v>2020</v>
      </c>
      <c r="Q61" s="114"/>
      <c r="R61" s="114"/>
      <c r="S61" s="114">
        <v>2030</v>
      </c>
      <c r="T61" s="114"/>
      <c r="U61" s="114"/>
      <c r="V61" s="114">
        <v>2050</v>
      </c>
      <c r="W61" s="114"/>
      <c r="X61" s="114"/>
    </row>
    <row r="62" spans="2:28">
      <c r="B62" s="29"/>
      <c r="C62" s="29" t="s">
        <v>107</v>
      </c>
      <c r="D62" s="29" t="s">
        <v>108</v>
      </c>
      <c r="E62" s="29"/>
      <c r="F62" s="29" t="s">
        <v>11</v>
      </c>
      <c r="G62" s="29" t="s">
        <v>12</v>
      </c>
      <c r="H62" s="29" t="s">
        <v>13</v>
      </c>
      <c r="I62" s="29" t="s">
        <v>11</v>
      </c>
      <c r="J62" s="29" t="s">
        <v>12</v>
      </c>
      <c r="K62" s="29" t="s">
        <v>13</v>
      </c>
      <c r="L62" s="29" t="s">
        <v>11</v>
      </c>
      <c r="M62" s="29" t="s">
        <v>12</v>
      </c>
      <c r="N62" s="29" t="s">
        <v>13</v>
      </c>
      <c r="O62" s="29" t="s">
        <v>59</v>
      </c>
      <c r="P62" s="29" t="s">
        <v>11</v>
      </c>
      <c r="Q62" s="29" t="s">
        <v>12</v>
      </c>
      <c r="R62" s="29" t="s">
        <v>13</v>
      </c>
      <c r="S62" s="29" t="s">
        <v>11</v>
      </c>
      <c r="T62" s="29" t="s">
        <v>12</v>
      </c>
      <c r="U62" s="29" t="s">
        <v>13</v>
      </c>
      <c r="V62" s="29" t="s">
        <v>11</v>
      </c>
      <c r="W62" s="29" t="s">
        <v>12</v>
      </c>
      <c r="X62" s="29" t="s">
        <v>13</v>
      </c>
    </row>
    <row r="63" spans="2:28">
      <c r="B63" s="15" t="s">
        <v>4</v>
      </c>
      <c r="C63" s="13" t="s">
        <v>23</v>
      </c>
      <c r="D63" s="13" t="s">
        <v>115</v>
      </c>
      <c r="E63" s="11"/>
      <c r="F63" s="13">
        <v>50000</v>
      </c>
      <c r="G63" s="13">
        <f>(1-User_interface!G60)*User_interface!D80</f>
        <v>98700</v>
      </c>
      <c r="H63" s="13">
        <v>141000</v>
      </c>
      <c r="I63" s="11">
        <f>J63/G63*F63</f>
        <v>50000</v>
      </c>
      <c r="J63" s="11">
        <f>User_interface!E196*G63</f>
        <v>98700</v>
      </c>
      <c r="K63" s="11">
        <f>J63/G63*H63</f>
        <v>141000</v>
      </c>
      <c r="L63" s="11">
        <f>M63/G63*F63</f>
        <v>50000</v>
      </c>
      <c r="M63" s="11">
        <f>User_interface!F196*G63</f>
        <v>98700</v>
      </c>
      <c r="N63" s="11">
        <f>M63/G63*H63</f>
        <v>141000</v>
      </c>
      <c r="O63" s="13" t="s">
        <v>50</v>
      </c>
      <c r="P63" s="44">
        <f>F63/User_interface!$D$77</f>
        <v>1250</v>
      </c>
      <c r="Q63" s="44">
        <f>G63/User_interface!$D$77</f>
        <v>2467.5</v>
      </c>
      <c r="R63" s="44">
        <f>H63/User_interface!$D$77</f>
        <v>3525</v>
      </c>
      <c r="S63" s="45">
        <f>I63/User_interface!$E$77</f>
        <v>1250</v>
      </c>
      <c r="T63" s="45">
        <f>J63/User_interface!$E$77</f>
        <v>2467.5</v>
      </c>
      <c r="U63" s="45">
        <f>K63/User_interface!$E$77</f>
        <v>3525</v>
      </c>
      <c r="V63" s="45">
        <f>L63/User_interface!$F$77</f>
        <v>1250</v>
      </c>
      <c r="W63" s="45">
        <f>M63/User_interface!$F$77</f>
        <v>2467.5</v>
      </c>
      <c r="X63" s="45">
        <f>N63/User_interface!$F$77</f>
        <v>3525</v>
      </c>
    </row>
    <row r="64" spans="2:28">
      <c r="B64" s="15" t="s">
        <v>4</v>
      </c>
      <c r="C64" s="13" t="s">
        <v>23</v>
      </c>
      <c r="D64" s="13" t="s">
        <v>238</v>
      </c>
      <c r="E64" s="11"/>
      <c r="F64" s="11">
        <f>User_interface!$D$78*Data_sheet!F63</f>
        <v>1400</v>
      </c>
      <c r="G64" s="11">
        <f>User_interface!$D$78*Data_sheet!G63</f>
        <v>2763.6</v>
      </c>
      <c r="H64" s="11">
        <f>User_interface!$D$78*Data_sheet!H63</f>
        <v>3948</v>
      </c>
      <c r="I64" s="41">
        <f>User_interface!$E$78*Data_sheet!I63</f>
        <v>1400</v>
      </c>
      <c r="J64" s="41">
        <f>User_interface!$E$78*Data_sheet!J63</f>
        <v>2763.6</v>
      </c>
      <c r="K64" s="41">
        <f>User_interface!$E$78*Data_sheet!K63</f>
        <v>3948</v>
      </c>
      <c r="L64" s="41">
        <f>User_interface!$F$78*Data_sheet!L63</f>
        <v>1400</v>
      </c>
      <c r="M64" s="41">
        <f>User_interface!$F$78*Data_sheet!M63</f>
        <v>2763.6</v>
      </c>
      <c r="N64" s="41">
        <f>User_interface!$F$78*Data_sheet!N63</f>
        <v>3948</v>
      </c>
      <c r="O64" s="13"/>
      <c r="P64" s="44">
        <f>F64</f>
        <v>1400</v>
      </c>
      <c r="Q64" s="44">
        <f t="shared" ref="Q64:U64" si="12">G64</f>
        <v>2763.6</v>
      </c>
      <c r="R64" s="44">
        <f t="shared" si="12"/>
        <v>3948</v>
      </c>
      <c r="S64" s="45">
        <f t="shared" si="12"/>
        <v>1400</v>
      </c>
      <c r="T64" s="45">
        <f t="shared" si="12"/>
        <v>2763.6</v>
      </c>
      <c r="U64" s="45">
        <f t="shared" si="12"/>
        <v>3948</v>
      </c>
      <c r="V64" s="45">
        <f t="shared" ref="V64:X65" si="13">L64</f>
        <v>1400</v>
      </c>
      <c r="W64" s="45">
        <f t="shared" si="13"/>
        <v>2763.6</v>
      </c>
      <c r="X64" s="45">
        <f t="shared" si="13"/>
        <v>3948</v>
      </c>
    </row>
    <row r="65" spans="2:28">
      <c r="B65" s="15" t="s">
        <v>4</v>
      </c>
      <c r="C65" s="13" t="s">
        <v>23</v>
      </c>
      <c r="D65" s="13" t="s">
        <v>239</v>
      </c>
      <c r="E65" s="11"/>
      <c r="F65" s="11">
        <f>User_interface!$D$79*Data_sheet!F63</f>
        <v>0</v>
      </c>
      <c r="G65" s="11">
        <f>User_interface!$D$79*Data_sheet!G63</f>
        <v>0</v>
      </c>
      <c r="H65" s="11">
        <f>User_interface!$D$79*Data_sheet!H63</f>
        <v>0</v>
      </c>
      <c r="I65" s="11">
        <f>User_interface!$E$79*Data_sheet!I63</f>
        <v>0</v>
      </c>
      <c r="J65" s="11">
        <f>User_interface!$E$79*Data_sheet!J63</f>
        <v>0</v>
      </c>
      <c r="K65" s="11">
        <f>User_interface!$E$79*Data_sheet!K63</f>
        <v>0</v>
      </c>
      <c r="L65" s="41">
        <f>User_interface!$F$79*Data_sheet!L63</f>
        <v>0</v>
      </c>
      <c r="M65" s="41">
        <f>User_interface!$F$79*Data_sheet!M63</f>
        <v>0</v>
      </c>
      <c r="N65" s="41">
        <f>User_interface!$F$79*Data_sheet!N63</f>
        <v>0</v>
      </c>
      <c r="O65" s="13"/>
      <c r="P65" s="44">
        <f>F65</f>
        <v>0</v>
      </c>
      <c r="Q65" s="44">
        <f t="shared" ref="Q65" si="14">G65</f>
        <v>0</v>
      </c>
      <c r="R65" s="44">
        <f t="shared" ref="R65:U65" si="15">H65</f>
        <v>0</v>
      </c>
      <c r="S65" s="44">
        <f t="shared" si="15"/>
        <v>0</v>
      </c>
      <c r="T65" s="44">
        <f t="shared" si="15"/>
        <v>0</v>
      </c>
      <c r="U65" s="44">
        <f t="shared" si="15"/>
        <v>0</v>
      </c>
      <c r="V65" s="45">
        <f t="shared" si="13"/>
        <v>0</v>
      </c>
      <c r="W65" s="45">
        <f t="shared" si="13"/>
        <v>0</v>
      </c>
      <c r="X65" s="45">
        <f t="shared" si="13"/>
        <v>0</v>
      </c>
    </row>
    <row r="66" spans="2:28">
      <c r="B66" s="15" t="s">
        <v>4</v>
      </c>
      <c r="C66" s="13" t="s">
        <v>192</v>
      </c>
      <c r="D66" s="13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3" t="s">
        <v>49</v>
      </c>
      <c r="P66" s="44">
        <f>P23</f>
        <v>2</v>
      </c>
      <c r="Q66" s="44">
        <f t="shared" ref="Q66:X66" si="16">Q23</f>
        <v>4</v>
      </c>
      <c r="R66" s="44">
        <f t="shared" si="16"/>
        <v>8</v>
      </c>
      <c r="S66" s="44">
        <f t="shared" si="16"/>
        <v>2</v>
      </c>
      <c r="T66" s="44">
        <f t="shared" si="16"/>
        <v>4</v>
      </c>
      <c r="U66" s="44">
        <f t="shared" si="16"/>
        <v>8</v>
      </c>
      <c r="V66" s="44">
        <f t="shared" si="16"/>
        <v>2</v>
      </c>
      <c r="W66" s="44">
        <f t="shared" si="16"/>
        <v>4</v>
      </c>
      <c r="X66" s="44">
        <f t="shared" si="16"/>
        <v>8</v>
      </c>
    </row>
    <row r="67" spans="2:28">
      <c r="B67" s="15" t="s">
        <v>4</v>
      </c>
      <c r="C67" s="13" t="s">
        <v>24</v>
      </c>
      <c r="D67" s="13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3" t="s">
        <v>173</v>
      </c>
      <c r="P67" s="63"/>
      <c r="Q67" s="63"/>
      <c r="R67" s="63"/>
      <c r="S67" s="13"/>
      <c r="T67" s="13"/>
      <c r="U67" s="13"/>
      <c r="V67" s="13"/>
      <c r="W67" s="13"/>
      <c r="X67" s="13"/>
      <c r="Y67" s="101" t="s">
        <v>245</v>
      </c>
      <c r="Z67" s="101"/>
      <c r="AA67" s="101"/>
      <c r="AB67" s="101"/>
    </row>
    <row r="68" spans="2:28">
      <c r="B68" s="15" t="s">
        <v>4</v>
      </c>
      <c r="C68" s="13" t="s">
        <v>26</v>
      </c>
      <c r="D68" s="13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3" t="s">
        <v>134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44">
        <v>0</v>
      </c>
      <c r="X68" s="44">
        <v>0</v>
      </c>
    </row>
    <row r="69" spans="2:28">
      <c r="B69" s="15" t="s">
        <v>4</v>
      </c>
      <c r="C69" s="13" t="s">
        <v>25</v>
      </c>
      <c r="D69" s="13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3" t="s">
        <v>174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44">
        <v>0</v>
      </c>
      <c r="X69" s="44">
        <v>0</v>
      </c>
    </row>
    <row r="70" spans="2:28" s="38" customFormat="1">
      <c r="B70" s="50" t="s">
        <v>4</v>
      </c>
      <c r="C70" s="51" t="s">
        <v>138</v>
      </c>
      <c r="D70" s="37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13" t="s">
        <v>49</v>
      </c>
      <c r="P70" s="48">
        <f>Q70*User_interface!E183</f>
        <v>0.65999999999999992</v>
      </c>
      <c r="Q70" s="48">
        <f>User_interface!$D$75*User_interface!$D$76</f>
        <v>1.3199999999999998</v>
      </c>
      <c r="R70" s="48">
        <f>Q70*User_interface!F184</f>
        <v>2.6399999999999997</v>
      </c>
      <c r="S70" s="51">
        <f>0.5*T70</f>
        <v>0.65999999999999992</v>
      </c>
      <c r="T70" s="51">
        <f>User_interface!$E$75*User_interface!$E$76</f>
        <v>1.3199999999999998</v>
      </c>
      <c r="U70" s="51">
        <f>2*T70</f>
        <v>2.6399999999999997</v>
      </c>
      <c r="V70" s="51">
        <f>0.5*W70</f>
        <v>0.65999999999999992</v>
      </c>
      <c r="W70" s="51">
        <f>User_interface!$F$75*User_interface!$F$76</f>
        <v>1.3199999999999998</v>
      </c>
      <c r="X70" s="51">
        <f>2*W70</f>
        <v>2.6399999999999997</v>
      </c>
      <c r="Y70" s="3"/>
      <c r="Z70" s="3"/>
    </row>
    <row r="71" spans="2:28" s="38" customFormat="1">
      <c r="B71" s="50" t="s">
        <v>5</v>
      </c>
      <c r="C71" s="51" t="s">
        <v>195</v>
      </c>
      <c r="D71" s="37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13" t="s">
        <v>49</v>
      </c>
      <c r="P71" s="111" t="s">
        <v>206</v>
      </c>
      <c r="Q71" s="112"/>
      <c r="R71" s="112"/>
      <c r="S71" s="112"/>
      <c r="T71" s="112"/>
      <c r="U71" s="112"/>
      <c r="V71" s="112"/>
      <c r="W71" s="112"/>
      <c r="X71" s="113"/>
      <c r="Y71" s="3"/>
      <c r="Z71" s="3"/>
    </row>
    <row r="72" spans="2:28" s="38" customFormat="1">
      <c r="B72" s="50" t="s">
        <v>5</v>
      </c>
      <c r="C72" s="51" t="s">
        <v>193</v>
      </c>
      <c r="D72" s="37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13" t="s">
        <v>49</v>
      </c>
      <c r="P72" s="111" t="s">
        <v>206</v>
      </c>
      <c r="Q72" s="112"/>
      <c r="R72" s="112"/>
      <c r="S72" s="112"/>
      <c r="T72" s="112"/>
      <c r="U72" s="112"/>
      <c r="V72" s="112"/>
      <c r="W72" s="112"/>
      <c r="X72" s="113"/>
      <c r="Y72" s="3"/>
      <c r="Z72" s="3"/>
    </row>
    <row r="73" spans="2:28" s="38" customFormat="1">
      <c r="B73" s="50" t="s">
        <v>5</v>
      </c>
      <c r="C73" s="51" t="s">
        <v>194</v>
      </c>
      <c r="D73" s="37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13" t="s">
        <v>49</v>
      </c>
      <c r="P73" s="111" t="s">
        <v>206</v>
      </c>
      <c r="Q73" s="112"/>
      <c r="R73" s="112"/>
      <c r="S73" s="112"/>
      <c r="T73" s="112"/>
      <c r="U73" s="112"/>
      <c r="V73" s="112"/>
      <c r="W73" s="112"/>
      <c r="X73" s="113"/>
      <c r="Y73" s="3"/>
      <c r="Z73" s="3"/>
    </row>
    <row r="74" spans="2:28">
      <c r="B74" s="15" t="s">
        <v>5</v>
      </c>
      <c r="C74" s="13" t="s">
        <v>117</v>
      </c>
      <c r="D74" s="13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3" t="s">
        <v>49</v>
      </c>
      <c r="P74" s="111" t="s">
        <v>206</v>
      </c>
      <c r="Q74" s="112"/>
      <c r="R74" s="112"/>
      <c r="S74" s="112"/>
      <c r="T74" s="112"/>
      <c r="U74" s="112"/>
      <c r="V74" s="112"/>
      <c r="W74" s="112"/>
      <c r="X74" s="113"/>
    </row>
    <row r="75" spans="2:28">
      <c r="E75"/>
      <c r="F75"/>
      <c r="G75"/>
      <c r="H75"/>
      <c r="I75"/>
      <c r="J75"/>
      <c r="K75"/>
      <c r="L75"/>
      <c r="M75"/>
      <c r="N75"/>
    </row>
    <row r="76" spans="2:28">
      <c r="B76" s="28" t="s">
        <v>212</v>
      </c>
      <c r="C76" s="29"/>
      <c r="D76" s="29"/>
      <c r="E76" s="29"/>
      <c r="F76" s="110">
        <v>2020</v>
      </c>
      <c r="G76" s="110"/>
      <c r="H76" s="110"/>
      <c r="I76" s="110">
        <v>2030</v>
      </c>
      <c r="J76" s="110"/>
      <c r="K76" s="110"/>
      <c r="L76" s="110">
        <v>2050</v>
      </c>
      <c r="M76" s="110"/>
      <c r="N76" s="110"/>
      <c r="O76" s="29"/>
      <c r="P76" s="110">
        <v>2020</v>
      </c>
      <c r="Q76" s="110"/>
      <c r="R76" s="110"/>
      <c r="S76" s="110">
        <v>2030</v>
      </c>
      <c r="T76" s="110"/>
      <c r="U76" s="110"/>
      <c r="V76" s="110">
        <v>2050</v>
      </c>
      <c r="W76" s="110"/>
      <c r="X76" s="110"/>
    </row>
    <row r="77" spans="2:28">
      <c r="B77" s="29"/>
      <c r="C77" s="29" t="s">
        <v>107</v>
      </c>
      <c r="D77" s="29" t="s">
        <v>108</v>
      </c>
      <c r="E77" s="29"/>
      <c r="F77" s="30" t="s">
        <v>11</v>
      </c>
      <c r="G77" s="30" t="s">
        <v>12</v>
      </c>
      <c r="H77" s="30" t="s">
        <v>13</v>
      </c>
      <c r="I77" s="30" t="s">
        <v>11</v>
      </c>
      <c r="J77" s="30" t="s">
        <v>12</v>
      </c>
      <c r="K77" s="30" t="s">
        <v>13</v>
      </c>
      <c r="L77" s="30" t="s">
        <v>11</v>
      </c>
      <c r="M77" s="30" t="s">
        <v>12</v>
      </c>
      <c r="N77" s="30" t="s">
        <v>13</v>
      </c>
      <c r="O77" s="29" t="s">
        <v>59</v>
      </c>
      <c r="P77" s="30" t="s">
        <v>11</v>
      </c>
      <c r="Q77" s="30" t="s">
        <v>12</v>
      </c>
      <c r="R77" s="30" t="s">
        <v>13</v>
      </c>
      <c r="S77" s="30" t="s">
        <v>11</v>
      </c>
      <c r="T77" s="30" t="s">
        <v>12</v>
      </c>
      <c r="U77" s="30" t="s">
        <v>13</v>
      </c>
      <c r="V77" s="30" t="s">
        <v>11</v>
      </c>
      <c r="W77" s="30" t="s">
        <v>12</v>
      </c>
      <c r="X77" s="30" t="s">
        <v>13</v>
      </c>
    </row>
    <row r="78" spans="2:28">
      <c r="B78" s="15" t="s">
        <v>4</v>
      </c>
      <c r="C78" s="13" t="s">
        <v>196</v>
      </c>
      <c r="D78" s="13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3" t="s">
        <v>134</v>
      </c>
      <c r="P78" s="44">
        <v>0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44">
        <v>0</v>
      </c>
      <c r="X78" s="44">
        <v>0</v>
      </c>
    </row>
    <row r="79" spans="2:28">
      <c r="B79" s="15" t="s">
        <v>5</v>
      </c>
      <c r="C79" s="13" t="s">
        <v>197</v>
      </c>
      <c r="D79" s="13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3" t="s">
        <v>134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  <c r="U79" s="44">
        <v>0</v>
      </c>
      <c r="V79" s="44">
        <v>0</v>
      </c>
      <c r="W79" s="44">
        <v>0</v>
      </c>
      <c r="X79" s="44">
        <v>0</v>
      </c>
    </row>
    <row r="80" spans="2:28">
      <c r="B80" s="15" t="s">
        <v>4</v>
      </c>
      <c r="C80" s="13" t="s">
        <v>210</v>
      </c>
      <c r="D80" s="13"/>
      <c r="E80" s="52"/>
      <c r="F80" s="52"/>
      <c r="G80" s="52"/>
      <c r="H80" s="52"/>
      <c r="I80" s="11"/>
      <c r="J80" s="11"/>
      <c r="K80" s="11"/>
      <c r="L80" s="11"/>
      <c r="M80" s="11"/>
      <c r="N80" s="11"/>
      <c r="O80" s="13" t="s">
        <v>134</v>
      </c>
      <c r="P80" s="51"/>
      <c r="Q80" s="51"/>
      <c r="R80" s="51"/>
      <c r="S80" s="51"/>
      <c r="T80" s="51"/>
      <c r="U80" s="51"/>
      <c r="V80" s="51"/>
      <c r="W80" s="51"/>
      <c r="X80" s="51"/>
    </row>
    <row r="81" spans="2:28">
      <c r="B81" s="15" t="s">
        <v>5</v>
      </c>
      <c r="C81" s="13" t="s">
        <v>211</v>
      </c>
      <c r="D81" s="13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3" t="s">
        <v>134</v>
      </c>
      <c r="P81" s="13"/>
      <c r="Q81" s="13"/>
      <c r="R81" s="13"/>
      <c r="S81" s="13"/>
      <c r="T81" s="13"/>
      <c r="U81" s="13"/>
      <c r="V81" s="13"/>
      <c r="W81" s="13"/>
      <c r="X81" s="13"/>
    </row>
    <row r="82" spans="2:28">
      <c r="B82" s="15" t="s">
        <v>5</v>
      </c>
      <c r="C82" s="13" t="s">
        <v>188</v>
      </c>
      <c r="D82" s="13"/>
      <c r="E82" s="49" t="s">
        <v>186</v>
      </c>
      <c r="F82" s="41">
        <v>3739.6121883656506</v>
      </c>
      <c r="G82" s="41">
        <v>7479.2243767313012</v>
      </c>
      <c r="H82" s="41">
        <v>14958.448753462602</v>
      </c>
      <c r="I82" s="41">
        <v>3739.6121883656506</v>
      </c>
      <c r="J82" s="41">
        <v>7479.2243767313012</v>
      </c>
      <c r="K82" s="41">
        <v>14958.448753462602</v>
      </c>
      <c r="L82" s="41">
        <v>3739.6121883656506</v>
      </c>
      <c r="M82" s="41">
        <v>7479.2243767313012</v>
      </c>
      <c r="N82" s="41">
        <v>14958.448753462602</v>
      </c>
      <c r="O82" s="61" t="s">
        <v>174</v>
      </c>
      <c r="P82" s="45">
        <f>F82*User_interface!$G$54</f>
        <v>28047.091412742378</v>
      </c>
      <c r="Q82" s="45">
        <f>G82*User_interface!$G$54</f>
        <v>56094.182825484757</v>
      </c>
      <c r="R82" s="45">
        <f>H82*User_interface!$G$54</f>
        <v>112188.36565096951</v>
      </c>
      <c r="S82" s="45">
        <f>I82*User_interface!$H$54</f>
        <v>28047.091412742378</v>
      </c>
      <c r="T82" s="45">
        <f>J82*User_interface!$H$54</f>
        <v>56094.182825484757</v>
      </c>
      <c r="U82" s="45">
        <f>K82*User_interface!$H$54</f>
        <v>112188.36565096951</v>
      </c>
      <c r="V82" s="45">
        <f>L82*User_interface!$I$54</f>
        <v>28047.091412742378</v>
      </c>
      <c r="W82" s="45">
        <f>M82*User_interface!$I$54</f>
        <v>56094.182825484757</v>
      </c>
      <c r="X82" s="45">
        <f>N82*User_interface!$I$54</f>
        <v>112188.36565096951</v>
      </c>
    </row>
    <row r="83" spans="2:28">
      <c r="B83" s="15" t="s">
        <v>5</v>
      </c>
      <c r="C83" t="s">
        <v>118</v>
      </c>
      <c r="D83" s="13"/>
      <c r="E83" s="53" t="s">
        <v>187</v>
      </c>
      <c r="F83" s="13"/>
      <c r="G83" s="13"/>
      <c r="H83" s="13"/>
      <c r="I83" s="11"/>
      <c r="J83" s="11"/>
      <c r="K83" s="11"/>
      <c r="L83" s="11"/>
      <c r="M83" s="11"/>
      <c r="N83" s="11"/>
      <c r="O83" s="13" t="s">
        <v>49</v>
      </c>
      <c r="P83" s="111" t="s">
        <v>206</v>
      </c>
      <c r="Q83" s="112"/>
      <c r="R83" s="112"/>
      <c r="S83" s="112"/>
      <c r="T83" s="112"/>
      <c r="U83" s="112"/>
      <c r="V83" s="112"/>
      <c r="W83" s="112"/>
      <c r="X83" s="113"/>
    </row>
    <row r="84" spans="2:28">
      <c r="B84" s="15" t="s">
        <v>5</v>
      </c>
      <c r="C84" s="13" t="s">
        <v>29</v>
      </c>
      <c r="D84" s="13"/>
      <c r="E84" s="53" t="s">
        <v>187</v>
      </c>
      <c r="F84" s="41">
        <v>976.45429362880895</v>
      </c>
      <c r="G84" s="41">
        <v>1952.9085872576179</v>
      </c>
      <c r="H84" s="41">
        <v>3905.8171745152358</v>
      </c>
      <c r="I84" s="41">
        <v>976.45429362880895</v>
      </c>
      <c r="J84" s="41">
        <v>1952.9085872576179</v>
      </c>
      <c r="K84" s="41">
        <v>3905.8171745152358</v>
      </c>
      <c r="L84" s="41">
        <v>976.45429362880895</v>
      </c>
      <c r="M84" s="41">
        <v>1952.9085872576179</v>
      </c>
      <c r="N84" s="41">
        <v>3905.8171745152358</v>
      </c>
      <c r="O84" s="57" t="s">
        <v>134</v>
      </c>
      <c r="P84" s="45">
        <f>F84*User_interface!$G$54</f>
        <v>7323.4072022160672</v>
      </c>
      <c r="Q84" s="45">
        <f>G84*User_interface!$G$54</f>
        <v>14646.814404432134</v>
      </c>
      <c r="R84" s="45">
        <f>H84*User_interface!$G$54</f>
        <v>29293.628808864269</v>
      </c>
      <c r="S84" s="45">
        <f>I84*User_interface!$H$54</f>
        <v>7323.4072022160672</v>
      </c>
      <c r="T84" s="45">
        <f>J84*User_interface!$H$54</f>
        <v>14646.814404432134</v>
      </c>
      <c r="U84" s="45">
        <f>K84*User_interface!$H$54</f>
        <v>29293.628808864269</v>
      </c>
      <c r="V84" s="45">
        <f>L84*User_interface!$I$54</f>
        <v>7323.4072022160672</v>
      </c>
      <c r="W84" s="45">
        <f>M84*User_interface!$I$54</f>
        <v>14646.814404432134</v>
      </c>
      <c r="X84" s="45">
        <f>N84*User_interface!$I$54</f>
        <v>29293.628808864269</v>
      </c>
    </row>
    <row r="85" spans="2:28">
      <c r="B85" s="15" t="s">
        <v>5</v>
      </c>
      <c r="C85" s="13" t="s">
        <v>32</v>
      </c>
      <c r="D85" s="13"/>
      <c r="E85" s="11" t="s">
        <v>187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61" t="s">
        <v>174</v>
      </c>
      <c r="P85" s="45">
        <f>F85*User_interface!$G$54</f>
        <v>0</v>
      </c>
      <c r="Q85" s="45">
        <f>G85*User_interface!$G$54</f>
        <v>0</v>
      </c>
      <c r="R85" s="45">
        <f>H85*User_interface!$G$54</f>
        <v>0</v>
      </c>
      <c r="S85" s="45">
        <f>I85*User_interface!$H$54</f>
        <v>0</v>
      </c>
      <c r="T85" s="45">
        <f>J85*User_interface!$H$54</f>
        <v>0</v>
      </c>
      <c r="U85" s="45">
        <f>K85*User_interface!$H$54</f>
        <v>0</v>
      </c>
      <c r="V85" s="45">
        <f>L85*User_interface!$I$54</f>
        <v>0</v>
      </c>
      <c r="W85" s="45">
        <f>M85*User_interface!$I$54</f>
        <v>0</v>
      </c>
      <c r="X85" s="45">
        <f>N85*User_interface!$I$54</f>
        <v>0</v>
      </c>
    </row>
    <row r="86" spans="2:28">
      <c r="B86" s="10"/>
      <c r="E86"/>
      <c r="F86"/>
      <c r="G86"/>
      <c r="H86"/>
      <c r="I86"/>
      <c r="J86"/>
      <c r="K86"/>
      <c r="L86"/>
      <c r="M86"/>
      <c r="N86"/>
    </row>
    <row r="87" spans="2:28">
      <c r="E87"/>
      <c r="F87"/>
      <c r="G87"/>
      <c r="H87"/>
      <c r="I87"/>
      <c r="J87"/>
      <c r="K87"/>
      <c r="L87"/>
      <c r="M87"/>
      <c r="N87"/>
    </row>
    <row r="88" spans="2:28">
      <c r="B88" s="9" t="s">
        <v>3</v>
      </c>
      <c r="E88"/>
      <c r="F88"/>
      <c r="G88"/>
      <c r="H88"/>
      <c r="I88"/>
      <c r="J88"/>
      <c r="K88"/>
      <c r="L88"/>
      <c r="M88"/>
      <c r="N88"/>
      <c r="O88" s="4"/>
    </row>
    <row r="89" spans="2:28">
      <c r="E89"/>
      <c r="F89"/>
      <c r="G89"/>
      <c r="H89"/>
      <c r="I89"/>
      <c r="J89"/>
      <c r="K89"/>
      <c r="L89"/>
      <c r="M89"/>
      <c r="N89"/>
    </row>
    <row r="90" spans="2:28">
      <c r="B90" s="28" t="s">
        <v>0</v>
      </c>
      <c r="C90" s="31"/>
      <c r="D90" s="29"/>
      <c r="E90" s="29"/>
      <c r="F90" s="114">
        <v>2020</v>
      </c>
      <c r="G90" s="114"/>
      <c r="H90" s="114"/>
      <c r="I90" s="114">
        <v>2030</v>
      </c>
      <c r="J90" s="114"/>
      <c r="K90" s="114"/>
      <c r="L90" s="114">
        <v>2050</v>
      </c>
      <c r="M90" s="114"/>
      <c r="N90" s="114"/>
      <c r="O90" s="31"/>
      <c r="P90" s="114">
        <v>2020</v>
      </c>
      <c r="Q90" s="114"/>
      <c r="R90" s="114"/>
      <c r="S90" s="114">
        <v>2030</v>
      </c>
      <c r="T90" s="114"/>
      <c r="U90" s="114"/>
      <c r="V90" s="114">
        <v>2050</v>
      </c>
      <c r="W90" s="114"/>
      <c r="X90" s="114"/>
    </row>
    <row r="91" spans="2:28">
      <c r="B91" s="29"/>
      <c r="C91" s="29" t="s">
        <v>107</v>
      </c>
      <c r="D91" s="29" t="s">
        <v>108</v>
      </c>
      <c r="E91" s="29"/>
      <c r="F91" s="29" t="s">
        <v>11</v>
      </c>
      <c r="G91" s="29" t="s">
        <v>12</v>
      </c>
      <c r="H91" s="29" t="s">
        <v>13</v>
      </c>
      <c r="I91" s="29" t="s">
        <v>11</v>
      </c>
      <c r="J91" s="29" t="s">
        <v>12</v>
      </c>
      <c r="K91" s="29" t="s">
        <v>13</v>
      </c>
      <c r="L91" s="29" t="s">
        <v>11</v>
      </c>
      <c r="M91" s="29" t="s">
        <v>12</v>
      </c>
      <c r="N91" s="29" t="s">
        <v>13</v>
      </c>
      <c r="O91" s="29" t="s">
        <v>59</v>
      </c>
      <c r="P91" s="29" t="s">
        <v>11</v>
      </c>
      <c r="Q91" s="29" t="s">
        <v>12</v>
      </c>
      <c r="R91" s="29" t="s">
        <v>13</v>
      </c>
      <c r="S91" s="29" t="s">
        <v>11</v>
      </c>
      <c r="T91" s="29" t="s">
        <v>12</v>
      </c>
      <c r="U91" s="29" t="s">
        <v>13</v>
      </c>
      <c r="V91" s="29" t="s">
        <v>11</v>
      </c>
      <c r="W91" s="29" t="s">
        <v>12</v>
      </c>
      <c r="X91" s="29" t="s">
        <v>13</v>
      </c>
    </row>
    <row r="92" spans="2:28">
      <c r="B92" s="14" t="s">
        <v>4</v>
      </c>
      <c r="C92" s="13" t="s">
        <v>14</v>
      </c>
      <c r="D92" s="13" t="s">
        <v>65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3" t="s">
        <v>50</v>
      </c>
      <c r="P92" s="44">
        <v>1160000</v>
      </c>
      <c r="Q92" s="102">
        <v>1260000</v>
      </c>
      <c r="R92" s="44">
        <v>1430000</v>
      </c>
      <c r="S92" s="41">
        <f>Q92*0.98^10</f>
        <v>1029511.7366783087</v>
      </c>
      <c r="T92" s="41">
        <f>Q92*0.965^10</f>
        <v>882355.66543292417</v>
      </c>
      <c r="U92" s="41">
        <f>Q92*0.95^10</f>
        <v>754408.54344035743</v>
      </c>
      <c r="V92" s="41">
        <f>$S$92-$S$6+V6</f>
        <v>870420.82758739963</v>
      </c>
      <c r="W92" s="41">
        <f>$T$92-$T$6+W6</f>
        <v>738355.66543292417</v>
      </c>
      <c r="X92" s="41">
        <f>$U$92-$U$6+X6</f>
        <v>433499.45253126655</v>
      </c>
    </row>
    <row r="93" spans="2:28">
      <c r="B93" s="14" t="s">
        <v>4</v>
      </c>
      <c r="C93" s="13" t="s">
        <v>14</v>
      </c>
      <c r="D93" s="13" t="s">
        <v>66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3" t="s">
        <v>50</v>
      </c>
      <c r="P93" s="63"/>
      <c r="Q93" s="63"/>
      <c r="R93" s="63"/>
      <c r="S93" s="13"/>
      <c r="T93" s="13"/>
      <c r="U93" s="13"/>
      <c r="V93" s="13"/>
      <c r="W93" s="13"/>
      <c r="X93" s="13"/>
      <c r="Y93" s="101" t="s">
        <v>245</v>
      </c>
      <c r="Z93" s="101"/>
      <c r="AA93" s="101"/>
      <c r="AB93" s="101"/>
    </row>
    <row r="94" spans="2:28">
      <c r="B94" s="14" t="s">
        <v>4</v>
      </c>
      <c r="C94" s="13" t="s">
        <v>14</v>
      </c>
      <c r="D94" s="13" t="s">
        <v>63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3" t="s">
        <v>50</v>
      </c>
      <c r="P94" s="63"/>
      <c r="Q94" s="63"/>
      <c r="R94" s="63"/>
      <c r="S94" s="13"/>
      <c r="T94" s="13"/>
      <c r="U94" s="13"/>
      <c r="V94" s="13"/>
      <c r="W94" s="13"/>
      <c r="X94" s="13"/>
      <c r="Y94" s="101" t="s">
        <v>245</v>
      </c>
      <c r="Z94" s="101"/>
      <c r="AA94" s="101"/>
      <c r="AB94" s="101"/>
    </row>
    <row r="95" spans="2:28">
      <c r="B95" s="14" t="s">
        <v>4</v>
      </c>
      <c r="C95" s="13" t="s">
        <v>15</v>
      </c>
      <c r="D95" s="13"/>
      <c r="E95" s="11" t="s">
        <v>186</v>
      </c>
      <c r="F95" s="11">
        <v>13800</v>
      </c>
      <c r="G95" s="11">
        <v>18400</v>
      </c>
      <c r="H95" s="11">
        <v>27700</v>
      </c>
      <c r="I95" s="41">
        <f>S92/P92*F95</f>
        <v>12247.639626000569</v>
      </c>
      <c r="J95" s="41">
        <f>T92/Q92*G95</f>
        <v>12885.193844417305</v>
      </c>
      <c r="K95" s="41">
        <f>U92/R92*H95</f>
        <v>14613.36828901951</v>
      </c>
      <c r="L95" s="41">
        <f>V92/P92*F95</f>
        <v>10355.006397160445</v>
      </c>
      <c r="M95" s="41">
        <f>W92/Q92*G95</f>
        <v>10782.336701560163</v>
      </c>
      <c r="N95" s="41">
        <f>X92/R92*H95</f>
        <v>8397.1572273539041</v>
      </c>
      <c r="O95" s="13" t="s">
        <v>134</v>
      </c>
      <c r="P95" s="44">
        <f>User_interface!$J$54*F95</f>
        <v>103500</v>
      </c>
      <c r="Q95" s="44">
        <f>User_interface!$J$54*G95</f>
        <v>138000</v>
      </c>
      <c r="R95" s="44">
        <f>User_interface!$J$54*H95</f>
        <v>207750</v>
      </c>
      <c r="S95" s="45">
        <f>User_interface!$K$54*I95</f>
        <v>91857.29719500427</v>
      </c>
      <c r="T95" s="45">
        <f>User_interface!$K$54*J95</f>
        <v>96638.953833129781</v>
      </c>
      <c r="U95" s="45">
        <f>User_interface!$K$54*K95</f>
        <v>109600.26216764633</v>
      </c>
      <c r="V95" s="45">
        <f>User_interface!$L$54*L95</f>
        <v>77662.54797870334</v>
      </c>
      <c r="W95" s="45">
        <f>User_interface!$L$54*M95</f>
        <v>80867.52526170123</v>
      </c>
      <c r="X95" s="45">
        <f>User_interface!$L$54*N95</f>
        <v>62978.67920515428</v>
      </c>
    </row>
    <row r="96" spans="2:28">
      <c r="B96" s="14" t="s">
        <v>4</v>
      </c>
      <c r="C96" s="13" t="s">
        <v>64</v>
      </c>
      <c r="D96" s="13"/>
      <c r="E96" s="11" t="s">
        <v>186</v>
      </c>
      <c r="F96" s="11">
        <f>72.54*1000</f>
        <v>72540</v>
      </c>
      <c r="G96" s="11">
        <f>96.72*1000</f>
        <v>96720</v>
      </c>
      <c r="H96" s="11">
        <f>145.08*1000</f>
        <v>145080</v>
      </c>
      <c r="I96" s="11">
        <f>User_interface!G192*F96</f>
        <v>61659</v>
      </c>
      <c r="J96" s="11">
        <f>User_interface!G192*G96</f>
        <v>82212</v>
      </c>
      <c r="K96" s="11">
        <f>User_interface!G192*H96</f>
        <v>123318</v>
      </c>
      <c r="L96" s="11">
        <f>User_interface!H192*F96</f>
        <v>43524</v>
      </c>
      <c r="M96" s="11">
        <f>User_interface!H192*G96</f>
        <v>58032</v>
      </c>
      <c r="N96" s="11">
        <f>User_interface!H192*H96</f>
        <v>87048</v>
      </c>
      <c r="O96" s="13" t="s">
        <v>172</v>
      </c>
      <c r="P96" s="44">
        <f>User_interface!$J$54*F96</f>
        <v>544050</v>
      </c>
      <c r="Q96" s="44">
        <f>User_interface!$J$54*G96</f>
        <v>725400</v>
      </c>
      <c r="R96" s="44">
        <f>User_interface!$J$54*H96</f>
        <v>1088100</v>
      </c>
      <c r="S96" s="45">
        <f>User_interface!$K$54*I96</f>
        <v>462442.5</v>
      </c>
      <c r="T96" s="45">
        <f>User_interface!$K$54*J96</f>
        <v>616590</v>
      </c>
      <c r="U96" s="45">
        <f>User_interface!$K$54*K96</f>
        <v>924885</v>
      </c>
      <c r="V96" s="45">
        <f>User_interface!$L$54*L96</f>
        <v>326430</v>
      </c>
      <c r="W96" s="45">
        <f>User_interface!$L$54*M96</f>
        <v>435240</v>
      </c>
      <c r="X96" s="45">
        <f>User_interface!$L$54*N96</f>
        <v>652860</v>
      </c>
    </row>
    <row r="97" spans="2:28">
      <c r="B97" s="14" t="s">
        <v>4</v>
      </c>
      <c r="C97" s="13" t="s">
        <v>120</v>
      </c>
      <c r="D97" s="13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3" t="s">
        <v>134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</row>
    <row r="98" spans="2:28">
      <c r="B98" s="14" t="s">
        <v>4</v>
      </c>
      <c r="C98" s="13" t="s">
        <v>16</v>
      </c>
      <c r="D98" s="13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3" t="s">
        <v>175</v>
      </c>
      <c r="P98" s="44">
        <v>0</v>
      </c>
      <c r="Q98" s="44">
        <v>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</row>
    <row r="99" spans="2:28">
      <c r="B99" s="14" t="s">
        <v>4</v>
      </c>
      <c r="C99" s="13" t="s">
        <v>17</v>
      </c>
      <c r="D99" s="13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3" t="s">
        <v>6</v>
      </c>
      <c r="P99" s="63"/>
      <c r="Q99" s="63"/>
      <c r="R99" s="63"/>
      <c r="S99" s="13"/>
      <c r="T99" s="13"/>
      <c r="U99" s="13"/>
      <c r="V99" s="13"/>
      <c r="W99" s="13"/>
      <c r="X99" s="13"/>
    </row>
    <row r="100" spans="2:28">
      <c r="B100" s="14" t="s">
        <v>4</v>
      </c>
      <c r="C100" s="13" t="s">
        <v>18</v>
      </c>
      <c r="D100" s="13"/>
      <c r="E100" s="11"/>
      <c r="F100" s="11"/>
      <c r="G100" s="46"/>
      <c r="H100" s="11"/>
      <c r="I100" s="11"/>
      <c r="J100" s="11"/>
      <c r="K100" s="11"/>
      <c r="L100" s="11"/>
      <c r="M100" s="11"/>
      <c r="N100" s="11"/>
      <c r="O100" s="13" t="s">
        <v>134</v>
      </c>
      <c r="P100" s="44">
        <f>P92*User_interface!$J$54*User_interface!$J$59</f>
        <v>0</v>
      </c>
      <c r="Q100" s="44">
        <f>Q92*User_interface!$J$54*User_interface!$J$59</f>
        <v>0</v>
      </c>
      <c r="R100" s="44">
        <f>R92*User_interface!$J$54*User_interface!$J$59</f>
        <v>0</v>
      </c>
      <c r="S100" s="13">
        <f>S92*User_interface!$K$54*User_interface!$K$59</f>
        <v>0</v>
      </c>
      <c r="T100" s="13">
        <f>T92*User_interface!$K$54*User_interface!$K$59</f>
        <v>0</v>
      </c>
      <c r="U100" s="13">
        <f>U92*User_interface!$K$54*User_interface!$K$59</f>
        <v>0</v>
      </c>
      <c r="V100" s="13">
        <f>V92*User_interface!$L$54*User_interface!$L$59</f>
        <v>0</v>
      </c>
      <c r="W100" s="13">
        <f>W92*User_interface!$L$54*User_interface!$L$59</f>
        <v>0</v>
      </c>
      <c r="X100" s="13">
        <f>X92*User_interface!$L$54*User_interface!$L$59</f>
        <v>0</v>
      </c>
    </row>
    <row r="101" spans="2:28">
      <c r="B101" s="14" t="s">
        <v>5</v>
      </c>
      <c r="C101" s="13" t="s">
        <v>20</v>
      </c>
      <c r="D101" s="13" t="s">
        <v>110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3" t="s">
        <v>49</v>
      </c>
      <c r="P101" s="44">
        <v>22</v>
      </c>
      <c r="Q101" s="44">
        <f>User_interface!$D$76</f>
        <v>44</v>
      </c>
      <c r="R101" s="44">
        <v>88</v>
      </c>
      <c r="S101" s="41"/>
      <c r="T101" s="45">
        <f>User_interface!E76</f>
        <v>44</v>
      </c>
      <c r="U101" s="41"/>
      <c r="V101" s="41"/>
      <c r="W101" s="45">
        <f>User_interface!F76</f>
        <v>44</v>
      </c>
      <c r="X101" s="41"/>
    </row>
    <row r="102" spans="2:28">
      <c r="B102" s="14" t="s">
        <v>5</v>
      </c>
      <c r="C102" s="13" t="s">
        <v>114</v>
      </c>
      <c r="D102" s="13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3" t="s">
        <v>49</v>
      </c>
      <c r="P102" s="44">
        <v>5.25</v>
      </c>
      <c r="Q102" s="44">
        <v>7</v>
      </c>
      <c r="R102" s="44">
        <v>10.5</v>
      </c>
      <c r="S102" s="44">
        <v>5.25</v>
      </c>
      <c r="T102" s="44">
        <v>7</v>
      </c>
      <c r="U102" s="44">
        <v>10.5</v>
      </c>
      <c r="V102" s="44">
        <v>5.25</v>
      </c>
      <c r="W102" s="44">
        <v>7</v>
      </c>
      <c r="X102" s="44">
        <v>10.5</v>
      </c>
    </row>
    <row r="103" spans="2:28">
      <c r="E103"/>
      <c r="F103"/>
      <c r="G103"/>
      <c r="H103"/>
      <c r="I103"/>
      <c r="J103"/>
      <c r="K103"/>
      <c r="L103"/>
      <c r="M103"/>
      <c r="N103"/>
    </row>
    <row r="104" spans="2:28">
      <c r="B104" s="28" t="s">
        <v>209</v>
      </c>
      <c r="C104" s="29"/>
      <c r="D104" s="29"/>
      <c r="E104" s="29"/>
      <c r="F104" s="114">
        <v>2020</v>
      </c>
      <c r="G104" s="114"/>
      <c r="H104" s="114"/>
      <c r="I104" s="114">
        <v>2030</v>
      </c>
      <c r="J104" s="114"/>
      <c r="K104" s="114"/>
      <c r="L104" s="114">
        <v>2050</v>
      </c>
      <c r="M104" s="114"/>
      <c r="N104" s="114"/>
      <c r="O104" s="29"/>
      <c r="P104" s="114">
        <v>2020</v>
      </c>
      <c r="Q104" s="114"/>
      <c r="R104" s="114"/>
      <c r="S104" s="114">
        <v>2030</v>
      </c>
      <c r="T104" s="114"/>
      <c r="U104" s="114"/>
      <c r="V104" s="114">
        <v>2050</v>
      </c>
      <c r="W104" s="114"/>
      <c r="X104" s="114"/>
    </row>
    <row r="105" spans="2:28">
      <c r="B105" s="29"/>
      <c r="C105" s="29" t="s">
        <v>107</v>
      </c>
      <c r="D105" s="29" t="s">
        <v>108</v>
      </c>
      <c r="E105" s="29"/>
      <c r="F105" s="29" t="s">
        <v>11</v>
      </c>
      <c r="G105" s="29" t="s">
        <v>12</v>
      </c>
      <c r="H105" s="29" t="s">
        <v>13</v>
      </c>
      <c r="I105" s="29" t="s">
        <v>11</v>
      </c>
      <c r="J105" s="29" t="s">
        <v>12</v>
      </c>
      <c r="K105" s="29" t="s">
        <v>13</v>
      </c>
      <c r="L105" s="29" t="s">
        <v>11</v>
      </c>
      <c r="M105" s="29" t="s">
        <v>12</v>
      </c>
      <c r="N105" s="29" t="s">
        <v>13</v>
      </c>
      <c r="O105" s="29" t="s">
        <v>59</v>
      </c>
      <c r="P105" s="29" t="s">
        <v>11</v>
      </c>
      <c r="Q105" s="29" t="s">
        <v>12</v>
      </c>
      <c r="R105" s="29" t="s">
        <v>13</v>
      </c>
      <c r="S105" s="29" t="s">
        <v>11</v>
      </c>
      <c r="T105" s="29" t="s">
        <v>12</v>
      </c>
      <c r="U105" s="29" t="s">
        <v>13</v>
      </c>
      <c r="V105" s="29" t="s">
        <v>11</v>
      </c>
      <c r="W105" s="29" t="s">
        <v>12</v>
      </c>
      <c r="X105" s="29" t="s">
        <v>13</v>
      </c>
    </row>
    <row r="106" spans="2:28">
      <c r="B106" s="15" t="s">
        <v>4</v>
      </c>
      <c r="C106" s="13" t="s">
        <v>23</v>
      </c>
      <c r="D106" s="13" t="s">
        <v>115</v>
      </c>
      <c r="E106" s="11"/>
      <c r="F106" s="13">
        <v>10000</v>
      </c>
      <c r="G106" s="13">
        <f>(1-User_interface!J60)*141000</f>
        <v>98700</v>
      </c>
      <c r="H106" s="13">
        <v>141000</v>
      </c>
      <c r="I106" s="11">
        <f>J106/G106*F106</f>
        <v>10000</v>
      </c>
      <c r="J106" s="11">
        <f>User_interface!G196*G106</f>
        <v>98700</v>
      </c>
      <c r="K106" s="11">
        <f>J106/G106*H106</f>
        <v>141000</v>
      </c>
      <c r="L106" s="11">
        <f>M106/G106*F106</f>
        <v>10000</v>
      </c>
      <c r="M106" s="11">
        <f>User_interface!H196*G106</f>
        <v>98700</v>
      </c>
      <c r="N106" s="11">
        <f>M106/G106*H106</f>
        <v>141000</v>
      </c>
      <c r="O106" s="13" t="s">
        <v>50</v>
      </c>
      <c r="P106" s="44">
        <f>F106/User_interface!$D$77</f>
        <v>250</v>
      </c>
      <c r="Q106" s="44">
        <f>G106/User_interface!$D$77</f>
        <v>2467.5</v>
      </c>
      <c r="R106" s="44">
        <f>H106/User_interface!$D$77</f>
        <v>3525</v>
      </c>
      <c r="S106" s="44">
        <f>I106/User_interface!$E$77</f>
        <v>250</v>
      </c>
      <c r="T106" s="44">
        <f>J106/User_interface!$E$77</f>
        <v>2467.5</v>
      </c>
      <c r="U106" s="44">
        <f>K106/User_interface!$E$77</f>
        <v>3525</v>
      </c>
      <c r="V106" s="45">
        <f>L106/User_interface!$F$77</f>
        <v>250</v>
      </c>
      <c r="W106" s="45">
        <f>M106/User_interface!$F$77</f>
        <v>2467.5</v>
      </c>
      <c r="X106" s="45">
        <f>N106/User_interface!$F$77</f>
        <v>3525</v>
      </c>
    </row>
    <row r="107" spans="2:28">
      <c r="B107" s="15" t="s">
        <v>4</v>
      </c>
      <c r="C107" s="13" t="s">
        <v>23</v>
      </c>
      <c r="D107" s="13" t="s">
        <v>238</v>
      </c>
      <c r="E107" s="11"/>
      <c r="F107" s="11">
        <f>User_interface!$D$78*Data_sheet!F106</f>
        <v>280</v>
      </c>
      <c r="G107" s="11">
        <f>User_interface!$D$78*Data_sheet!G106</f>
        <v>2763.6</v>
      </c>
      <c r="H107" s="11">
        <f>User_interface!$D$78*Data_sheet!H106</f>
        <v>3948</v>
      </c>
      <c r="I107" s="41">
        <f>User_interface!$E$78*Data_sheet!I106</f>
        <v>280</v>
      </c>
      <c r="J107" s="41">
        <f>User_interface!$E$78*Data_sheet!J106</f>
        <v>2763.6</v>
      </c>
      <c r="K107" s="41">
        <f>User_interface!$E$78*Data_sheet!K106</f>
        <v>3948</v>
      </c>
      <c r="L107" s="41">
        <f>User_interface!$F$78*Data_sheet!L106</f>
        <v>280</v>
      </c>
      <c r="M107" s="41">
        <f>User_interface!$F$78*Data_sheet!M106</f>
        <v>2763.6</v>
      </c>
      <c r="N107" s="41">
        <f>User_interface!$F$78*Data_sheet!N106</f>
        <v>3948</v>
      </c>
      <c r="O107" s="13"/>
      <c r="P107" s="44">
        <f>F107</f>
        <v>280</v>
      </c>
      <c r="Q107" s="45">
        <f t="shared" ref="Q107:R107" si="17">G107</f>
        <v>2763.6</v>
      </c>
      <c r="R107" s="44">
        <f t="shared" si="17"/>
        <v>3948</v>
      </c>
      <c r="S107" s="45">
        <f t="shared" ref="S107:U108" si="18">I107</f>
        <v>280</v>
      </c>
      <c r="T107" s="45">
        <f t="shared" si="18"/>
        <v>2763.6</v>
      </c>
      <c r="U107" s="45">
        <f t="shared" si="18"/>
        <v>3948</v>
      </c>
      <c r="V107" s="45">
        <f t="shared" ref="V107:X108" si="19">L107</f>
        <v>280</v>
      </c>
      <c r="W107" s="45">
        <f t="shared" si="19"/>
        <v>2763.6</v>
      </c>
      <c r="X107" s="45">
        <f t="shared" si="19"/>
        <v>3948</v>
      </c>
    </row>
    <row r="108" spans="2:28">
      <c r="B108" s="15" t="s">
        <v>4</v>
      </c>
      <c r="C108" s="13" t="s">
        <v>23</v>
      </c>
      <c r="D108" s="13" t="s">
        <v>239</v>
      </c>
      <c r="E108" s="11"/>
      <c r="F108" s="11">
        <f>User_interface!$D$79*Data_sheet!F106</f>
        <v>0</v>
      </c>
      <c r="G108" s="11">
        <f>User_interface!$D$79*Data_sheet!G106</f>
        <v>0</v>
      </c>
      <c r="H108" s="11">
        <f>User_interface!$D$79*Data_sheet!H106</f>
        <v>0</v>
      </c>
      <c r="I108" s="41">
        <f>User_interface!$E$79*Data_sheet!I106</f>
        <v>0</v>
      </c>
      <c r="J108" s="41">
        <f>User_interface!$E$79*Data_sheet!J106</f>
        <v>0</v>
      </c>
      <c r="K108" s="41">
        <f>User_interface!$E$79*Data_sheet!K106</f>
        <v>0</v>
      </c>
      <c r="L108" s="41">
        <f>User_interface!$F$79*Data_sheet!L106</f>
        <v>0</v>
      </c>
      <c r="M108" s="41">
        <f>User_interface!$F$79*Data_sheet!M106</f>
        <v>0</v>
      </c>
      <c r="N108" s="41">
        <f>User_interface!$F$79*Data_sheet!N106</f>
        <v>0</v>
      </c>
      <c r="O108" s="13"/>
      <c r="P108" s="44">
        <f>F108</f>
        <v>0</v>
      </c>
      <c r="Q108" s="44">
        <f t="shared" ref="Q108" si="20">G108</f>
        <v>0</v>
      </c>
      <c r="R108" s="44">
        <f t="shared" ref="R108" si="21">H108</f>
        <v>0</v>
      </c>
      <c r="S108" s="44">
        <f t="shared" si="18"/>
        <v>0</v>
      </c>
      <c r="T108" s="44">
        <f t="shared" si="18"/>
        <v>0</v>
      </c>
      <c r="U108" s="44">
        <f t="shared" si="18"/>
        <v>0</v>
      </c>
      <c r="V108" s="45">
        <f t="shared" si="19"/>
        <v>0</v>
      </c>
      <c r="W108" s="45">
        <f t="shared" si="19"/>
        <v>0</v>
      </c>
      <c r="X108" s="45">
        <f t="shared" si="19"/>
        <v>0</v>
      </c>
    </row>
    <row r="109" spans="2:28">
      <c r="B109" s="15" t="s">
        <v>4</v>
      </c>
      <c r="C109" s="13" t="s">
        <v>192</v>
      </c>
      <c r="D109" s="13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3" t="s">
        <v>49</v>
      </c>
      <c r="P109" s="44">
        <f>P23</f>
        <v>2</v>
      </c>
      <c r="Q109" s="44">
        <f t="shared" ref="Q109:X109" si="22">Q23</f>
        <v>4</v>
      </c>
      <c r="R109" s="44">
        <f t="shared" si="22"/>
        <v>8</v>
      </c>
      <c r="S109" s="44">
        <f t="shared" si="22"/>
        <v>2</v>
      </c>
      <c r="T109" s="44">
        <f t="shared" si="22"/>
        <v>4</v>
      </c>
      <c r="U109" s="44">
        <f t="shared" si="22"/>
        <v>8</v>
      </c>
      <c r="V109" s="44">
        <f t="shared" si="22"/>
        <v>2</v>
      </c>
      <c r="W109" s="44">
        <f t="shared" si="22"/>
        <v>4</v>
      </c>
      <c r="X109" s="44">
        <f t="shared" si="22"/>
        <v>8</v>
      </c>
    </row>
    <row r="110" spans="2:28">
      <c r="B110" s="15" t="s">
        <v>4</v>
      </c>
      <c r="C110" s="13" t="s">
        <v>24</v>
      </c>
      <c r="D110" s="13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3" t="s">
        <v>173</v>
      </c>
      <c r="P110" s="63"/>
      <c r="Q110" s="63"/>
      <c r="R110" s="63"/>
      <c r="S110" s="13"/>
      <c r="T110" s="13"/>
      <c r="U110" s="13"/>
      <c r="V110" s="13"/>
      <c r="W110" s="13"/>
      <c r="X110" s="13"/>
      <c r="Y110" s="101" t="s">
        <v>245</v>
      </c>
      <c r="Z110" s="101"/>
      <c r="AA110" s="101"/>
      <c r="AB110" s="101"/>
    </row>
    <row r="111" spans="2:28">
      <c r="B111" s="15" t="s">
        <v>4</v>
      </c>
      <c r="C111" s="13" t="s">
        <v>26</v>
      </c>
      <c r="D111" s="13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3" t="s">
        <v>134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44">
        <v>0</v>
      </c>
      <c r="X111" s="44">
        <v>0</v>
      </c>
    </row>
    <row r="112" spans="2:28">
      <c r="B112" s="15" t="s">
        <v>4</v>
      </c>
      <c r="C112" s="13" t="s">
        <v>25</v>
      </c>
      <c r="D112" s="13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3" t="s">
        <v>174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44">
        <v>0</v>
      </c>
    </row>
    <row r="113" spans="2:26" s="38" customFormat="1">
      <c r="B113" s="50" t="s">
        <v>4</v>
      </c>
      <c r="C113" s="51" t="s">
        <v>138</v>
      </c>
      <c r="D113" s="37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13" t="s">
        <v>49</v>
      </c>
      <c r="P113" s="48">
        <f>Q113*User_interface!G184</f>
        <v>0</v>
      </c>
      <c r="Q113" s="48">
        <v>0</v>
      </c>
      <c r="R113" s="48">
        <f>Q113*User_interface!H184</f>
        <v>0</v>
      </c>
      <c r="S113" s="48">
        <f>R113*User_interface!E184</f>
        <v>0</v>
      </c>
      <c r="T113" s="48">
        <f>S113*User_interface!F184</f>
        <v>0</v>
      </c>
      <c r="U113" s="48">
        <f>T113*User_interface!G184</f>
        <v>0</v>
      </c>
      <c r="V113" s="48">
        <f>U113*User_interface!H184</f>
        <v>0</v>
      </c>
      <c r="W113" s="48">
        <f>V113*User_interface!I184</f>
        <v>0</v>
      </c>
      <c r="X113" s="48">
        <f>W113*User_interface!J184</f>
        <v>0</v>
      </c>
      <c r="Y113" s="3"/>
      <c r="Z113" s="3"/>
    </row>
    <row r="114" spans="2:26" s="38" customFormat="1">
      <c r="B114" s="50" t="s">
        <v>5</v>
      </c>
      <c r="C114" s="51" t="s">
        <v>195</v>
      </c>
      <c r="D114" s="37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13" t="s">
        <v>49</v>
      </c>
      <c r="P114" s="111" t="s">
        <v>206</v>
      </c>
      <c r="Q114" s="112"/>
      <c r="R114" s="112"/>
      <c r="S114" s="112"/>
      <c r="T114" s="112"/>
      <c r="U114" s="112"/>
      <c r="V114" s="112"/>
      <c r="W114" s="112"/>
      <c r="X114" s="113"/>
      <c r="Y114" s="3"/>
      <c r="Z114" s="3"/>
    </row>
    <row r="115" spans="2:26" s="38" customFormat="1">
      <c r="B115" s="50" t="s">
        <v>5</v>
      </c>
      <c r="C115" s="51" t="s">
        <v>193</v>
      </c>
      <c r="D115" s="37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13" t="s">
        <v>49</v>
      </c>
      <c r="P115" s="111" t="s">
        <v>206</v>
      </c>
      <c r="Q115" s="112"/>
      <c r="R115" s="112"/>
      <c r="S115" s="112"/>
      <c r="T115" s="112"/>
      <c r="U115" s="112"/>
      <c r="V115" s="112"/>
      <c r="W115" s="112"/>
      <c r="X115" s="113"/>
      <c r="Y115" s="3"/>
      <c r="Z115" s="3"/>
    </row>
    <row r="116" spans="2:26" s="38" customFormat="1">
      <c r="B116" s="50" t="s">
        <v>5</v>
      </c>
      <c r="C116" s="51" t="s">
        <v>194</v>
      </c>
      <c r="D116" s="37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13" t="s">
        <v>49</v>
      </c>
      <c r="P116" s="111" t="s">
        <v>206</v>
      </c>
      <c r="Q116" s="112"/>
      <c r="R116" s="112"/>
      <c r="S116" s="112"/>
      <c r="T116" s="112"/>
      <c r="U116" s="112"/>
      <c r="V116" s="112"/>
      <c r="W116" s="112"/>
      <c r="X116" s="113"/>
      <c r="Y116" s="3"/>
      <c r="Z116" s="3"/>
    </row>
    <row r="117" spans="2:26">
      <c r="B117" s="15" t="s">
        <v>5</v>
      </c>
      <c r="C117" s="13" t="s">
        <v>117</v>
      </c>
      <c r="D117" s="13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13" t="s">
        <v>49</v>
      </c>
      <c r="P117" s="111" t="s">
        <v>206</v>
      </c>
      <c r="Q117" s="112"/>
      <c r="R117" s="112"/>
      <c r="S117" s="112"/>
      <c r="T117" s="112"/>
      <c r="U117" s="112"/>
      <c r="V117" s="112"/>
      <c r="W117" s="112"/>
      <c r="X117" s="113"/>
    </row>
    <row r="118" spans="2:26">
      <c r="E118"/>
      <c r="F118"/>
      <c r="G118"/>
      <c r="H118"/>
      <c r="I118"/>
      <c r="J118"/>
      <c r="K118"/>
      <c r="L118"/>
      <c r="M118"/>
      <c r="N118"/>
    </row>
    <row r="119" spans="2:26">
      <c r="B119" s="28" t="s">
        <v>212</v>
      </c>
      <c r="C119" s="29"/>
      <c r="D119" s="29"/>
      <c r="E119" s="29"/>
      <c r="F119" s="110">
        <v>2020</v>
      </c>
      <c r="G119" s="110"/>
      <c r="H119" s="110"/>
      <c r="I119" s="110">
        <v>2030</v>
      </c>
      <c r="J119" s="110"/>
      <c r="K119" s="110"/>
      <c r="L119" s="110">
        <v>2050</v>
      </c>
      <c r="M119" s="110"/>
      <c r="N119" s="110"/>
      <c r="O119" s="29"/>
      <c r="P119" s="110">
        <v>2020</v>
      </c>
      <c r="Q119" s="110"/>
      <c r="R119" s="110"/>
      <c r="S119" s="110">
        <v>2030</v>
      </c>
      <c r="T119" s="110"/>
      <c r="U119" s="110"/>
      <c r="V119" s="110">
        <v>2050</v>
      </c>
      <c r="W119" s="110"/>
      <c r="X119" s="110"/>
    </row>
    <row r="120" spans="2:26">
      <c r="B120" s="29"/>
      <c r="C120" s="29" t="s">
        <v>107</v>
      </c>
      <c r="D120" s="29" t="s">
        <v>108</v>
      </c>
      <c r="E120" s="29"/>
      <c r="F120" s="30" t="s">
        <v>11</v>
      </c>
      <c r="G120" s="30" t="s">
        <v>12</v>
      </c>
      <c r="H120" s="30" t="s">
        <v>13</v>
      </c>
      <c r="I120" s="30" t="s">
        <v>11</v>
      </c>
      <c r="J120" s="30" t="s">
        <v>12</v>
      </c>
      <c r="K120" s="30" t="s">
        <v>13</v>
      </c>
      <c r="L120" s="30" t="s">
        <v>11</v>
      </c>
      <c r="M120" s="30" t="s">
        <v>12</v>
      </c>
      <c r="N120" s="30" t="s">
        <v>13</v>
      </c>
      <c r="O120" s="29" t="s">
        <v>59</v>
      </c>
      <c r="P120" s="30" t="s">
        <v>11</v>
      </c>
      <c r="Q120" s="30" t="s">
        <v>12</v>
      </c>
      <c r="R120" s="30" t="s">
        <v>13</v>
      </c>
      <c r="S120" s="30" t="s">
        <v>11</v>
      </c>
      <c r="T120" s="30" t="s">
        <v>12</v>
      </c>
      <c r="U120" s="30" t="s">
        <v>13</v>
      </c>
      <c r="V120" s="30" t="s">
        <v>11</v>
      </c>
      <c r="W120" s="30" t="s">
        <v>12</v>
      </c>
      <c r="X120" s="30" t="s">
        <v>13</v>
      </c>
    </row>
    <row r="121" spans="2:26">
      <c r="B121" s="15" t="s">
        <v>4</v>
      </c>
      <c r="C121" s="13" t="s">
        <v>196</v>
      </c>
      <c r="D121" s="13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3" t="s">
        <v>134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44">
        <v>0</v>
      </c>
      <c r="X121" s="44">
        <v>0</v>
      </c>
    </row>
    <row r="122" spans="2:26">
      <c r="B122" s="15" t="s">
        <v>5</v>
      </c>
      <c r="C122" s="13" t="s">
        <v>197</v>
      </c>
      <c r="D122" s="13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3" t="s">
        <v>134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  <c r="U122" s="44">
        <v>0</v>
      </c>
      <c r="V122" s="44">
        <v>0</v>
      </c>
      <c r="W122" s="44">
        <v>0</v>
      </c>
      <c r="X122" s="44">
        <v>0</v>
      </c>
    </row>
    <row r="123" spans="2:26">
      <c r="B123" s="15" t="s">
        <v>4</v>
      </c>
      <c r="C123" s="13" t="s">
        <v>210</v>
      </c>
      <c r="D123" s="13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13" t="s">
        <v>134</v>
      </c>
      <c r="P123" s="51"/>
      <c r="Q123" s="51"/>
      <c r="R123" s="51"/>
      <c r="S123" s="51"/>
      <c r="T123" s="51"/>
      <c r="U123" s="51"/>
      <c r="V123" s="51"/>
      <c r="W123" s="51"/>
      <c r="X123" s="51"/>
    </row>
    <row r="124" spans="2:26">
      <c r="B124" s="15" t="s">
        <v>5</v>
      </c>
      <c r="C124" s="13" t="s">
        <v>211</v>
      </c>
      <c r="D124" s="13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3" t="s">
        <v>134</v>
      </c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2:26">
      <c r="B125" s="15" t="s">
        <v>5</v>
      </c>
      <c r="C125" s="13" t="s">
        <v>188</v>
      </c>
      <c r="D125" s="13"/>
      <c r="E125" s="13" t="s">
        <v>186</v>
      </c>
      <c r="F125" s="41">
        <v>13545.706371191136</v>
      </c>
      <c r="G125" s="41">
        <v>27091.412742382272</v>
      </c>
      <c r="H125" s="41">
        <v>54182.825484764544</v>
      </c>
      <c r="I125" s="41">
        <v>13545.706371191136</v>
      </c>
      <c r="J125" s="41">
        <v>27091.412742382272</v>
      </c>
      <c r="K125" s="41">
        <v>54182.825484764544</v>
      </c>
      <c r="L125" s="41">
        <v>13545.706371191136</v>
      </c>
      <c r="M125" s="41">
        <v>27091.412742382272</v>
      </c>
      <c r="N125" s="41">
        <v>54182.825484764544</v>
      </c>
      <c r="O125" s="61" t="s">
        <v>174</v>
      </c>
      <c r="P125" s="45">
        <f>F125*User_interface!$J$54</f>
        <v>101592.79778393352</v>
      </c>
      <c r="Q125" s="45">
        <f>G125*User_interface!$J$54</f>
        <v>203185.59556786704</v>
      </c>
      <c r="R125" s="45">
        <f>H125*User_interface!$J$54</f>
        <v>406371.19113573409</v>
      </c>
      <c r="S125" s="45">
        <f>User_interface!$K$54*I125</f>
        <v>101592.79778393352</v>
      </c>
      <c r="T125" s="45">
        <f>User_interface!$K$54*J125</f>
        <v>203185.59556786704</v>
      </c>
      <c r="U125" s="45">
        <f>User_interface!$K$54*K125</f>
        <v>406371.19113573409</v>
      </c>
      <c r="V125" s="45">
        <f>User_interface!$L$54*L125</f>
        <v>101592.79778393352</v>
      </c>
      <c r="W125" s="45">
        <f>User_interface!$L$54*M125</f>
        <v>203185.59556786704</v>
      </c>
      <c r="X125" s="45">
        <f>User_interface!$L$54*N125</f>
        <v>406371.19113573409</v>
      </c>
    </row>
    <row r="126" spans="2:26">
      <c r="B126" s="15" t="s">
        <v>5</v>
      </c>
      <c r="C126" t="s">
        <v>118</v>
      </c>
      <c r="D126" s="13"/>
      <c r="E126" s="13"/>
      <c r="F126" s="11"/>
      <c r="G126" s="11"/>
      <c r="H126" s="11"/>
      <c r="I126" s="11"/>
      <c r="J126" s="11"/>
      <c r="K126" s="11"/>
      <c r="L126" s="11"/>
      <c r="M126" s="11"/>
      <c r="N126" s="11"/>
      <c r="O126" s="13" t="s">
        <v>49</v>
      </c>
      <c r="P126" s="111" t="s">
        <v>206</v>
      </c>
      <c r="Q126" s="112"/>
      <c r="R126" s="112"/>
      <c r="S126" s="112"/>
      <c r="T126" s="112"/>
      <c r="U126" s="112"/>
      <c r="V126" s="112"/>
      <c r="W126" s="112"/>
      <c r="X126" s="113"/>
    </row>
    <row r="127" spans="2:26">
      <c r="B127" s="15" t="s">
        <v>5</v>
      </c>
      <c r="C127" s="13" t="s">
        <v>29</v>
      </c>
      <c r="D127" s="13"/>
      <c r="E127" s="13" t="s">
        <v>187</v>
      </c>
      <c r="F127" s="41">
        <v>685.59556786703592</v>
      </c>
      <c r="G127" s="41">
        <v>1371.1911357340718</v>
      </c>
      <c r="H127" s="41">
        <v>2742.3822714681437</v>
      </c>
      <c r="I127" s="41">
        <v>685.59556786703592</v>
      </c>
      <c r="J127" s="41">
        <v>1371.1911357340718</v>
      </c>
      <c r="K127" s="41">
        <v>2742.3822714681437</v>
      </c>
      <c r="L127" s="41">
        <v>685.59556786703592</v>
      </c>
      <c r="M127" s="41">
        <v>1371.1911357340718</v>
      </c>
      <c r="N127" s="41">
        <v>2742.3822714681437</v>
      </c>
      <c r="O127" s="57" t="s">
        <v>134</v>
      </c>
      <c r="P127" s="45">
        <f>F127*User_interface!$J$54</f>
        <v>5141.9667590027693</v>
      </c>
      <c r="Q127" s="45">
        <f>G127*User_interface!$J$54</f>
        <v>10283.933518005539</v>
      </c>
      <c r="R127" s="45">
        <f>H127*User_interface!$J$54</f>
        <v>20567.867036011077</v>
      </c>
      <c r="S127" s="45">
        <f>User_interface!$K$54*I127</f>
        <v>5141.9667590027693</v>
      </c>
      <c r="T127" s="45">
        <f>User_interface!$K$54*J127</f>
        <v>10283.933518005539</v>
      </c>
      <c r="U127" s="45">
        <f>User_interface!$K$54*K127</f>
        <v>20567.867036011077</v>
      </c>
      <c r="V127" s="45">
        <f>User_interface!$L$54*L127</f>
        <v>5141.9667590027693</v>
      </c>
      <c r="W127" s="45">
        <f>User_interface!$L$54*M127</f>
        <v>10283.933518005539</v>
      </c>
      <c r="X127" s="45">
        <f>User_interface!$L$54*N127</f>
        <v>20567.867036011077</v>
      </c>
    </row>
    <row r="128" spans="2:26">
      <c r="B128" s="15" t="s">
        <v>5</v>
      </c>
      <c r="C128" s="13" t="s">
        <v>32</v>
      </c>
      <c r="D128" s="13"/>
      <c r="E128" s="11" t="s">
        <v>187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61" t="s">
        <v>174</v>
      </c>
      <c r="P128" s="45">
        <f>User_interface!$J$54*F128</f>
        <v>0</v>
      </c>
      <c r="Q128" s="45">
        <f>User_interface!$J$54*G128</f>
        <v>0</v>
      </c>
      <c r="R128" s="45">
        <f>User_interface!$J$54*H128</f>
        <v>0</v>
      </c>
      <c r="S128" s="45">
        <f>User_interface!$K$54*I128</f>
        <v>0</v>
      </c>
      <c r="T128" s="45">
        <f>User_interface!$K$54*J128</f>
        <v>0</v>
      </c>
      <c r="U128" s="45">
        <f>User_interface!$K$54*K128</f>
        <v>0</v>
      </c>
      <c r="V128" s="45">
        <f>User_interface!$L$54*L128</f>
        <v>0</v>
      </c>
      <c r="W128" s="45">
        <f>User_interface!$L$54*M128</f>
        <v>0</v>
      </c>
      <c r="X128" s="45">
        <f>User_interface!$L$54*N128</f>
        <v>0</v>
      </c>
    </row>
    <row r="129" spans="25:26">
      <c r="Y129" s="77"/>
      <c r="Z129"/>
    </row>
    <row r="130" spans="25:26">
      <c r="Y130" s="77"/>
      <c r="Z130"/>
    </row>
  </sheetData>
  <mergeCells count="69">
    <mergeCell ref="P126:X126"/>
    <mergeCell ref="F119:H119"/>
    <mergeCell ref="I119:K119"/>
    <mergeCell ref="L119:N119"/>
    <mergeCell ref="P28:X28"/>
    <mergeCell ref="P29:X29"/>
    <mergeCell ref="P30:X30"/>
    <mergeCell ref="P31:X31"/>
    <mergeCell ref="P40:X40"/>
    <mergeCell ref="P71:X71"/>
    <mergeCell ref="P72:X72"/>
    <mergeCell ref="P73:X73"/>
    <mergeCell ref="P74:X74"/>
    <mergeCell ref="P83:X83"/>
    <mergeCell ref="P114:X114"/>
    <mergeCell ref="P115:X115"/>
    <mergeCell ref="F90:H90"/>
    <mergeCell ref="I90:K90"/>
    <mergeCell ref="L90:N90"/>
    <mergeCell ref="F104:H104"/>
    <mergeCell ref="I104:K104"/>
    <mergeCell ref="L104:N104"/>
    <mergeCell ref="F61:H61"/>
    <mergeCell ref="I61:K61"/>
    <mergeCell ref="L61:N61"/>
    <mergeCell ref="F76:H76"/>
    <mergeCell ref="I76:K76"/>
    <mergeCell ref="L76:N76"/>
    <mergeCell ref="F33:H33"/>
    <mergeCell ref="I33:K33"/>
    <mergeCell ref="L33:N33"/>
    <mergeCell ref="F47:H47"/>
    <mergeCell ref="I47:K47"/>
    <mergeCell ref="L47:N47"/>
    <mergeCell ref="F4:H4"/>
    <mergeCell ref="I4:K4"/>
    <mergeCell ref="L4:N4"/>
    <mergeCell ref="F18:H18"/>
    <mergeCell ref="I18:K18"/>
    <mergeCell ref="L18:N18"/>
    <mergeCell ref="V18:X18"/>
    <mergeCell ref="P33:R33"/>
    <mergeCell ref="S33:U33"/>
    <mergeCell ref="V33:X33"/>
    <mergeCell ref="S4:U4"/>
    <mergeCell ref="V4:X4"/>
    <mergeCell ref="P18:R18"/>
    <mergeCell ref="S18:U18"/>
    <mergeCell ref="P4:R4"/>
    <mergeCell ref="P47:R47"/>
    <mergeCell ref="S47:U47"/>
    <mergeCell ref="V47:X47"/>
    <mergeCell ref="P61:R61"/>
    <mergeCell ref="S61:U61"/>
    <mergeCell ref="V61:X61"/>
    <mergeCell ref="P119:R119"/>
    <mergeCell ref="S119:U119"/>
    <mergeCell ref="V119:X119"/>
    <mergeCell ref="P117:X117"/>
    <mergeCell ref="P76:R76"/>
    <mergeCell ref="S76:U76"/>
    <mergeCell ref="V76:X76"/>
    <mergeCell ref="P90:R90"/>
    <mergeCell ref="S90:U90"/>
    <mergeCell ref="V90:X90"/>
    <mergeCell ref="P116:X116"/>
    <mergeCell ref="P104:R104"/>
    <mergeCell ref="S104:U104"/>
    <mergeCell ref="V104:X10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EF5D-B63E-F849-BD2B-8CCCE9627E2E}">
  <sheetPr codeName="Sheet5"/>
  <dimension ref="B2:BM492"/>
  <sheetViews>
    <sheetView topLeftCell="A29" zoomScale="85" zoomScaleNormal="100" workbookViewId="0">
      <pane xSplit="3" topLeftCell="D1" activePane="topRight" state="frozen"/>
      <selection activeCell="A11" sqref="A11"/>
      <selection pane="topRight" activeCell="D32" sqref="D32"/>
    </sheetView>
  </sheetViews>
  <sheetFormatPr defaultColWidth="10.83203125" defaultRowHeight="15.5"/>
  <cols>
    <col min="1" max="1" width="10.83203125" style="68"/>
    <col min="2" max="2" width="21.5" style="68" bestFit="1" customWidth="1"/>
    <col min="3" max="3" width="36" style="68" bestFit="1" customWidth="1"/>
    <col min="4" max="15" width="19.33203125" style="68" customWidth="1"/>
    <col min="16" max="16" width="25" style="68" customWidth="1"/>
    <col min="17" max="17" width="21.58203125" style="68" bestFit="1" customWidth="1"/>
    <col min="18" max="18" width="12.58203125" style="68" bestFit="1" customWidth="1"/>
    <col min="19" max="19" width="15.08203125" style="68" bestFit="1" customWidth="1"/>
    <col min="20" max="20" width="21.83203125" style="68" bestFit="1" customWidth="1"/>
    <col min="21" max="21" width="21.58203125" style="68" bestFit="1" customWidth="1"/>
    <col min="22" max="22" width="12.58203125" style="68" bestFit="1" customWidth="1"/>
    <col min="23" max="23" width="17.33203125" style="68" bestFit="1" customWidth="1"/>
    <col min="24" max="24" width="14.5" style="68" customWidth="1"/>
    <col min="25" max="26" width="12.33203125" style="68" bestFit="1" customWidth="1"/>
    <col min="27" max="27" width="13" style="68" bestFit="1" customWidth="1"/>
    <col min="28" max="38" width="12.33203125" style="68" bestFit="1" customWidth="1"/>
    <col min="39" max="39" width="13" style="68" bestFit="1" customWidth="1"/>
    <col min="40" max="40" width="12.33203125" style="68" bestFit="1" customWidth="1"/>
    <col min="41" max="51" width="11.83203125" style="68" bestFit="1" customWidth="1"/>
    <col min="52" max="52" width="12.33203125" style="68" bestFit="1" customWidth="1"/>
    <col min="53" max="55" width="11.83203125" style="68" bestFit="1" customWidth="1"/>
    <col min="56" max="16384" width="10.83203125" style="68"/>
  </cols>
  <sheetData>
    <row r="2" spans="2:65" ht="16" thickBot="1"/>
    <row r="3" spans="2:65" ht="16" thickBot="1">
      <c r="B3" s="56"/>
      <c r="S3" s="78" t="s">
        <v>11</v>
      </c>
      <c r="U3" s="78" t="s">
        <v>4</v>
      </c>
      <c r="W3" s="79" t="s">
        <v>20</v>
      </c>
    </row>
    <row r="4" spans="2:65">
      <c r="B4" s="56"/>
      <c r="S4" s="80" t="s">
        <v>12</v>
      </c>
      <c r="U4" s="80" t="s">
        <v>5</v>
      </c>
    </row>
    <row r="5" spans="2:65" ht="16" thickBot="1">
      <c r="S5" s="80" t="s">
        <v>13</v>
      </c>
      <c r="U5" s="81" t="s">
        <v>132</v>
      </c>
    </row>
    <row r="6" spans="2:65" ht="16" thickBot="1">
      <c r="S6" s="81" t="s">
        <v>57</v>
      </c>
      <c r="U6" s="82"/>
    </row>
    <row r="7" spans="2:65">
      <c r="B7" s="56"/>
      <c r="M7" s="99" t="s">
        <v>244</v>
      </c>
    </row>
    <row r="8" spans="2:65">
      <c r="D8" s="68" t="s">
        <v>4</v>
      </c>
      <c r="E8" s="83" t="s">
        <v>12</v>
      </c>
    </row>
    <row r="9" spans="2:65">
      <c r="B9" s="84" t="s">
        <v>33</v>
      </c>
      <c r="D9" s="68" t="s">
        <v>5</v>
      </c>
      <c r="E9" s="83" t="s">
        <v>12</v>
      </c>
    </row>
    <row r="10" spans="2:65">
      <c r="Q10" s="56"/>
    </row>
    <row r="11" spans="2:65">
      <c r="B11" s="68" t="s">
        <v>44</v>
      </c>
      <c r="E11" s="68" t="s">
        <v>124</v>
      </c>
    </row>
    <row r="12" spans="2:65">
      <c r="B12" s="68" t="s">
        <v>45</v>
      </c>
      <c r="C12" s="68" t="s">
        <v>46</v>
      </c>
      <c r="D12" s="68">
        <f>COUNT(P14:BM14)</f>
        <v>25</v>
      </c>
      <c r="E12" s="85" t="str">
        <f>IF(D12=User_interface!D56, " ", "ERROR")</f>
        <v xml:space="preserve"> </v>
      </c>
      <c r="F12" s="115" t="s">
        <v>190</v>
      </c>
      <c r="G12" s="115"/>
      <c r="H12" s="115"/>
      <c r="I12" s="115"/>
      <c r="J12" s="115"/>
      <c r="K12" s="115"/>
      <c r="L12" s="115"/>
      <c r="M12" s="115"/>
      <c r="N12" s="115"/>
      <c r="O12" s="115"/>
    </row>
    <row r="14" spans="2:65">
      <c r="B14" s="68" t="s">
        <v>0</v>
      </c>
      <c r="E14" s="68" t="s">
        <v>54</v>
      </c>
      <c r="F14" s="68" t="str">
        <f>IF(AND(ABS(SUM(G14,-1,-$P14))&lt;=User_interface!$D$67,SUM(G14,-1)&lt;=$P14),SUM(G14,-1)," ")</f>
        <v xml:space="preserve"> </v>
      </c>
      <c r="G14" s="68" t="str">
        <f>IF(AND(ABS(SUM(H14,-1,-$P14))&lt;=User_interface!$D$67,SUM(H14,-1)&lt;=$P14),SUM(H14,-1)," ")</f>
        <v xml:space="preserve"> </v>
      </c>
      <c r="H14" s="68" t="str">
        <f>IF(AND(ABS(SUM(I14,-1,-$P14))&lt;=User_interface!$D$67,SUM(I14,-1)&lt;=$P14),SUM(I14,-1)," ")</f>
        <v xml:space="preserve"> </v>
      </c>
      <c r="I14" s="68" t="str">
        <f>IF(AND(ABS(SUM(J14,-1,-$P14))&lt;=User_interface!$D$67,SUM(J14,-1)&lt;=$P14),SUM(J14,-1)," ")</f>
        <v xml:space="preserve"> </v>
      </c>
      <c r="J14" s="68" t="str">
        <f>IF(AND(ABS(SUM(K14,-1,-$P14))&lt;=User_interface!$D$67,SUM(K14,-1)&lt;=$P14),SUM(K14,-1)," ")</f>
        <v xml:space="preserve"> </v>
      </c>
      <c r="K14" s="68" t="str">
        <f>IF(AND(ABS(SUM(L14,-1,-$P14))&lt;=User_interface!$D$67,SUM(L14,-1)&lt;=$P14),SUM(L14,-1)," ")</f>
        <v xml:space="preserve"> </v>
      </c>
      <c r="L14" s="68" t="str">
        <f>IF(AND(ABS(SUM(M14,-1,-$P14))&lt;=User_interface!$D$67,SUM(M14,-1)&lt;=$P14),SUM(M14,-1)," ")</f>
        <v xml:space="preserve"> </v>
      </c>
      <c r="M14" s="68" t="str">
        <f>IF(AND(ABS(SUM(N14,-1,-$P14))&lt;=User_interface!$D$67,SUM(N14,-1)&lt;=$P14),SUM(N14,-1)," ")</f>
        <v xml:space="preserve"> </v>
      </c>
      <c r="N14" s="68" t="str">
        <f>IF(AND(ABS(SUM(O14,-1,-$P14))&lt;=User_interface!$D$67,SUM(O14,-1)&lt;=$P14),SUM(O14,-1)," ")</f>
        <v xml:space="preserve"> </v>
      </c>
      <c r="O14" s="68" t="str">
        <f>IF(AND(ABS(SUM(P14,-1,-$P14))&lt;=User_interface!$D$67,SUM(P14,-1)&lt;=$P14),SUM(P14,-1)," ")</f>
        <v xml:space="preserve"> </v>
      </c>
      <c r="P14" s="68">
        <f>2020+User_interface!D67</f>
        <v>2020</v>
      </c>
      <c r="Q14" s="68">
        <f>IF(AND(SUM(P14,2,-$P14)&lt;=User_interface!$D$56,SUM(P14,1)&gt;=$P14),SUM(P14,1)," ")</f>
        <v>2021</v>
      </c>
      <c r="R14" s="68">
        <f>IF(AND(SUM(Q14,2,-$P14)&lt;=User_interface!$D$56,SUM(Q14,1)&gt;=$P14),SUM(Q14,1)," ")</f>
        <v>2022</v>
      </c>
      <c r="S14" s="68">
        <f>IF(AND(SUM(R14,2,-$P14)&lt;=User_interface!$D$56,SUM(R14,1)&gt;=$P14),SUM(R14,1)," ")</f>
        <v>2023</v>
      </c>
      <c r="T14" s="68">
        <f>IF(AND(SUM(S14,2,-$P14)&lt;=User_interface!$D$56,SUM(S14,1)&gt;=$P14),SUM(S14,1)," ")</f>
        <v>2024</v>
      </c>
      <c r="U14" s="68">
        <f>IF(AND(SUM(T14,2,-$P14)&lt;=User_interface!$D$56,SUM(T14,1)&gt;=$P14),SUM(T14,1)," ")</f>
        <v>2025</v>
      </c>
      <c r="V14" s="68">
        <f>IF(AND(SUM(U14,2,-$P14)&lt;=User_interface!$D$56,SUM(U14,1)&gt;=$P14),SUM(U14,1)," ")</f>
        <v>2026</v>
      </c>
      <c r="W14" s="68">
        <f>IF(AND(SUM(V14,2,-$P14)&lt;=User_interface!$D$56,SUM(V14,1)&gt;=$P14),SUM(V14,1)," ")</f>
        <v>2027</v>
      </c>
      <c r="X14" s="68">
        <f>IF(AND(SUM(W14,2,-$P14)&lt;=User_interface!$D$56,SUM(W14,1)&gt;=$P14),SUM(W14,1)," ")</f>
        <v>2028</v>
      </c>
      <c r="Y14" s="68">
        <f>IF(AND(SUM(X14,2,-$P14)&lt;=User_interface!$D$56,SUM(X14,1)&gt;=$P14),SUM(X14,1)," ")</f>
        <v>2029</v>
      </c>
      <c r="Z14" s="68">
        <f>IF(AND(SUM(Y14,2,-$P14)&lt;=User_interface!$D$56,SUM(Y14,1)&gt;=$P14),SUM(Y14,1)," ")</f>
        <v>2030</v>
      </c>
      <c r="AA14" s="68">
        <f>IF(AND(SUM(Z14,2,-$P14)&lt;=User_interface!$D$56,SUM(Z14,1)&gt;=$P14),SUM(Z14,1)," ")</f>
        <v>2031</v>
      </c>
      <c r="AB14" s="68">
        <f>IF(AND(SUM(AA14,2,-$P14)&lt;=User_interface!$D$56,SUM(AA14,1)&gt;=$P14),SUM(AA14,1)," ")</f>
        <v>2032</v>
      </c>
      <c r="AC14" s="68">
        <f>IF(AND(SUM(AB14,2,-$P14)&lt;=User_interface!$D$56,SUM(AB14,1)&gt;=$P14),SUM(AB14,1)," ")</f>
        <v>2033</v>
      </c>
      <c r="AD14" s="68">
        <f>IF(AND(SUM(AC14,2,-$P14)&lt;=User_interface!$D$56,SUM(AC14,1)&gt;=$P14),SUM(AC14,1)," ")</f>
        <v>2034</v>
      </c>
      <c r="AE14" s="68">
        <f>IF(AND(SUM(AD14,2,-$P14)&lt;=User_interface!$D$56,SUM(AD14,1)&gt;=$P14),SUM(AD14,1)," ")</f>
        <v>2035</v>
      </c>
      <c r="AF14" s="68">
        <f>IF(AND(SUM(AE14,2,-$P14)&lt;=User_interface!$D$56,SUM(AE14,1)&gt;=$P14),SUM(AE14,1)," ")</f>
        <v>2036</v>
      </c>
      <c r="AG14" s="68">
        <f>IF(AND(SUM(AF14,2,-$P14)&lt;=User_interface!$D$56,SUM(AF14,1)&gt;=$P14),SUM(AF14,1)," ")</f>
        <v>2037</v>
      </c>
      <c r="AH14" s="68">
        <f>IF(AND(SUM(AG14,2,-$P14)&lt;=User_interface!$D$56,SUM(AG14,1)&gt;=$P14),SUM(AG14,1)," ")</f>
        <v>2038</v>
      </c>
      <c r="AI14" s="68">
        <f>IF(AND(SUM(AH14,2,-$P14)&lt;=User_interface!$D$56,SUM(AH14,1)&gt;=$P14),SUM(AH14,1)," ")</f>
        <v>2039</v>
      </c>
      <c r="AJ14" s="68">
        <f>IF(AND(SUM(AI14,2,-$P14)&lt;=User_interface!$D$56,SUM(AI14,1)&gt;=$P14),SUM(AI14,1)," ")</f>
        <v>2040</v>
      </c>
      <c r="AK14" s="68">
        <f>IF(AND(SUM(AJ14,2,-$P14)&lt;=User_interface!$D$56,SUM(AJ14,1)&gt;=$P14),SUM(AJ14,1)," ")</f>
        <v>2041</v>
      </c>
      <c r="AL14" s="68">
        <f>IF(AND(SUM(AK14,2,-$P14)&lt;=User_interface!$D$56,SUM(AK14,1)&gt;=$P14),SUM(AK14,1)," ")</f>
        <v>2042</v>
      </c>
      <c r="AM14" s="68">
        <f>IF(AND(SUM(AL14,2,-$P14)&lt;=User_interface!$D$56,SUM(AL14,1)&gt;=$P14),SUM(AL14,1)," ")</f>
        <v>2043</v>
      </c>
      <c r="AN14" s="68">
        <f>IF(AND(SUM(AM14,2,-$P14)&lt;=User_interface!$D$56,SUM(AM14,1)&gt;=$P14),SUM(AM14,1)," ")</f>
        <v>2044</v>
      </c>
      <c r="AO14" s="68" t="str">
        <f>IF(AND(SUM(AN14,2,-$P14)&lt;=User_interface!$D$56,SUM(AN14,1)&gt;=$P14),SUM(AN14,1)," ")</f>
        <v xml:space="preserve"> </v>
      </c>
      <c r="AP14" s="68" t="str">
        <f>IF(AND(SUM(AO14,2,-$P14)&lt;=User_interface!$D$56,SUM(AO14,1)&gt;=$P14),SUM(AO14,1)," ")</f>
        <v xml:space="preserve"> </v>
      </c>
      <c r="AQ14" s="68" t="str">
        <f>IF(AND(SUM(AP14,2,-$P14)&lt;=User_interface!$D$56,SUM(AP14,1)&gt;=$P14),SUM(AP14,1)," ")</f>
        <v xml:space="preserve"> </v>
      </c>
      <c r="AR14" s="68" t="str">
        <f>IF(AND(SUM(AQ14,2,-$P14)&lt;=User_interface!$D$56,SUM(AQ14,1)&gt;=$P14),SUM(AQ14,1)," ")</f>
        <v xml:space="preserve"> </v>
      </c>
      <c r="AS14" s="68" t="str">
        <f>IF(AND(SUM(AR14,2,-$P14)&lt;=User_interface!$D$56,SUM(AR14,1)&gt;=$P14),SUM(AR14,1)," ")</f>
        <v xml:space="preserve"> </v>
      </c>
      <c r="AT14" s="68" t="str">
        <f>IF(AND(SUM(AS14,2,-$P14)&lt;=User_interface!$D$56,SUM(AS14,1)&gt;=$P14),SUM(AS14,1)," ")</f>
        <v xml:space="preserve"> </v>
      </c>
      <c r="AU14" s="68" t="str">
        <f>IF(AND(SUM(AT14,2,-$P14)&lt;=User_interface!$D$56,SUM(AT14,1)&gt;=$P14),SUM(AT14,1)," ")</f>
        <v xml:space="preserve"> </v>
      </c>
      <c r="AV14" s="68" t="str">
        <f>IF(AND(SUM(AU14,2,-$P14)&lt;=User_interface!$D$56,SUM(AU14,1)&gt;=$P14),SUM(AU14,1)," ")</f>
        <v xml:space="preserve"> </v>
      </c>
      <c r="AW14" s="68" t="str">
        <f>IF(AND(SUM(AV14,2,-$P14)&lt;=User_interface!$D$56,SUM(AV14,1)&gt;=$P14),SUM(AV14,1)," ")</f>
        <v xml:space="preserve"> </v>
      </c>
      <c r="AX14" s="68" t="str">
        <f>IF(AND(SUM(AW14,2,-$P14)&lt;=User_interface!$D$56,SUM(AW14,1)&gt;=$P14),SUM(AW14,1)," ")</f>
        <v xml:space="preserve"> </v>
      </c>
      <c r="AY14" s="68" t="str">
        <f>IF(AND(SUM(AX14,2,-$P14)&lt;=User_interface!$D$56,SUM(AX14,1)&gt;=$P14),SUM(AX14,1)," ")</f>
        <v xml:space="preserve"> </v>
      </c>
      <c r="AZ14" s="68" t="str">
        <f>IF(AND(SUM(AY14,2,-$P14)&lt;=User_interface!$D$56,SUM(AY14,1)&gt;=$P14),SUM(AY14,1)," ")</f>
        <v xml:space="preserve"> </v>
      </c>
      <c r="BA14" s="68" t="str">
        <f>IF(AND(SUM(AZ14,2,-$P14)&lt;=User_interface!$D$56,SUM(AZ14,1)&gt;=$P14),SUM(AZ14,1)," ")</f>
        <v xml:space="preserve"> </v>
      </c>
      <c r="BB14" s="68" t="str">
        <f>IF(AND(SUM(BA14,2,-$P14)&lt;=User_interface!$D$56,SUM(BA14,1)&gt;=$P14),SUM(BA14,1)," ")</f>
        <v xml:space="preserve"> </v>
      </c>
      <c r="BC14" s="68" t="str">
        <f>IF(AND(SUM(BB14,2,-$P14)&lt;=User_interface!$D$56,SUM(BB14,1)&gt;=$P14),SUM(BB14,1)," ")</f>
        <v xml:space="preserve"> </v>
      </c>
      <c r="BD14" s="68" t="str">
        <f>IF(AND(SUM(BC14,2,-$P14)&lt;=User_interface!$D$56,SUM(BC14,1)&gt;=$P14),SUM(BC14,1)," ")</f>
        <v xml:space="preserve"> </v>
      </c>
      <c r="BE14" s="68" t="str">
        <f>IF(AND(SUM(BD14,2,-$P14)&lt;=User_interface!$D$56,SUM(BD14,1)&gt;=$P14),SUM(BD14,1)," ")</f>
        <v xml:space="preserve"> </v>
      </c>
      <c r="BF14" s="68" t="str">
        <f>IF(AND(SUM(BE14,2,-$P14)&lt;=User_interface!$D$56,SUM(BE14,1)&gt;=$P14),SUM(BE14,1)," ")</f>
        <v xml:space="preserve"> </v>
      </c>
      <c r="BG14" s="68" t="str">
        <f>IF(AND(SUM(BF14,2,-$P14)&lt;=User_interface!$D$56,SUM(BF14,1)&gt;=$P14),SUM(BF14,1)," ")</f>
        <v xml:space="preserve"> </v>
      </c>
      <c r="BH14" s="68" t="str">
        <f>IF(AND(SUM(BG14,2,-$P14)&lt;=User_interface!$D$56,SUM(BG14,1)&gt;=$P14),SUM(BG14,1)," ")</f>
        <v xml:space="preserve"> </v>
      </c>
      <c r="BI14" s="68" t="str">
        <f>IF(AND(SUM(BH14,2,-$P14)&lt;=User_interface!$D$56,SUM(BH14,1)&gt;=$P14),SUM(BH14,1)," ")</f>
        <v xml:space="preserve"> </v>
      </c>
      <c r="BJ14" s="68" t="str">
        <f>IF(AND(SUM(BI14,2,-$P14)&lt;=User_interface!$D$56,SUM(BI14,1)&gt;=$P14),SUM(BI14,1)," ")</f>
        <v xml:space="preserve"> </v>
      </c>
      <c r="BK14" s="68" t="str">
        <f>IF(AND(SUM(BJ14,2,-$P14)&lt;=User_interface!$D$56,SUM(BJ14,1)&gt;=$P14),SUM(BJ14,1)," ")</f>
        <v xml:space="preserve"> </v>
      </c>
      <c r="BL14" s="68" t="str">
        <f>IF(AND(SUM(BK14,2,-$P14)&lt;=User_interface!$D$56,SUM(BK14,1)&gt;=$P14),SUM(BK14,1)," ")</f>
        <v xml:space="preserve"> </v>
      </c>
      <c r="BM14" s="68" t="str">
        <f>IF(AND(SUM(BL14,2,-$P14)&lt;=User_interface!$D$56,SUM(BL14,1)&gt;=$P14),SUM(BL14,1)," ")</f>
        <v xml:space="preserve"> </v>
      </c>
    </row>
    <row r="15" spans="2:65">
      <c r="B15" s="68" t="s">
        <v>4</v>
      </c>
      <c r="C15" s="68" t="s">
        <v>14</v>
      </c>
      <c r="D15" s="68" t="s">
        <v>6</v>
      </c>
      <c r="E15" s="86" t="str">
        <f>IF(B15=$U$3,$E$8,IF(B15=$U$4,$E$9,$S$4))</f>
        <v>Ref.</v>
      </c>
      <c r="P15" s="55">
        <f>IF(P$14="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Q15" s="55">
        <f>IF(Q$14="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R15" s="55">
        <f>IF(R$14="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S15" s="55">
        <f>IF(S$14="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T15" s="55">
        <f>IF(T$14="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U15" s="55">
        <f>IF(U$14="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V15" s="55">
        <f>IF(V$14="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W15" s="55">
        <f>IF(W$14="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X15" s="55">
        <f>IF(X$14="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Y15" s="55">
        <f>IF(Y$14="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Z15" s="55">
        <f>IF(Z$14="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A15" s="55">
        <f>IF(AA$14="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B15" s="55">
        <f>IF(AB$14="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C15" s="55">
        <f>IF(AC$14="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D15" s="55">
        <f>IF(AD$14="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E15" s="55">
        <f>IF(AE$14="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F15" s="55">
        <f>IF(AF$14="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G15" s="55">
        <f>IF(AG$14="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H15" s="55">
        <f>IF(AH$14="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I15" s="55">
        <f>IF(AI$14="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J15" s="55">
        <f>IF(AJ$14="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K15" s="55">
        <f>IF(AK$14="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L15" s="55">
        <f>IF(AL$14="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M15" s="55">
        <f>IF(AM$14="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N15" s="55">
        <f>IF(AN$14="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>174000</v>
      </c>
      <c r="AO15" s="55" t="str">
        <f>IF(AO$14="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P15" s="55" t="str">
        <f>IF(AP$14="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Q15" s="55" t="str">
        <f>IF(AQ$14="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R15" s="55" t="str">
        <f>IF(AR$14="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S15" s="55" t="str">
        <f>IF(AS$14="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T15" s="55" t="str">
        <f>IF(AT$14="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U15" s="55" t="str">
        <f>IF(AU$14="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V15" s="55" t="str">
        <f>IF(AV$14="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W15" s="55" t="str">
        <f>IF(AW$14="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X15" s="55" t="str">
        <f>IF(AX$14="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Y15" s="55" t="str">
        <f>IF(AY$14="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AZ15" s="55" t="str">
        <f>IF(AZ$14="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A15" s="55" t="str">
        <f>IF(BA$14="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B15" s="55" t="str">
        <f>IF(BB$14="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C15" s="55" t="str">
        <f>IF(BC$14="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D15" s="55" t="str">
        <f>IF(BD$14="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E15" s="55" t="str">
        <f>IF(BE$14="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F15" s="55" t="str">
        <f>IF(BF$14="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G15" s="55" t="str">
        <f>IF(BG$14="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H15" s="55" t="str">
        <f>IF(BH$14="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I15" s="55" t="str">
        <f>IF(BI$14="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J15" s="55" t="str">
        <f>IF(BJ$14="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K15" s="55" t="str">
        <f>IF(BK$14="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L15" s="55" t="str">
        <f>IF(BL$14="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  <c r="BM15" s="55" t="str">
        <f>IF(BM$14=" "," ",IF(Berekeningen!$E15=Berekeningen!$S$3,(SUMIF(Data_sheet!$C$6:$C$16,Berekeningen!$C15,Data_sheet!$P$6:$P$16)*User_interface!$D$54/User_interface!$D$56),IF(Berekeningen!$E15=Berekeningen!$S$4,(SUMIF(Data_sheet!$C$6:$C$16,Berekeningen!$C15,Data_sheet!$Q$6:$Q$16)*User_interface!$D$54/User_interface!$D$56),IF(Berekeningen!$E15=Berekeningen!$S$5,(SUMIF(Data_sheet!$C$6:$C$16,Berekeningen!$C15,Data_sheet!$R$6:$R$16)*User_interface!$D$54/User_interface!$D$56),IF(Berekeningen!$E15=Berekeningen!$S$6,0,"ERROR")))))</f>
        <v xml:space="preserve"> </v>
      </c>
    </row>
    <row r="16" spans="2:65">
      <c r="B16" s="68" t="s">
        <v>4</v>
      </c>
      <c r="C16" s="68" t="s">
        <v>15</v>
      </c>
      <c r="D16" s="68" t="s">
        <v>6</v>
      </c>
      <c r="E16" s="86" t="str">
        <f t="shared" ref="E16:E26" si="0">IF(B16=$U$3,$E$8,IF(B16=$U$4,$E$9,$S$4))</f>
        <v>Ref.</v>
      </c>
      <c r="P16" s="55">
        <f>IF(P$14="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Q16" s="55">
        <f>IF(Q$14="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R16" s="55">
        <f>IF(R$14="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S16" s="55">
        <f>IF(S$14="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T16" s="55">
        <f>IF(T$14="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U16" s="55">
        <f>IF(U$14="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V16" s="55">
        <f>IF(V$14="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W16" s="55">
        <f>IF(W$14="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X16" s="55">
        <f>IF(X$14="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Y16" s="55">
        <f>IF(Y$14="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Z16" s="55">
        <f>IF(Z$14="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A16" s="55">
        <f>IF(AA$14="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B16" s="55">
        <f>IF(AB$14="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C16" s="55">
        <f>IF(AC$14="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D16" s="55">
        <f>IF(AD$14="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E16" s="55">
        <f>IF(AE$14="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F16" s="55">
        <f>IF(AF$14="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G16" s="55">
        <f>IF(AG$14="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H16" s="55">
        <f>IF(AH$14="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I16" s="55">
        <f>IF(AI$14="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J16" s="55">
        <f>IF(AJ$14="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K16" s="55">
        <f>IF(AK$14="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L16" s="55">
        <f>IF(AL$14="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M16" s="55">
        <f>IF(AM$14="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N16" s="55">
        <f>IF(AN$14="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>94500</v>
      </c>
      <c r="AO16" s="55" t="str">
        <f>IF(AO$14="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P16" s="55" t="str">
        <f>IF(AP$14="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Q16" s="55" t="str">
        <f>IF(AQ$14="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R16" s="55" t="str">
        <f>IF(AR$14="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S16" s="55" t="str">
        <f>IF(AS$14="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T16" s="55" t="str">
        <f>IF(AT$14="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U16" s="55" t="str">
        <f>IF(AU$14="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V16" s="55" t="str">
        <f>IF(AV$14="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W16" s="55" t="str">
        <f>IF(AW$14="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X16" s="55" t="str">
        <f>IF(AX$14="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Y16" s="55" t="str">
        <f>IF(AY$14="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AZ16" s="55" t="str">
        <f>IF(AZ$14="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A16" s="55" t="str">
        <f>IF(BA$14="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B16" s="55" t="str">
        <f>IF(BB$14="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C16" s="55" t="str">
        <f>IF(BC$14="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D16" s="55" t="str">
        <f>IF(BD$14="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E16" s="55" t="str">
        <f>IF(BE$14="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F16" s="55" t="str">
        <f>IF(BF$14="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G16" s="55" t="str">
        <f>IF(BG$14="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H16" s="55" t="str">
        <f>IF(BH$14="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I16" s="55" t="str">
        <f>IF(BI$14="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J16" s="55" t="str">
        <f>IF(BJ$14="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K16" s="55" t="str">
        <f>IF(BK$14="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L16" s="55" t="str">
        <f>IF(BL$14="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  <c r="BM16" s="55" t="str">
        <f>IF(BM$14=" "," ",IF($E16=$S$3,INDEX(Data_sheet!$P$6:$P$16,MATCH(Berekeningen!$C16,Data_sheet!$C$6:$C$16,0)),IF($E16=$S$4,INDEX(Data_sheet!$Q$6:$Q$16,MATCH(Berekeningen!$C16,Data_sheet!$C$6:$C$16,0)),IF($E16=$S$5,INDEX(Data_sheet!$R$6:$R$16,MATCH(Berekeningen!$C16,Data_sheet!$C$6:$C$16,0)),IF($E16=$S$6,0,"ERROR")))))</f>
        <v xml:space="preserve"> </v>
      </c>
    </row>
    <row r="17" spans="2:65">
      <c r="B17" s="68" t="s">
        <v>4</v>
      </c>
      <c r="C17" s="68" t="s">
        <v>64</v>
      </c>
      <c r="D17" s="68" t="s">
        <v>6</v>
      </c>
      <c r="E17" s="86" t="str">
        <f t="shared" si="0"/>
        <v>Ref.</v>
      </c>
      <c r="P17" s="55">
        <f>IF(P$14=" "," ",IF(P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P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P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Q17" s="55">
        <f>IF(Q$14=" "," ",IF(Q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Q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Q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R17" s="55">
        <f>IF(R$14=" "," ",IF(R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R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R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S17" s="55">
        <f>IF(S$14=" "," ",IF(S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S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S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T17" s="55">
        <f>IF(T$14=" "," ",IF(T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T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T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U17" s="55">
        <f>IF(U$14=" "," ",IF(U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U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U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V17" s="55">
        <f>IF(V$14=" "," ",IF(V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V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V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W17" s="55">
        <f>IF(W$14=" "," ",IF(W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W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W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X17" s="55">
        <f>IF(X$14=" "," ",IF(X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X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X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Y17" s="55">
        <f>IF(Y$14=" "," ",IF(Y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Y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Y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Z17" s="55">
        <f>IF(Z$14=" "," ",IF(Z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Z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Z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A17" s="55">
        <f>IF(AA$14=" "," ",IF(AA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A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A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240000</v>
      </c>
      <c r="AB17" s="55">
        <f>IF(AB$14=" "," ",IF(AB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B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B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C17" s="55">
        <f>IF(AC$14=" "," ",IF(AC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C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C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D17" s="55">
        <f>IF(AD$14=" "," ",IF(AD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D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D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E17" s="55">
        <f>IF(AE$14=" "," ",IF(AE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E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E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F17" s="55">
        <f>IF(AF$14=" "," ",IF(AF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F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F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G17" s="55">
        <f>IF(AG$14=" "," ",IF(AG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G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G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H17" s="55">
        <f>IF(AH$14=" "," ",IF(AH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H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H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I17" s="55">
        <f>IF(AI$14=" "," ",IF(AI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I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I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J17" s="55">
        <f>IF(AJ$14=" "," ",IF(AJ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J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J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K17" s="55">
        <f>IF(AK$14=" "," ",IF(AK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K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K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L17" s="55">
        <f>IF(AL$14=" "," ",IF(AL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L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L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M17" s="55">
        <f>IF(AM$14=" "," ",IF(AM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M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M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240000</v>
      </c>
      <c r="AN17" s="55">
        <f>IF(AN$14=" "," ",IF(AN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N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N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>0</v>
      </c>
      <c r="AO17" s="55" t="str">
        <f>IF(AO$14=" "," ",IF(AO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O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O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P17" s="55" t="str">
        <f>IF(AP$14=" "," ",IF(AP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P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P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Q17" s="55" t="str">
        <f>IF(AQ$14=" "," ",IF(AQ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Q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Q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R17" s="55" t="str">
        <f>IF(AR$14=" "," ",IF(AR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R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R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S17" s="55" t="str">
        <f>IF(AS$14=" "," ",IF(AS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S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S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T17" s="55" t="str">
        <f>IF(AT$14=" "," ",IF(AT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T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T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U17" s="55" t="str">
        <f>IF(AU$14=" "," ",IF(AU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U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U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V17" s="55" t="str">
        <f>IF(AV$14=" "," ",IF(AV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V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V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W17" s="55" t="str">
        <f>IF(AW$14=" "," ",IF(AW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W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W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X17" s="55" t="str">
        <f>IF(AX$14=" "," ",IF(AX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X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X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Y17" s="55" t="str">
        <f>IF(AY$14=" "," ",IF(AY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Y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Y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AZ17" s="55" t="str">
        <f>IF(AZ$14=" "," ",IF(AZ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AZ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AZ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A17" s="55" t="str">
        <f>IF(BA$14=" "," ",IF(BA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A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A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B17" s="55" t="str">
        <f>IF(BB$14=" "," ",IF(BB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B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B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C17" s="55" t="str">
        <f>IF(BC$14=" "," ",IF(BC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C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C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D17" s="55" t="str">
        <f>IF(BD$14=" "," ",IF(BD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D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D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E17" s="55" t="str">
        <f>IF(BE$14=" "," ",IF(BE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E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F17" s="55" t="str">
        <f>IF(BF$14=" "," ",IF(BF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F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F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G17" s="55" t="str">
        <f>IF(BG$14=" "," ",IF(BG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G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G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H17" s="55" t="str">
        <f>IF(BH$14=" "," ",IF(BH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H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H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I17" s="55" t="str">
        <f>IF(BI$14=" "," ",IF(BI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I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I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J17" s="55" t="str">
        <f>IF(BJ$14=" "," ",IF(BJ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J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J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K17" s="55" t="str">
        <f>IF(BK$14=" "," ",IF(BK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K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K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L17" s="55" t="str">
        <f>IF(BL$14=" "," ",IF(BL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L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L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  <c r="BM17" s="55" t="str">
        <f>IF(BM$14=" "," ",IF(BM14+1-Berekeningen!$P14=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M14+1-$P14=2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IF(Berekeningen!BM14-$P14=3*User_interface!$D$66,(IF($E17=$S$3,INDEX(Data_sheet!$P$6:$P$16,MATCH(Berekeningen!$C17,Data_sheet!$C$6:$C$16,0)),IF($E17=$S$4,INDEX(Data_sheet!$Q$6:$Q$16,MATCH(Berekeningen!$C17,Data_sheet!$C$6:$C$16,0)),IF($E17=$S$5,INDEX(Data_sheet!$R$6:$R$16,MATCH(Berekeningen!$C17,Data_sheet!$C$6:$C$16,0)),IF($E17=$S$6,0,"ERROR"))))),0))))</f>
        <v xml:space="preserve"> </v>
      </c>
    </row>
    <row r="18" spans="2:65">
      <c r="B18" s="68" t="s">
        <v>4</v>
      </c>
      <c r="C18" s="68" t="s">
        <v>109</v>
      </c>
      <c r="D18" s="68" t="s">
        <v>6</v>
      </c>
      <c r="E18" s="86" t="str">
        <f t="shared" si="0"/>
        <v>Ref.</v>
      </c>
      <c r="P18" s="55">
        <f>IF(P$14="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Q18" s="55">
        <f>IF(Q$14="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R18" s="55">
        <f>IF(R$14="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S18" s="55">
        <f>IF(S$14="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T18" s="55">
        <f>IF(T$14="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U18" s="55">
        <f>IF(U$14="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V18" s="55">
        <f>IF(V$14="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W18" s="55">
        <f>IF(W$14="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X18" s="55">
        <f>IF(X$14="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Y18" s="55">
        <f>IF(Y$14="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Z18" s="55">
        <f>IF(Z$14="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A18" s="55">
        <f>IF(AA$14="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B18" s="55">
        <f>IF(AB$14="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C18" s="55">
        <f>IF(AC$14="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D18" s="55">
        <f>IF(AD$14="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E18" s="55">
        <f>IF(AE$14="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F18" s="55">
        <f>IF(AF$14="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G18" s="55">
        <f>IF(AG$14="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H18" s="55">
        <f>IF(AH$14="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I18" s="55">
        <f>IF(AI$14="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J18" s="55">
        <f>IF(AJ$14="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K18" s="55">
        <f>IF(AK$14="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L18" s="55">
        <f>IF(AL$14="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M18" s="55">
        <f>IF(AM$14="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N18" s="55">
        <f>IF(AN$14="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>46875</v>
      </c>
      <c r="AO18" s="55" t="str">
        <f>IF(AO$14="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P18" s="55" t="str">
        <f>IF(AP$14="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Q18" s="55" t="str">
        <f>IF(AQ$14="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R18" s="55" t="str">
        <f>IF(AR$14="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S18" s="55" t="str">
        <f>IF(AS$14="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T18" s="55" t="str">
        <f>IF(AT$14="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U18" s="55" t="str">
        <f>IF(AU$14="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V18" s="55" t="str">
        <f>IF(AV$14="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W18" s="55" t="str">
        <f>IF(AW$14="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X18" s="55" t="str">
        <f>IF(AX$14="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Y18" s="55" t="str">
        <f>IF(AY$14="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AZ18" s="55" t="str">
        <f>IF(AZ$14="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A18" s="55" t="str">
        <f>IF(BA$14="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B18" s="55" t="str">
        <f>IF(BB$14="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C18" s="55" t="str">
        <f>IF(BC$14="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D18" s="55" t="str">
        <f>IF(BD$14="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E18" s="55" t="str">
        <f>IF(BE$14="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F18" s="55" t="str">
        <f>IF(BF$14="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G18" s="55" t="str">
        <f>IF(BG$14="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H18" s="55" t="str">
        <f>IF(BH$14="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I18" s="55" t="str">
        <f>IF(BI$14="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J18" s="55" t="str">
        <f>IF(BJ$14="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K18" s="55" t="str">
        <f>IF(BK$14="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L18" s="55" t="str">
        <f>IF(BL$14="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  <c r="BM18" s="55" t="str">
        <f>IF(BM$14=" "," ",IF($E18=$S$3,INDEX(Data_sheet!$P$6:$P$16,MATCH(Berekeningen!$C18,Data_sheet!$C$6:$C$16,0)),IF($E18=$S$4,INDEX(Data_sheet!$Q$6:$Q$16,MATCH(Berekeningen!$C18,Data_sheet!$C$6:$C$16,0)),IF($E18=$S$5,INDEX(Data_sheet!$R$6:$R$16,MATCH(Berekeningen!$C18,Data_sheet!$C$6:$C$16,0)),IF($E18=$S$6,0,"ERROR")))))</f>
        <v xml:space="preserve"> </v>
      </c>
    </row>
    <row r="19" spans="2:65">
      <c r="B19" s="68" t="s">
        <v>4</v>
      </c>
      <c r="C19" s="68" t="s">
        <v>16</v>
      </c>
      <c r="D19" s="68" t="s">
        <v>6</v>
      </c>
      <c r="E19" s="86" t="str">
        <f t="shared" si="0"/>
        <v>Ref.</v>
      </c>
      <c r="P19" s="55">
        <f>IF(P$14=" "," ",IF(P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Q19" s="55">
        <f>IF(Q$14=" "," ",IF(Q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R19" s="55">
        <f>IF(R$14=" "," ",IF(R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S19" s="55">
        <f>IF(S$14=" "," ",IF(S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T19" s="55">
        <f>IF(T$14=" "," ",IF(T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U19" s="55">
        <f>IF(U$14=" "," ",IF(U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V19" s="55">
        <f>IF(V$14=" "," ",IF(V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W19" s="55">
        <f>IF(W$14=" "," ",IF(W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X19" s="55">
        <f>IF(X$14=" "," ",IF(X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Y19" s="55">
        <f>IF(Y$14=" "," ",IF(Y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Z19" s="55">
        <f>IF(Z$14=" "," ",IF(Z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A19" s="55">
        <f>IF(AA$14=" "," ",IF(AA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B19" s="55">
        <f>IF(AB$14=" "," ",IF(AB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C19" s="55">
        <f>IF(AC$14=" "," ",IF(AC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D19" s="55">
        <f>IF(AD$14=" "," ",IF(AD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E19" s="55">
        <f>IF(AE$14=" "," ",IF(AE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F19" s="55">
        <f>IF(AF$14=" "," ",IF(AF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G19" s="55">
        <f>IF(AG$14=" "," ",IF(AG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H19" s="55">
        <f>IF(AH$14=" "," ",IF(AH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I19" s="55">
        <f>IF(AI$14=" "," ",IF(AI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J19" s="55">
        <f>IF(AJ$14=" "," ",IF(AJ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K19" s="55">
        <f>IF(AK$14=" "," ",IF(AK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L19" s="55">
        <f>IF(AL$14=" "," ",IF(AL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M19" s="55">
        <f>IF(AM$14=" "," ",IF(AM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N19" s="55">
        <f>IF(AN$14=" "," ",IF(AN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>0</v>
      </c>
      <c r="AO19" s="55" t="str">
        <f>IF(AO$14=" "," ",IF(AO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P19" s="55" t="str">
        <f>IF(AP$14=" "," ",IF(AP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Q19" s="55" t="str">
        <f>IF(AQ$14=" "," ",IF(AQ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R19" s="55" t="str">
        <f>IF(AR$14=" "," ",IF(AR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S19" s="55" t="str">
        <f>IF(AS$14=" "," ",IF(AS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T19" s="55" t="str">
        <f>IF(AT$14=" "," ",IF(AT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U19" s="55" t="str">
        <f>IF(AU$14=" "," ",IF(AU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V19" s="55" t="str">
        <f>IF(AV$14=" "," ",IF(AV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W19" s="55" t="str">
        <f>IF(AW$14=" "," ",IF(AW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X19" s="55" t="str">
        <f>IF(AX$14=" "," ",IF(AX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Y19" s="55" t="str">
        <f>IF(AY$14=" "," ",IF(AY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AZ19" s="55" t="str">
        <f>IF(AZ$14=" "," ",IF(AZ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A19" s="55" t="str">
        <f>IF(BA$14=" "," ",IF(BA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B19" s="55" t="str">
        <f>IF(BB$14=" "," ",IF(BB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C19" s="55" t="str">
        <f>IF(BC$14=" "," ",IF(BC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D19" s="55" t="str">
        <f>IF(BD$14=" "," ",IF(BD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E19" s="55" t="str">
        <f>IF(BE$14=" "," ",IF(BE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F19" s="55" t="str">
        <f>IF(BF$14=" "," ",IF(BF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G19" s="55" t="str">
        <f>IF(BG$14=" "," ",IF(BG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H19" s="55" t="str">
        <f>IF(BH$14=" "," ",IF(BH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I19" s="55" t="str">
        <f>IF(BI$14=" "," ",IF(BI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J19" s="55" t="str">
        <f>IF(BJ$14=" "," ",IF(BJ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K19" s="55" t="str">
        <f>IF(BK$14=" "," ",IF(BK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L19" s="55" t="str">
        <f>IF(BL$14=" "," ",IF(BL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  <c r="BM19" s="55" t="str">
        <f>IF(BM$14=" "," ",IF(BM14=$P14,(IF($E19=$S$3,INDEX(Data_sheet!$P$6:$P$16,MATCH(Berekeningen!$C19,Data_sheet!$C$6:$C$16,0)),IF($E19=$S$4,INDEX(Data_sheet!$Q$6:$Q$16,MATCH(Berekeningen!$C19,Data_sheet!$C$6:$C$16,0)),IF($E19=$S$5,INDEX(Data_sheet!$R$6:$R$16,MATCH(Berekeningen!$C19,Data_sheet!$C$6:$C$16,0)),IF($E19=$S$6,0,"ERROR"))))),0))</f>
        <v xml:space="preserve"> </v>
      </c>
    </row>
    <row r="20" spans="2:65">
      <c r="B20" s="68" t="s">
        <v>4</v>
      </c>
      <c r="C20" s="68" t="s">
        <v>17</v>
      </c>
      <c r="D20" s="68" t="s">
        <v>6</v>
      </c>
      <c r="E20" s="86" t="str">
        <f t="shared" si="0"/>
        <v>Ref.</v>
      </c>
      <c r="P20" s="55">
        <f>IF(P$14=" "," ",IF(P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Q20" s="55">
        <f>IF(Q$14=" "," ",IF(Q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R20" s="55">
        <f>IF(R$14=" "," ",IF(R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S20" s="55">
        <f>IF(S$14=" "," ",IF(S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T20" s="55">
        <f>IF(T$14=" "," ",IF(T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U20" s="55">
        <f>IF(U$14=" "," ",IF(U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V20" s="55">
        <f>IF(V$14=" "," ",IF(V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W20" s="55">
        <f>IF(W$14=" "," ",IF(W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X20" s="55">
        <f>IF(X$14=" "," ",IF(X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Y20" s="55">
        <f>IF(Y$14=" "," ",IF(Y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Z20" s="55">
        <f>IF(Z$14=" "," ",IF(Z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A20" s="55">
        <f>IF(AA$14=" "," ",IF(AA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B20" s="55">
        <f>IF(AB$14=" "," ",IF(AB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C20" s="55">
        <f>IF(AC$14=" "," ",IF(AC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D20" s="55">
        <f>IF(AD$14=" "," ",IF(AD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E20" s="55">
        <f>IF(AE$14=" "," ",IF(AE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F20" s="55">
        <f>IF(AF$14=" "," ",IF(AF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G20" s="55">
        <f>IF(AG$14=" "," ",IF(AG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H20" s="55">
        <f>IF(AH$14=" "," ",IF(AH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I20" s="55">
        <f>IF(AI$14=" "," ",IF(AI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J20" s="55">
        <f>IF(AJ$14=" "," ",IF(AJ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K20" s="55">
        <f>IF(AK$14=" "," ",IF(AK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L20" s="55">
        <f>IF(AL$14=" "," ",IF(AL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M20" s="55">
        <f>IF(AM$14=" "," ",IF(AM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N20" s="55">
        <f>IF(AN$14=" "," ",IF(AN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>0</v>
      </c>
      <c r="AO20" s="55" t="str">
        <f>IF(AO$14=" "," ",IF(AO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P20" s="55" t="str">
        <f>IF(AP$14=" "," ",IF(AP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Q20" s="55" t="str">
        <f>IF(AQ$14=" "," ",IF(AQ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R20" s="55" t="str">
        <f>IF(AR$14=" "," ",IF(AR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S20" s="55" t="str">
        <f>IF(AS$14=" "," ",IF(AS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T20" s="55" t="str">
        <f>IF(AT$14=" "," ",IF(AT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U20" s="55" t="str">
        <f>IF(AU$14=" "," ",IF(AU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V20" s="55" t="str">
        <f>IF(AV$14=" "," ",IF(AV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W20" s="55" t="str">
        <f>IF(AW$14=" "," ",IF(AW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X20" s="55" t="str">
        <f>IF(AX$14=" "," ",IF(AX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Y20" s="55" t="str">
        <f>IF(AY$14=" "," ",IF(AY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AZ20" s="55" t="str">
        <f>IF(AZ$14=" "," ",IF(AZ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A20" s="55" t="str">
        <f>IF(BA$14=" "," ",IF(BA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B20" s="55" t="str">
        <f>IF(BB$14=" "," ",IF(BB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C20" s="55" t="str">
        <f>IF(BC$14=" "," ",IF(BC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D20" s="55" t="str">
        <f>IF(BD$14=" "," ",IF(BD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E20" s="55" t="str">
        <f>IF(BE$14=" "," ",IF(BE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F20" s="55" t="str">
        <f>IF(BF$14=" "," ",IF(BF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G20" s="55" t="str">
        <f>IF(BG$14=" "," ",IF(BG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H20" s="55" t="str">
        <f>IF(BH$14=" "," ",IF(BH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I20" s="55" t="str">
        <f>IF(BI$14=" "," ",IF(BI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J20" s="55" t="str">
        <f>IF(BJ$14=" "," ",IF(BJ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K20" s="55" t="str">
        <f>IF(BK$14=" "," ",IF(BK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L20" s="55" t="str">
        <f>IF(BL$14=" "," ",IF(BL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  <c r="BM20" s="55" t="str">
        <f>IF(BM$14=" "," ",IF(BM15=$P15,(IF($E20=$S$3,INDEX(Data_sheet!$P$6:$P$16,MATCH(Berekeningen!$C20,Data_sheet!$C$6:$C$16,0)),IF($E20=$S$4,INDEX(Data_sheet!$Q$6:$Q$16,MATCH(Berekeningen!$C20,Data_sheet!$C$6:$C$16,0)),IF($E20=$S$5,INDEX(Data_sheet!$R$6:$R$16,MATCH(Berekeningen!$C20,Data_sheet!$C$6:$C$16,0)),IF($E20=$S$6,0,"ERROR"))))),0))</f>
        <v xml:space="preserve"> </v>
      </c>
    </row>
    <row r="21" spans="2:65">
      <c r="B21" s="68" t="s">
        <v>4</v>
      </c>
      <c r="C21" s="68" t="s">
        <v>18</v>
      </c>
      <c r="D21" s="68" t="s">
        <v>6</v>
      </c>
      <c r="E21" s="86" t="str">
        <f t="shared" si="0"/>
        <v>Ref.</v>
      </c>
      <c r="P21" s="55">
        <f>IF(P$14="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Q21" s="55">
        <f>IF(Q$14="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R21" s="55">
        <f>IF(R$14="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S21" s="55">
        <f>IF(S$14="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T21" s="55">
        <f>IF(T$14="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U21" s="55">
        <f>IF(U$14="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V21" s="55">
        <f>IF(V$14="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W21" s="55">
        <f>IF(W$14="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X21" s="55">
        <f>IF(X$14="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Y21" s="55">
        <f>IF(Y$14="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Z21" s="55">
        <f>IF(Z$14="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A21" s="55">
        <f>IF(AA$14="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B21" s="55">
        <f>IF(AB$14="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C21" s="55">
        <f>IF(AC$14="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D21" s="55">
        <f>IF(AD$14="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E21" s="55">
        <f>IF(AE$14="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F21" s="55">
        <f>IF(AF$14="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G21" s="55">
        <f>IF(AG$14="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H21" s="55">
        <f>IF(AH$14="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I21" s="55">
        <f>IF(AI$14="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J21" s="55">
        <f>IF(AJ$14="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K21" s="55">
        <f>IF(AK$14="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L21" s="55">
        <f>IF(AL$14="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M21" s="55">
        <f>IF(AM$14="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N21" s="55">
        <f>IF(AN$14="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>117450</v>
      </c>
      <c r="AO21" s="55" t="str">
        <f>IF(AO$14="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P21" s="55" t="str">
        <f>IF(AP$14="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Q21" s="55" t="str">
        <f>IF(AQ$14="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R21" s="55" t="str">
        <f>IF(AR$14="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S21" s="55" t="str">
        <f>IF(AS$14="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T21" s="55" t="str">
        <f>IF(AT$14="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U21" s="55" t="str">
        <f>IF(AU$14="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V21" s="55" t="str">
        <f>IF(AV$14="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W21" s="55" t="str">
        <f>IF(AW$14="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X21" s="55" t="str">
        <f>IF(AX$14="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Y21" s="55" t="str">
        <f>IF(AY$14="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AZ21" s="55" t="str">
        <f>IF(AZ$14="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A21" s="55" t="str">
        <f>IF(BA$14="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B21" s="55" t="str">
        <f>IF(BB$14="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C21" s="55" t="str">
        <f>IF(BC$14="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D21" s="55" t="str">
        <f>IF(BD$14="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E21" s="55" t="str">
        <f>IF(BE$14="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F21" s="55" t="str">
        <f>IF(BF$14="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G21" s="55" t="str">
        <f>IF(BG$14="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H21" s="55" t="str">
        <f>IF(BH$14="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I21" s="55" t="str">
        <f>IF(BI$14="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J21" s="55" t="str">
        <f>IF(BJ$14="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K21" s="55" t="str">
        <f>IF(BK$14="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L21" s="55" t="str">
        <f>IF(BL$14="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  <c r="BM21" s="55" t="str">
        <f>IF(BM$14=" "," ",IF($E21=$S$3,INDEX(Data_sheet!$P$6:$P$16,MATCH(Berekeningen!$C21,Data_sheet!$C$6:$C$16,0)),IF($E21=$S$4,INDEX(Data_sheet!$Q$6:$Q$16,MATCH(Berekeningen!$C21,Data_sheet!$C$6:$C$16,0)),IF($E21=$S$5,INDEX(Data_sheet!$R$6:$R$16,MATCH(Berekeningen!$C21,Data_sheet!$C$6:$C$16,0)),IF($E21=$S$6,0,"ERROR")))))</f>
        <v xml:space="preserve"> </v>
      </c>
    </row>
    <row r="22" spans="2:65">
      <c r="B22" s="68" t="s">
        <v>4</v>
      </c>
      <c r="C22" s="68" t="s">
        <v>19</v>
      </c>
      <c r="D22" s="68" t="s">
        <v>6</v>
      </c>
      <c r="E22" s="86" t="str">
        <f t="shared" si="0"/>
        <v>Ref.</v>
      </c>
      <c r="P22" s="55">
        <f>IF(P$14="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Q22" s="55">
        <f>IF(Q$14="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R22" s="55">
        <f>IF(R$14="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S22" s="55">
        <f>IF(S$14="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T22" s="55">
        <f>IF(T$14="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U22" s="55">
        <f>IF(U$14="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V22" s="55">
        <f>IF(V$14="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W22" s="55">
        <f>IF(W$14="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X22" s="55">
        <f>IF(X$14="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Y22" s="55">
        <f>IF(Y$14="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Z22" s="55">
        <f>IF(Z$14="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A22" s="55">
        <f>IF(AA$14="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B22" s="55">
        <f>IF(AB$14="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C22" s="55">
        <f>IF(AC$14="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D22" s="55">
        <f>IF(AD$14="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E22" s="55">
        <f>IF(AE$14="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F22" s="55">
        <f>IF(AF$14="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G22" s="55">
        <f>IF(AG$14="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H22" s="55">
        <f>IF(AH$14="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I22" s="55">
        <f>IF(AI$14="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J22" s="55">
        <f>IF(AJ$14="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K22" s="55">
        <f>IF(AK$14="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L22" s="55">
        <f>IF(AL$14="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M22" s="55">
        <f>IF(AM$14="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N22" s="55">
        <f>IF(AN$14="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>0</v>
      </c>
      <c r="AO22" s="55" t="str">
        <f>IF(AO$14="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P22" s="55" t="str">
        <f>IF(AP$14="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Q22" s="55" t="str">
        <f>IF(AQ$14="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R22" s="55" t="str">
        <f>IF(AR$14="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S22" s="55" t="str">
        <f>IF(AS$14="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T22" s="55" t="str">
        <f>IF(AT$14="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U22" s="55" t="str">
        <f>IF(AU$14="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V22" s="55" t="str">
        <f>IF(AV$14="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W22" s="55" t="str">
        <f>IF(AW$14="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X22" s="55" t="str">
        <f>IF(AX$14="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Y22" s="55" t="str">
        <f>IF(AY$14="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AZ22" s="55" t="str">
        <f>IF(AZ$14="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A22" s="55" t="str">
        <f>IF(BA$14="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B22" s="55" t="str">
        <f>IF(BB$14="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C22" s="55" t="str">
        <f>IF(BC$14="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D22" s="55" t="str">
        <f>IF(BD$14="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E22" s="55" t="str">
        <f>IF(BE$14="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F22" s="55" t="str">
        <f>IF(BF$14="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G22" s="55" t="str">
        <f>IF(BG$14="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H22" s="55" t="str">
        <f>IF(BH$14="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I22" s="55" t="str">
        <f>IF(BI$14="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J22" s="55" t="str">
        <f>IF(BJ$14="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K22" s="55" t="str">
        <f>IF(BK$14="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L22" s="55" t="str">
        <f>IF(BL$14="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  <c r="BM22" s="55" t="str">
        <f>IF(BM$14=" "," ",IF(User_interface!$C$47=User_interface!$P$31,0,IF(Berekeningen!$E22=Berekeningen!$S$3,SUMIF(Data_sheet!$C$6:$C$16,Berekeningen!$C22,Data_sheet!$P$6:$P$16),IF(Berekeningen!$E22=Berekeningen!$S$4,SUMIF(Data_sheet!$C$6:$C$16,Berekeningen!$C22,Data_sheet!$Q$6:$Q$16),IF(Berekeningen!$E22=Berekeningen!$S$5,SUMIF(Data_sheet!$C$6:$C$16,Berekeningen!$C22,Data_sheet!$R$6:$R$16),IF(Berekeningen!$E22=Berekeningen!$S$6,0,"ERROR"))))))</f>
        <v xml:space="preserve"> </v>
      </c>
    </row>
    <row r="23" spans="2:65">
      <c r="B23" s="68" t="s">
        <v>5</v>
      </c>
      <c r="C23" s="68" t="s">
        <v>20</v>
      </c>
      <c r="D23" s="68" t="s">
        <v>6</v>
      </c>
      <c r="E23" s="86" t="str">
        <f t="shared" si="0"/>
        <v>Ref.</v>
      </c>
      <c r="P23" s="55">
        <f>IF(P$14="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Q23" s="55">
        <f>IF(Q$14="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R23" s="55">
        <f>IF(R$14="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S23" s="55">
        <f>IF(S$14="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T23" s="55">
        <f>IF(T$14="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U23" s="55">
        <f>IF(U$14="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V23" s="55">
        <f>IF(V$14="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W23" s="55">
        <f>IF(W$14="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X23" s="55">
        <f>IF(X$14="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Y23" s="55">
        <f>IF(Y$14="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Z23" s="55">
        <f>IF(Z$14="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A23" s="55">
        <f>IF(AA$14="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B23" s="55">
        <f>IF(AB$14="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C23" s="55">
        <f>IF(AC$14="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D23" s="55">
        <f>IF(AD$14="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E23" s="55">
        <f>IF(AE$14="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F23" s="55">
        <f>IF(AF$14="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G23" s="55">
        <f>IF(AG$14="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H23" s="55">
        <f>IF(AH$14="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I23" s="55">
        <f>IF(AI$14="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J23" s="55">
        <f>IF(AJ$14="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K23" s="55">
        <f>IF(AK$14="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L23" s="55">
        <f>IF(AL$14="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M23" s="55">
        <f>IF(AM$14="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N23" s="55">
        <f>IF(AN$14="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>313374.59999999998</v>
      </c>
      <c r="AO23" s="55" t="str">
        <f>IF(AO$14="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P23" s="55" t="str">
        <f>IF(AP$14="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Q23" s="55" t="str">
        <f>IF(AQ$14="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R23" s="55" t="str">
        <f>IF(AR$14="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S23" s="55" t="str">
        <f>IF(AS$14="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T23" s="55" t="str">
        <f>IF(AT$14="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U23" s="55" t="str">
        <f>IF(AU$14="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V23" s="55" t="str">
        <f>IF(AV$14="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W23" s="55" t="str">
        <f>IF(AW$14="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X23" s="55" t="str">
        <f>IF(AX$14="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Y23" s="55" t="str">
        <f>IF(AY$14="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AZ23" s="55" t="str">
        <f>IF(AZ$14="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A23" s="55" t="str">
        <f>IF(BA$14="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B23" s="55" t="str">
        <f>IF(BB$14="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C23" s="55" t="str">
        <f>IF(BC$14="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D23" s="55" t="str">
        <f>IF(BD$14="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E23" s="55" t="str">
        <f>IF(BE$14="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F23" s="55" t="str">
        <f>IF(BF$14="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G23" s="55" t="str">
        <f>IF(BG$14="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H23" s="55" t="str">
        <f>IF(BH$14="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I23" s="55" t="str">
        <f>IF(BI$14="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J23" s="55" t="str">
        <f>IF(BJ$14="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K23" s="55" t="str">
        <f>IF(BK$14="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L23" s="55" t="str">
        <f>IF(BL$14="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  <c r="BM23" s="55" t="str">
        <f>IF(BM$14=" "," ",IF($E23=$S$3,INDEX(Data_sheet!$P$6:$P$16,MATCH(Berekeningen!$C23,Data_sheet!$C$6:$C$16,0))*User_interface!$D$54*User_interface!$D$55,IF($E23=$S$4,INDEX(Data_sheet!$Q$6:$Q$16,MATCH(Berekeningen!$C23,Data_sheet!$C$6:$C$16,0))*User_interface!$D$54*User_interface!$D$55,IF($E23=$S$5,INDEX(Data_sheet!$R$6:$R$16,MATCH(Berekeningen!$C23,Data_sheet!$C$6:$C$16,0))*User_interface!$D$54*User_interface!$D$55,IF($E23=$S$6,0,"ERROR")))))</f>
        <v xml:space="preserve"> </v>
      </c>
    </row>
    <row r="24" spans="2:65">
      <c r="B24" s="68" t="s">
        <v>5</v>
      </c>
      <c r="C24" s="68" t="s">
        <v>21</v>
      </c>
      <c r="D24" s="68" t="s">
        <v>6</v>
      </c>
      <c r="E24" s="86" t="str">
        <f t="shared" si="0"/>
        <v>Ref.</v>
      </c>
      <c r="P24" s="55">
        <f>IF(P$14="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Q24" s="55">
        <f>IF(Q$14="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R24" s="55">
        <f>IF(R$14="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S24" s="55">
        <f>IF(S$14="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T24" s="55">
        <f>IF(T$14="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U24" s="55">
        <f>IF(U$14="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V24" s="55">
        <f>IF(V$14="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W24" s="55">
        <f>IF(W$14="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X24" s="55">
        <f>IF(X$14="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Y24" s="55">
        <f>IF(Y$14="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Z24" s="55">
        <f>IF(Z$14="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A24" s="55">
        <f>IF(AA$14="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B24" s="55">
        <f>IF(AB$14="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C24" s="55">
        <f>IF(AC$14="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D24" s="55">
        <f>IF(AD$14="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E24" s="55">
        <f>IF(AE$14="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F24" s="55">
        <f>IF(AF$14="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G24" s="55">
        <f>IF(AG$14="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H24" s="55">
        <f>IF(AH$14="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I24" s="55">
        <f>IF(AI$14="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J24" s="55">
        <f>IF(AJ$14="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K24" s="55">
        <f>IF(AK$14="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L24" s="55">
        <f>IF(AL$14="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M24" s="55">
        <f>IF(AM$14="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N24" s="55">
        <f>IF(AN$14="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>0</v>
      </c>
      <c r="AO24" s="55" t="str">
        <f>IF(AO$14="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P24" s="55" t="str">
        <f>IF(AP$14="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Q24" s="55" t="str">
        <f>IF(AQ$14="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R24" s="55" t="str">
        <f>IF(AR$14="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S24" s="55" t="str">
        <f>IF(AS$14="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T24" s="55" t="str">
        <f>IF(AT$14="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U24" s="55" t="str">
        <f>IF(AU$14="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V24" s="55" t="str">
        <f>IF(AV$14="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W24" s="55" t="str">
        <f>IF(AW$14="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X24" s="55" t="str">
        <f>IF(AX$14="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Y24" s="55" t="str">
        <f>IF(AY$14="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AZ24" s="55" t="str">
        <f>IF(AZ$14="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A24" s="55" t="str">
        <f>IF(BA$14="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B24" s="55" t="str">
        <f>IF(BB$14="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C24" s="55" t="str">
        <f>IF(BC$14="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D24" s="55" t="str">
        <f>IF(BD$14="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E24" s="55" t="str">
        <f>IF(BE$14="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F24" s="55" t="str">
        <f>IF(BF$14="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G24" s="55" t="str">
        <f>IF(BG$14="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H24" s="55" t="str">
        <f>IF(BH$14="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I24" s="55" t="str">
        <f>IF(BI$14="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J24" s="55" t="str">
        <f>IF(BJ$14="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K24" s="55" t="str">
        <f>IF(BK$14="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L24" s="55" t="str">
        <f>IF(BL$14="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  <c r="BM24" s="55" t="str">
        <f>IF(BM$14=" "," ",IF(User_interface!$C$47=User_interface!$P$31,0,IF($E24=$S$3,INDEX(Data_sheet!$P$6:$P$16,MATCH(Berekeningen!$C24,Data_sheet!$C$6:$C$16,0)),IF($E24=$S$4,INDEX(Data_sheet!$Q$6:$Q$16,MATCH(Berekeningen!$C24,Data_sheet!$C$6:$C$16,0)),IF($E24=$S$5,INDEX(Data_sheet!$R$6:$R$16,MATCH(Berekeningen!$C24,Data_sheet!$C$6:$C$16,0)),IF($E24=$S$6,0,"ERROR"))))))</f>
        <v xml:space="preserve"> </v>
      </c>
    </row>
    <row r="25" spans="2:65">
      <c r="B25" s="68" t="s">
        <v>5</v>
      </c>
      <c r="C25" s="68" t="s">
        <v>123</v>
      </c>
      <c r="D25" s="68" t="s">
        <v>6</v>
      </c>
      <c r="E25" s="86" t="str">
        <f t="shared" si="0"/>
        <v>Ref.</v>
      </c>
      <c r="P25" s="55">
        <f>IF(P$14="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Q25" s="55">
        <f>IF(Q$14="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R25" s="55">
        <f>IF(R$14="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S25" s="55">
        <f>IF(S$14="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T25" s="55">
        <f>IF(T$14="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U25" s="55">
        <f>IF(U$14="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V25" s="55">
        <f>IF(V$14="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W25" s="55">
        <f>IF(W$14="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X25" s="55">
        <f>IF(X$14="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Y25" s="55">
        <f>IF(Y$14="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Z25" s="55">
        <f>IF(Z$14="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A25" s="55">
        <f>IF(AA$14="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B25" s="55">
        <f>IF(AB$14="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C25" s="55">
        <f>IF(AC$14="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D25" s="55">
        <f>IF(AD$14="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E25" s="55">
        <f>IF(AE$14="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F25" s="55">
        <f>IF(AF$14="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G25" s="55">
        <f>IF(AG$14="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H25" s="55">
        <f>IF(AH$14="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I25" s="55">
        <f>IF(AI$14="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J25" s="55">
        <f>IF(AJ$14="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K25" s="55">
        <f>IF(AK$14="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L25" s="55">
        <f>IF(AL$14="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M25" s="55">
        <f>IF(AM$14="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N25" s="55">
        <f>IF(AN$14="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>49855.05</v>
      </c>
      <c r="AO25" s="55" t="str">
        <f>IF(AO$14="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P25" s="55" t="str">
        <f>IF(AP$14="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Q25" s="55" t="str">
        <f>IF(AQ$14="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R25" s="55" t="str">
        <f>IF(AR$14="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S25" s="55" t="str">
        <f>IF(AS$14="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T25" s="55" t="str">
        <f>IF(AT$14="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U25" s="55" t="str">
        <f>IF(AU$14="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V25" s="55" t="str">
        <f>IF(AV$14="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W25" s="55" t="str">
        <f>IF(AW$14="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X25" s="55" t="str">
        <f>IF(AX$14="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Y25" s="55" t="str">
        <f>IF(AY$14="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AZ25" s="55" t="str">
        <f>IF(AZ$14="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A25" s="55" t="str">
        <f>IF(BA$14="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B25" s="55" t="str">
        <f>IF(BB$14="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C25" s="55" t="str">
        <f>IF(BC$14="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D25" s="55" t="str">
        <f>IF(BD$14="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E25" s="55" t="str">
        <f>IF(BE$14="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F25" s="55" t="str">
        <f>IF(BF$14="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G25" s="55" t="str">
        <f>IF(BG$14="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H25" s="55" t="str">
        <f>IF(BH$14="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I25" s="55" t="str">
        <f>IF(BI$14="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J25" s="55" t="str">
        <f>IF(BJ$14="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K25" s="55" t="str">
        <f>IF(BK$14="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L25" s="55" t="str">
        <f>IF(BL$14="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  <c r="BM25" s="55" t="str">
        <f>IF(BM$14=" "," ",IF($E25=$S$3,INDEX(Data_sheet!$P$6:$P$16,MATCH(Berekeningen!$C25,Data_sheet!$C$6:$C$16,0))*User_interface!$D$54*User_interface!$D$55,IF($E25=$S$4,INDEX(Data_sheet!$Q$6:$Q$16,MATCH(Berekeningen!$C25,Data_sheet!$C$6:$C$16,0))*User_interface!$D$54*User_interface!$D$55,IF($E25=$S$5,INDEX(Data_sheet!$R$6:$R$16,MATCH(Berekeningen!$C25,Data_sheet!$C$6:$C$16,0))*User_interface!$D$54*User_interface!$D$55,IF($E25=$S$6,0,"ERROR")))))</f>
        <v xml:space="preserve"> </v>
      </c>
    </row>
    <row r="26" spans="2:65">
      <c r="B26" s="68" t="s">
        <v>132</v>
      </c>
      <c r="C26" s="68" t="s">
        <v>20</v>
      </c>
      <c r="D26" s="68" t="s">
        <v>58</v>
      </c>
      <c r="E26" s="86" t="str">
        <f t="shared" si="0"/>
        <v>Ref.</v>
      </c>
      <c r="P26" s="55">
        <f>IF(P$14=" "," ",User_interface!$D$54*User_interface!$D$55)</f>
        <v>7122.15</v>
      </c>
      <c r="Q26" s="55">
        <f>IF(Q$14=" "," ",User_interface!$D$54*User_interface!$D$55)</f>
        <v>7122.15</v>
      </c>
      <c r="R26" s="55">
        <f>IF(R$14=" "," ",User_interface!$D$54*User_interface!$D$55)</f>
        <v>7122.15</v>
      </c>
      <c r="S26" s="55">
        <f>IF(S$14=" "," ",User_interface!$D$54*User_interface!$D$55)</f>
        <v>7122.15</v>
      </c>
      <c r="T26" s="55">
        <f>IF(T$14=" "," ",User_interface!$D$54*User_interface!$D$55)</f>
        <v>7122.15</v>
      </c>
      <c r="U26" s="55">
        <f>IF(U$14=" "," ",User_interface!$D$54*User_interface!$D$55)</f>
        <v>7122.15</v>
      </c>
      <c r="V26" s="55">
        <f>IF(V$14=" "," ",User_interface!$D$54*User_interface!$D$55)</f>
        <v>7122.15</v>
      </c>
      <c r="W26" s="55">
        <f>IF(W$14=" "," ",User_interface!$D$54*User_interface!$D$55)</f>
        <v>7122.15</v>
      </c>
      <c r="X26" s="55">
        <f>IF(X$14=" "," ",User_interface!$D$54*User_interface!$D$55)</f>
        <v>7122.15</v>
      </c>
      <c r="Y26" s="55">
        <f>IF(Y$14=" "," ",User_interface!$D$54*User_interface!$D$55)</f>
        <v>7122.15</v>
      </c>
      <c r="Z26" s="55">
        <f>IF(Z$14=" "," ",User_interface!$D$54*User_interface!$D$55)</f>
        <v>7122.15</v>
      </c>
      <c r="AA26" s="55">
        <f>IF(AA$14=" "," ",User_interface!$D$54*User_interface!$D$55)</f>
        <v>7122.15</v>
      </c>
      <c r="AB26" s="55">
        <f>IF(AB$14=" "," ",User_interface!$D$54*User_interface!$D$55)</f>
        <v>7122.15</v>
      </c>
      <c r="AC26" s="55">
        <f>IF(AC$14=" "," ",User_interface!$D$54*User_interface!$D$55)</f>
        <v>7122.15</v>
      </c>
      <c r="AD26" s="55">
        <f>IF(AD$14=" "," ",User_interface!$D$54*User_interface!$D$55)</f>
        <v>7122.15</v>
      </c>
      <c r="AE26" s="55">
        <f>IF(AE$14=" "," ",User_interface!$D$54*User_interface!$D$55)</f>
        <v>7122.15</v>
      </c>
      <c r="AF26" s="55">
        <f>IF(AF$14=" "," ",User_interface!$D$54*User_interface!$D$55)</f>
        <v>7122.15</v>
      </c>
      <c r="AG26" s="55">
        <f>IF(AG$14=" "," ",User_interface!$D$54*User_interface!$D$55)</f>
        <v>7122.15</v>
      </c>
      <c r="AH26" s="55">
        <f>IF(AH$14=" "," ",User_interface!$D$54*User_interface!$D$55)</f>
        <v>7122.15</v>
      </c>
      <c r="AI26" s="55">
        <f>IF(AI$14=" "," ",User_interface!$D$54*User_interface!$D$55)</f>
        <v>7122.15</v>
      </c>
      <c r="AJ26" s="55">
        <f>IF(AJ$14=" "," ",User_interface!$D$54*User_interface!$D$55)</f>
        <v>7122.15</v>
      </c>
      <c r="AK26" s="55">
        <f>IF(AK$14=" "," ",User_interface!$D$54*User_interface!$D$55)</f>
        <v>7122.15</v>
      </c>
      <c r="AL26" s="55">
        <f>IF(AL$14=" "," ",User_interface!$D$54*User_interface!$D$55)</f>
        <v>7122.15</v>
      </c>
      <c r="AM26" s="55">
        <f>IF(AM$14=" "," ",User_interface!$D$54*User_interface!$D$55)</f>
        <v>7122.15</v>
      </c>
      <c r="AN26" s="55">
        <f>IF(AN$14=" "," ",User_interface!$D$54*User_interface!$D$55)</f>
        <v>7122.15</v>
      </c>
      <c r="AO26" s="55" t="str">
        <f>IF(AO$14=" "," ",User_interface!$D$54*User_interface!$D$55)</f>
        <v xml:space="preserve"> </v>
      </c>
      <c r="AP26" s="55" t="str">
        <f>IF(AP$14=" "," ",User_interface!$D$54*User_interface!$D$55)</f>
        <v xml:space="preserve"> </v>
      </c>
      <c r="AQ26" s="55" t="str">
        <f>IF(AQ$14=" "," ",User_interface!$D$54*User_interface!$D$55)</f>
        <v xml:space="preserve"> </v>
      </c>
      <c r="AR26" s="55" t="str">
        <f>IF(AR$14=" "," ",User_interface!$D$54*User_interface!$D$55)</f>
        <v xml:space="preserve"> </v>
      </c>
      <c r="AS26" s="55" t="str">
        <f>IF(AS$14=" "," ",User_interface!$D$54*User_interface!$D$55)</f>
        <v xml:space="preserve"> </v>
      </c>
      <c r="AT26" s="55" t="str">
        <f>IF(AT$14=" "," ",User_interface!$D$54*User_interface!$D$55)</f>
        <v xml:space="preserve"> </v>
      </c>
      <c r="AU26" s="55" t="str">
        <f>IF(AU$14=" "," ",User_interface!$D$54*User_interface!$D$55)</f>
        <v xml:space="preserve"> </v>
      </c>
      <c r="AV26" s="55" t="str">
        <f>IF(AV$14=" "," ",User_interface!$D$54*User_interface!$D$55)</f>
        <v xml:space="preserve"> </v>
      </c>
      <c r="AW26" s="55" t="str">
        <f>IF(AW$14=" "," ",User_interface!$D$54*User_interface!$D$55)</f>
        <v xml:space="preserve"> </v>
      </c>
      <c r="AX26" s="55" t="str">
        <f>IF(AX$14=" "," ",User_interface!$D$54*User_interface!$D$55)</f>
        <v xml:space="preserve"> </v>
      </c>
      <c r="AY26" s="55" t="str">
        <f>IF(AY$14=" "," ",User_interface!$D$54*User_interface!$D$55)</f>
        <v xml:space="preserve"> </v>
      </c>
      <c r="AZ26" s="55" t="str">
        <f>IF(AZ$14=" "," ",User_interface!$D$54*User_interface!$D$55)</f>
        <v xml:space="preserve"> </v>
      </c>
      <c r="BA26" s="55" t="str">
        <f>IF(BA$14=" "," ",User_interface!$D$54*User_interface!$D$55)</f>
        <v xml:space="preserve"> </v>
      </c>
      <c r="BB26" s="55" t="str">
        <f>IF(BB$14=" "," ",User_interface!$D$54*User_interface!$D$55)</f>
        <v xml:space="preserve"> </v>
      </c>
      <c r="BC26" s="55" t="str">
        <f>IF(BC$14=" "," ",User_interface!$D$54*User_interface!$D$55)</f>
        <v xml:space="preserve"> </v>
      </c>
      <c r="BD26" s="55" t="str">
        <f>IF(BD$14=" "," ",User_interface!$D$54*User_interface!$D$55)</f>
        <v xml:space="preserve"> </v>
      </c>
      <c r="BE26" s="55" t="str">
        <f>IF(BE$14=" "," ",User_interface!$D$54*User_interface!$D$55)</f>
        <v xml:space="preserve"> </v>
      </c>
      <c r="BF26" s="55" t="str">
        <f>IF(BF$14=" "," ",User_interface!$D$54*User_interface!$D$55)</f>
        <v xml:space="preserve"> </v>
      </c>
      <c r="BG26" s="55" t="str">
        <f>IF(BG$14=" "," ",User_interface!$D$54*User_interface!$D$55)</f>
        <v xml:space="preserve"> </v>
      </c>
      <c r="BH26" s="55" t="str">
        <f>IF(BH$14=" "," ",User_interface!$D$54*User_interface!$D$55)</f>
        <v xml:space="preserve"> </v>
      </c>
      <c r="BI26" s="55" t="str">
        <f>IF(BI$14=" "," ",User_interface!$D$54*User_interface!$D$55)</f>
        <v xml:space="preserve"> </v>
      </c>
      <c r="BJ26" s="55" t="str">
        <f>IF(BJ$14=" "," ",User_interface!$D$54*User_interface!$D$55)</f>
        <v xml:space="preserve"> </v>
      </c>
      <c r="BK26" s="55" t="str">
        <f>IF(BK$14=" "," ",User_interface!$D$54*User_interface!$D$55)</f>
        <v xml:space="preserve"> </v>
      </c>
      <c r="BL26" s="55" t="str">
        <f>IF(BL$14=" "," ",User_interface!$D$54*User_interface!$D$55)</f>
        <v xml:space="preserve"> </v>
      </c>
      <c r="BM26" s="55" t="str">
        <f>IF(BM$14=" "," ",User_interface!$D$54*User_interface!$D$55)</f>
        <v xml:space="preserve"> </v>
      </c>
    </row>
    <row r="27" spans="2:65">
      <c r="C27" s="68" t="s">
        <v>43</v>
      </c>
      <c r="D27" s="68" t="s">
        <v>6</v>
      </c>
      <c r="F27" s="55" t="str">
        <f>IF(F14=" "," ",SUM(SUMIF($B15:$B25,$U$4,F15:F25),-SUMIF($B15:$B25,$U$3,F15:F25))/(1+User_interface!$D$59)^(F14-($P14-1)))</f>
        <v xml:space="preserve"> </v>
      </c>
      <c r="G27" s="55" t="str">
        <f>IF(G14=" "," ",SUM(SUMIF($B15:$B25,$U$4,G15:G25),-SUMIF($B15:$B25,$U$3,G15:G25))/(1+User_interface!$D$59)^(G14-($P14-1)))</f>
        <v xml:space="preserve"> </v>
      </c>
      <c r="H27" s="55" t="str">
        <f>IF(H14=" "," ",SUM(SUMIF($B15:$B25,$U$4,H15:H25),-SUMIF($B15:$B25,$U$3,H15:H25))/(1+User_interface!$D$59)^(H14-($P14-1)))</f>
        <v xml:space="preserve"> </v>
      </c>
      <c r="I27" s="55" t="str">
        <f>IF(I14=" "," ",SUM(SUMIF($B15:$B25,$U$4,I15:I25),-SUMIF($B15:$B25,$U$3,I15:I25))/(1+User_interface!$D$59)^(I14-($P14-1)))</f>
        <v xml:space="preserve"> </v>
      </c>
      <c r="J27" s="55" t="str">
        <f>IF(J14=" "," ",SUM(SUMIF($B15:$B25,$U$4,J15:J25),-SUMIF($B15:$B25,$U$3,J15:J25))/(1+User_interface!$D$59)^(J14-($P14-1)))</f>
        <v xml:space="preserve"> </v>
      </c>
      <c r="K27" s="55" t="str">
        <f>IF(K14=" "," ",SUM(SUMIF($B15:$B25,$U$4,K15:K25),-SUMIF($B15:$B25,$U$3,K15:K25))/(1+User_interface!$D$59)^(K14-($P14-1)))</f>
        <v xml:space="preserve"> </v>
      </c>
      <c r="L27" s="55" t="str">
        <f>IF(L14=" "," ",SUM(SUMIF($B15:$B25,$U$4,L15:L25),-SUMIF($B15:$B25,$U$3,L15:L25))/(1+User_interface!$D$59)^(L14-($P14-1)))</f>
        <v xml:space="preserve"> </v>
      </c>
      <c r="M27" s="55" t="str">
        <f>IF(M14=" "," ",SUM(SUMIF($B15:$B25,$U$4,M15:M25),-SUMIF($B15:$B25,$U$3,M15:M25))/(1+User_interface!$D$59)^(M14-($P14-1)))</f>
        <v xml:space="preserve"> </v>
      </c>
      <c r="N27" s="55" t="str">
        <f>IF(N14=" "," ",SUM(SUMIF($B15:$B25,$U$4,N15:N25),-SUMIF($B15:$B25,$U$3,N15:N25))/(1+User_interface!$D$59)^(N14-($P14-1)))</f>
        <v xml:space="preserve"> </v>
      </c>
      <c r="O27" s="55" t="str">
        <f>IF(O14=" "," ",SUM(SUMIF($B15:$B25,$U$4,O15:O25),-SUMIF($B15:$B25,$U$3,O15:O25))/(1+User_interface!$D$59)^(O14-($P14-1)))</f>
        <v xml:space="preserve"> </v>
      </c>
      <c r="P27" s="55">
        <f>IF(P14=" "," ",SUM(SUMIF($B15:$B25,$U$4,P15:P25),-SUMIF($B15:$B25,$U$3,P15:P25))/(1+User_interface!$D$59)^(P14-($P14-1)))</f>
        <v>-67765.676728334991</v>
      </c>
      <c r="Q27" s="55">
        <f>IF(Q14=" "," ",SUM(SUMIF($B15:$B25,$U$4,Q15:Q25),-SUMIF($B15:$B25,$U$3,Q15:Q25))/(1+User_interface!$D$59)^(Q14-($P14-1)))</f>
        <v>-65984.105869849082</v>
      </c>
      <c r="R27" s="55">
        <f>IF(R14=" "," ",SUM(SUMIF($B15:$B25,$U$4,R15:R25),-SUMIF($B15:$B25,$U$3,R15:R25))/(1+User_interface!$D$59)^(R14-($P14-1)))</f>
        <v>-64249.372804137369</v>
      </c>
      <c r="S27" s="55">
        <f>IF(S14=" "," ",SUM(SUMIF($B15:$B25,$U$4,S15:S25),-SUMIF($B15:$B25,$U$3,S15:S25))/(1+User_interface!$D$59)^(S14-($P14-1)))</f>
        <v>-62560.246157874761</v>
      </c>
      <c r="T27" s="55">
        <f>IF(T14=" "," ",SUM(SUMIF($B15:$B25,$U$4,T15:T25),-SUMIF($B15:$B25,$U$3,T15:T25))/(1+User_interface!$D$59)^(T14-($P14-1)))</f>
        <v>-60915.526930744658</v>
      </c>
      <c r="U27" s="55">
        <f>IF(U14=" "," ",SUM(SUMIF($B15:$B25,$U$4,U15:U25),-SUMIF($B15:$B25,$U$3,U15:U25))/(1+User_interface!$D$59)^(U14-($P14-1)))</f>
        <v>-59314.047644347294</v>
      </c>
      <c r="V27" s="55">
        <f>IF(V14=" "," ",SUM(SUMIF($B15:$B25,$U$4,V15:V25),-SUMIF($B15:$B25,$U$3,V15:V25))/(1+User_interface!$D$59)^(V14-($P14-1)))</f>
        <v>-57754.671513483248</v>
      </c>
      <c r="W27" s="55">
        <f>IF(W14=" "," ",SUM(SUMIF($B15:$B25,$U$4,W15:W25),-SUMIF($B15:$B25,$U$3,W15:W25))/(1+User_interface!$D$59)^(W14-($P14-1)))</f>
        <v>-56236.291639224197</v>
      </c>
      <c r="X27" s="55">
        <f>IF(X14=" "," ",SUM(SUMIF($B15:$B25,$U$4,X15:X25),-SUMIF($B15:$B25,$U$3,X15:X25))/(1+User_interface!$D$59)^(X14-($P14-1)))</f>
        <v>-54757.830223197867</v>
      </c>
      <c r="Y27" s="55">
        <f>IF(Y14=" "," ",SUM(SUMIF($B15:$B25,$U$4,Y15:Y25),-SUMIF($B15:$B25,$U$3,Y15:Y25))/(1+User_interface!$D$59)^(Y14-($P14-1)))</f>
        <v>-53318.237802529569</v>
      </c>
      <c r="Z27" s="55">
        <f>IF(Z14=" "," ",SUM(SUMIF($B15:$B25,$U$4,Z15:Z25),-SUMIF($B15:$B25,$U$3,Z15:Z25))/(1+User_interface!$D$59)^(Z14-($P14-1)))</f>
        <v>-51916.492504897345</v>
      </c>
      <c r="AA27" s="55">
        <f>IF(AA14=" "," ",SUM(SUMIF($B15:$B25,$U$4,AA15:AA25),-SUMIF($B15:$B25,$U$3,AA15:AA25))/(1+User_interface!$D$59)^(AA14-($P14-1)))</f>
        <v>-224879.10593907643</v>
      </c>
      <c r="AB27" s="55">
        <f>IF(AB14=" "," ",SUM(SUMIF($B15:$B25,$U$4,AB15:AB25),-SUMIF($B15:$B25,$U$3,AB15:AB25))/(1+User_interface!$D$59)^(AB14-($P14-1)))</f>
        <v>-49222.589409125336</v>
      </c>
      <c r="AC27" s="55">
        <f>IF(AC14=" "," ",SUM(SUMIF($B15:$B25,$U$4,AC15:AC25),-SUMIF($B15:$B25,$U$3,AC15:AC25))/(1+User_interface!$D$59)^(AC14-($P14-1)))</f>
        <v>-47928.519385711137</v>
      </c>
      <c r="AD27" s="55">
        <f>IF(AD14=" "," ",SUM(SUMIF($B15:$B25,$U$4,AD15:AD25),-SUMIF($B15:$B25,$U$3,AD15:AD25))/(1+User_interface!$D$59)^(AD14-($P14-1)))</f>
        <v>-46668.470677420781</v>
      </c>
      <c r="AE27" s="55">
        <f>IF(AE14=" "," ",SUM(SUMIF($B15:$B25,$U$4,AE15:AE25),-SUMIF($B15:$B25,$U$3,AE15:AE25))/(1+User_interface!$D$59)^(AE14-($P14-1)))</f>
        <v>-45441.54885824809</v>
      </c>
      <c r="AF27" s="55">
        <f>IF(AF14=" "," ",SUM(SUMIF($B15:$B25,$U$4,AF15:AF25),-SUMIF($B15:$B25,$U$3,AF15:AF25))/(1+User_interface!$D$59)^(AF14-($P14-1)))</f>
        <v>-44246.883016794643</v>
      </c>
      <c r="AG27" s="55">
        <f>IF(AG14=" "," ",SUM(SUMIF($B15:$B25,$U$4,AG15:AG25),-SUMIF($B15:$B25,$U$3,AG15:AG25))/(1+User_interface!$D$59)^(AG14-($P14-1)))</f>
        <v>-43083.62513806684</v>
      </c>
      <c r="AH27" s="55">
        <f>IF(AH14=" "," ",SUM(SUMIF($B15:$B25,$U$4,AH15:AH25),-SUMIF($B15:$B25,$U$3,AH15:AH25))/(1+User_interface!$D$59)^(AH14-($P14-1)))</f>
        <v>-41950.949501525647</v>
      </c>
      <c r="AI27" s="55">
        <f>IF(AI14=" "," ",SUM(SUMIF($B15:$B25,$U$4,AI15:AI25),-SUMIF($B15:$B25,$U$3,AI15:AI25))/(1+User_interface!$D$59)^(AI14-($P14-1)))</f>
        <v>-40848.052094961691</v>
      </c>
      <c r="AJ27" s="55">
        <f>IF(AJ14=" "," ",SUM(SUMIF($B15:$B25,$U$4,AJ15:AJ25),-SUMIF($B15:$B25,$U$3,AJ15:AJ25))/(1+User_interface!$D$59)^(AJ14-($P14-1)))</f>
        <v>-39774.150043779642</v>
      </c>
      <c r="AK27" s="55">
        <f>IF(AK14=" "," ",SUM(SUMIF($B15:$B25,$U$4,AK15:AK25),-SUMIF($B15:$B25,$U$3,AK15:AK25))/(1+User_interface!$D$59)^(AK14-($P14-1)))</f>
        <v>-38728.481055286902</v>
      </c>
      <c r="AL27" s="55">
        <f>IF(AL14=" "," ",SUM(SUMIF($B15:$B25,$U$4,AL15:AL25),-SUMIF($B15:$B25,$U$3,AL15:AL25))/(1+User_interface!$D$59)^(AL14-($P14-1)))</f>
        <v>-37710.302877591923</v>
      </c>
      <c r="AM27" s="55">
        <f>IF(AM14=" "," ",SUM(SUMIF($B15:$B25,$U$4,AM15:AM25),-SUMIF($B15:$B25,$U$3,AM15:AM25))/(1+User_interface!$D$59)^(AM14-($P14-1)))</f>
        <v>-163344.2242848879</v>
      </c>
      <c r="AN27" s="55">
        <f>IF(AN14=" "," ",SUM(SUMIF($B15:$B25,$U$4,AN15:AN25),-SUMIF($B15:$B25,$U$3,AN15:AN25))/(1+User_interface!$D$59)^(AN14-($P14-1)))</f>
        <v>-35753.54700363025</v>
      </c>
      <c r="AO27" s="55" t="str">
        <f>IF(AO14=" "," ",SUM(SUMIF($B15:$B25,$U$4,AO15:AO25),-SUMIF($B15:$B25,$U$3,AO15:AO25))/(1+User_interface!$D$59)^(AO14-($P14-1)))</f>
        <v xml:space="preserve"> </v>
      </c>
      <c r="AP27" s="55" t="str">
        <f>IF(AP14=" "," ",SUM(SUMIF($B15:$B25,$U$4,AP15:AP25),-SUMIF($B15:$B25,$U$3,AP15:AP25))/(1+User_interface!$D$59)^(AP14-($P14-1)))</f>
        <v xml:space="preserve"> </v>
      </c>
      <c r="AQ27" s="55" t="str">
        <f>IF(AQ14=" "," ",SUM(SUMIF($B15:$B25,$U$4,AQ15:AQ25),-SUMIF($B15:$B25,$U$3,AQ15:AQ25))/(1+User_interface!$D$59)^(AQ14-($P14-1)))</f>
        <v xml:space="preserve"> </v>
      </c>
      <c r="AR27" s="55" t="str">
        <f>IF(AR14=" "," ",SUM(SUMIF($B15:$B25,$U$4,AR15:AR25),-SUMIF($B15:$B25,$U$3,AR15:AR25))/(1+User_interface!$D$59)^(AR14-($P14-1)))</f>
        <v xml:space="preserve"> </v>
      </c>
      <c r="AS27" s="55" t="str">
        <f>IF(AS14=" "," ",SUM(SUMIF($B15:$B25,$U$4,AS15:AS25),-SUMIF($B15:$B25,$U$3,AS15:AS25))/(1+User_interface!$D$59)^(AS14-($P14-1)))</f>
        <v xml:space="preserve"> </v>
      </c>
      <c r="AT27" s="55" t="str">
        <f>IF(AT14=" "," ",SUM(SUMIF($B15:$B25,$U$4,AT15:AT25),-SUMIF($B15:$B25,$U$3,AT15:AT25))/(1+User_interface!$D$59)^(AT14-($P14-1)))</f>
        <v xml:space="preserve"> </v>
      </c>
      <c r="AU27" s="55" t="str">
        <f>IF(AU14=" "," ",SUM(SUMIF($B15:$B25,$U$4,AU15:AU25),-SUMIF($B15:$B25,$U$3,AU15:AU25))/(1+User_interface!$D$59)^(AU14-($P14-1)))</f>
        <v xml:space="preserve"> </v>
      </c>
      <c r="AV27" s="55" t="str">
        <f>IF(AV14=" "," ",SUM(SUMIF($B15:$B25,$U$4,AV15:AV25),-SUMIF($B15:$B25,$U$3,AV15:AV25))/(1+User_interface!$D$59)^(AV14-($P14-1)))</f>
        <v xml:space="preserve"> </v>
      </c>
      <c r="AW27" s="55" t="str">
        <f>IF(AW14=" "," ",SUM(SUMIF($B15:$B25,$U$4,AW15:AW25),-SUMIF($B15:$B25,$U$3,AW15:AW25))/(1+User_interface!$D$59)^(AW14-($P14-1)))</f>
        <v xml:space="preserve"> </v>
      </c>
      <c r="AX27" s="55" t="str">
        <f>IF(AX14=" "," ",SUM(SUMIF($B15:$B25,$U$4,AX15:AX25),-SUMIF($B15:$B25,$U$3,AX15:AX25))/(1+User_interface!$D$59)^(AX14-($P14-1)))</f>
        <v xml:space="preserve"> </v>
      </c>
      <c r="AY27" s="55" t="str">
        <f>IF(AY14=" "," ",SUM(SUMIF($B15:$B25,$U$4,AY15:AY25),-SUMIF($B15:$B25,$U$3,AY15:AY25))/(1+User_interface!$D$59)^(AY14-($P14-1)))</f>
        <v xml:space="preserve"> </v>
      </c>
      <c r="AZ27" s="55" t="str">
        <f>IF(AZ14=" "," ",SUM(SUMIF($B15:$B25,$U$4,AZ15:AZ25),-SUMIF($B15:$B25,$U$3,AZ15:AZ25))/(1+User_interface!$D$59)^(AZ14-($P14-1)))</f>
        <v xml:space="preserve"> </v>
      </c>
      <c r="BA27" s="55" t="str">
        <f>IF(BA14=" "," ",SUM(SUMIF($B15:$B25,$U$4,BA15:BA25),-SUMIF($B15:$B25,$U$3,BA15:BA25))/(1+User_interface!$D$59)^(BA14-($P14-1)))</f>
        <v xml:space="preserve"> </v>
      </c>
      <c r="BB27" s="55" t="str">
        <f>IF(BB14=" "," ",SUM(SUMIF($B15:$B25,$U$4,BB15:BB25),-SUMIF($B15:$B25,$U$3,BB15:BB25))/(1+User_interface!$D$59)^(BB14-($P14-1)))</f>
        <v xml:space="preserve"> </v>
      </c>
      <c r="BC27" s="55" t="str">
        <f>IF(BC14=" "," ",SUM(SUMIF($B15:$B25,$U$4,BC15:BC25),-SUMIF($B15:$B25,$U$3,BC15:BC25))/(1+User_interface!$D$59)^(BC14-($P14-1)))</f>
        <v xml:space="preserve"> </v>
      </c>
      <c r="BD27" s="55" t="str">
        <f>IF(BD14=" "," ",SUM(SUMIF($B15:$B25,$U$4,BD15:BD25),-SUMIF($B15:$B25,$U$3,BD15:BD25))/(1+User_interface!$D$59)^(BD14-($P14-1)))</f>
        <v xml:space="preserve"> </v>
      </c>
      <c r="BE27" s="55" t="str">
        <f>IF(BE14=" "," ",SUM(SUMIF($B15:$B25,$U$4,BE15:BE25),-SUMIF($B15:$B25,$U$3,BE15:BE25))/(1+User_interface!$D$59)^(BE14-($P14-1)))</f>
        <v xml:space="preserve"> </v>
      </c>
      <c r="BF27" s="55" t="str">
        <f>IF(BF14=" "," ",SUM(SUMIF($B15:$B25,$U$4,BF15:BF25),-SUMIF($B15:$B25,$U$3,BF15:BF25))/(1+User_interface!$D$59)^(BF14-($P14-1)))</f>
        <v xml:space="preserve"> </v>
      </c>
      <c r="BG27" s="55" t="str">
        <f>IF(BG14=" "," ",SUM(SUMIF($B15:$B25,$U$4,BG15:BG25),-SUMIF($B15:$B25,$U$3,BG15:BG25))/(1+User_interface!$D$59)^(BG14-($P14-1)))</f>
        <v xml:space="preserve"> </v>
      </c>
      <c r="BH27" s="55" t="str">
        <f>IF(BH14=" "," ",SUM(SUMIF($B15:$B25,$U$4,BH15:BH25),-SUMIF($B15:$B25,$U$3,BH15:BH25))/(1+User_interface!$D$59)^(BH14-($P14-1)))</f>
        <v xml:space="preserve"> </v>
      </c>
      <c r="BI27" s="55" t="str">
        <f>IF(BI14=" "," ",SUM(SUMIF($B15:$B25,$U$4,BI15:BI25),-SUMIF($B15:$B25,$U$3,BI15:BI25))/(1+User_interface!$D$59)^(BI14-($P14-1)))</f>
        <v xml:space="preserve"> </v>
      </c>
      <c r="BJ27" s="55" t="str">
        <f>IF(BJ14=" "," ",SUM(SUMIF($B15:$B25,$U$4,BJ15:BJ25),-SUMIF($B15:$B25,$U$3,BJ15:BJ25))/(1+User_interface!$D$59)^(BJ14-($P14-1)))</f>
        <v xml:space="preserve"> </v>
      </c>
      <c r="BK27" s="55" t="str">
        <f>IF(BK14=" "," ",SUM(SUMIF($B15:$B25,$U$4,BK15:BK25),-SUMIF($B15:$B25,$U$3,BK15:BK25))/(1+User_interface!$D$59)^(BK14-($P14-1)))</f>
        <v xml:space="preserve"> </v>
      </c>
      <c r="BL27" s="55" t="str">
        <f>IF(BL14=" "," ",SUM(SUMIF($B15:$B25,$U$4,BL15:BL25),-SUMIF($B15:$B25,$U$3,BL15:BL25))/(1+User_interface!$D$59)^(BL14-($P14-1)))</f>
        <v xml:space="preserve"> </v>
      </c>
      <c r="BM27" s="55" t="str">
        <f>IF(BM14=" "," ",SUM(SUMIF($B15:$B25,$U$4,BM15:BM25),-SUMIF($B15:$B25,$U$3,BM15:BM25))/(1+User_interface!$D$59)^(BM14-($P14-1)))</f>
        <v xml:space="preserve"> </v>
      </c>
    </row>
    <row r="28" spans="2:65">
      <c r="C28" s="87" t="s">
        <v>131</v>
      </c>
      <c r="D28" s="68" t="s">
        <v>6</v>
      </c>
      <c r="F28" s="67" t="str">
        <f>IF(F14=" "," ",SUM(SUMIF($B15:$B26,$U$3,F15:F26),SUMIFS(F15:F26,$B15:$B26,$U$4,$C15:$C26,$W$3),-SUMIF($B15:$B26,$U$4,F15:F26))/(1+User_interface!$D$59)^(F14-($P14-1)))</f>
        <v xml:space="preserve"> </v>
      </c>
      <c r="G28" s="67" t="str">
        <f>IF(G14=" "," ",SUM(SUMIF($B15:$B26,$U$3,G15:G26),SUMIFS(G15:G26,$B15:$B26,$U$4,$C15:$C26,$W$3),-SUMIF($B15:$B26,$U$4,G15:G26))/(1+User_interface!$D$59)^(G14-($P14-1)))</f>
        <v xml:space="preserve"> </v>
      </c>
      <c r="H28" s="67" t="str">
        <f>IF(H14=" "," ",SUM(SUMIF($B15:$B26,$U$3,H15:H26),SUMIFS(H15:H26,$B15:$B26,$U$4,$C15:$C26,$W$3),-SUMIF($B15:$B26,$U$4,H15:H26))/(1+User_interface!$D$59)^(H14-($P14-1)))</f>
        <v xml:space="preserve"> </v>
      </c>
      <c r="I28" s="67" t="str">
        <f>IF(I14=" "," ",SUM(SUMIF($B15:$B26,$U$3,I15:I26),SUMIFS(I15:I26,$B15:$B26,$U$4,$C15:$C26,$W$3),-SUMIF($B15:$B26,$U$4,I15:I26))/(1+User_interface!$D$59)^(I14-($P14-1)))</f>
        <v xml:space="preserve"> </v>
      </c>
      <c r="J28" s="67" t="str">
        <f>IF(J14=" "," ",SUM(SUMIF($B15:$B26,$U$3,J15:J26),SUMIFS(J15:J26,$B15:$B26,$U$4,$C15:$C26,$W$3),-SUMIF($B15:$B26,$U$4,J15:J26))/(1+User_interface!$D$59)^(J14-($P14-1)))</f>
        <v xml:space="preserve"> </v>
      </c>
      <c r="K28" s="67" t="str">
        <f>IF(K14=" "," ",SUM(SUMIF($B15:$B26,$U$3,K15:K26),SUMIFS(K15:K26,$B15:$B26,$U$4,$C15:$C26,$W$3),-SUMIF($B15:$B26,$U$4,K15:K26))/(1+User_interface!$D$59)^(K14-($P14-1)))</f>
        <v xml:space="preserve"> </v>
      </c>
      <c r="L28" s="67" t="str">
        <f>IF(L14=" "," ",SUM(SUMIF($B15:$B26,$U$3,L15:L26),SUMIFS(L15:L26,$B15:$B26,$U$4,$C15:$C26,$W$3),-SUMIF($B15:$B26,$U$4,L15:L26))/(1+User_interface!$D$59)^(L14-($P14-1)))</f>
        <v xml:space="preserve"> </v>
      </c>
      <c r="M28" s="67" t="str">
        <f>IF(M14=" "," ",SUM(SUMIF($B15:$B26,$U$3,M15:M26),SUMIFS(M15:M26,$B15:$B26,$U$4,$C15:$C26,$W$3),-SUMIF($B15:$B26,$U$4,M15:M26))/(1+User_interface!$D$59)^(M14-($P14-1)))</f>
        <v xml:space="preserve"> </v>
      </c>
      <c r="N28" s="67" t="str">
        <f>IF(N14=" "," ",SUM(SUMIF($B15:$B26,$U$3,N15:N26),SUMIFS(N15:N26,$B15:$B26,$U$4,$C15:$C26,$W$3),-SUMIF($B15:$B26,$U$4,N15:N26))/(1+User_interface!$D$59)^(N14-($P14-1)))</f>
        <v xml:space="preserve"> </v>
      </c>
      <c r="O28" s="67" t="str">
        <f>IF(O14=" "," ",SUM(SUMIF($B15:$B26,$U$3,O15:O26),SUMIFS(O15:O26,$B15:$B26,$U$4,$C15:$C26,$W$3),-SUMIF($B15:$B26,$U$4,O15:O26))/(1+User_interface!$D$59)^(O14-($P14-1)))</f>
        <v xml:space="preserve"> </v>
      </c>
      <c r="P28" s="55">
        <f>IF(P14=" "," ",SUM(SUMIF($B15:$B26,$U$3,P15:P26),SUMIFS(P15:P26,$B15:$B26,$U$4,$C15:$C26,$W$3),-SUMIF($B15:$B26,$U$4,P15:P26))/(1+User_interface!$D$59)^(P14-($P14-1)))</f>
        <v>372901.60662122694</v>
      </c>
      <c r="Q28" s="67">
        <f>IF(Q14=" "," ",SUM(SUMIF($B15:$B26,$U$3,Q15:Q26),SUMIFS(Q15:Q26,$B15:$B26,$U$4,$C15:$C26,$W$3),-SUMIF($B15:$B26,$U$4,Q15:Q26))/(1+User_interface!$D$59)^(Q14-($P14-1)))</f>
        <v>363097.9616565014</v>
      </c>
      <c r="R28" s="67">
        <f>IF(R14=" "," ",SUM(SUMIF($B15:$B26,$U$3,R15:R26),SUMIFS(R15:R26,$B15:$B26,$U$4,$C15:$C26,$W$3),-SUMIF($B15:$B26,$U$4,R15:R26))/(1+User_interface!$D$59)^(R14-($P14-1)))</f>
        <v>353552.05614070245</v>
      </c>
      <c r="S28" s="67">
        <f>IF(S14=" "," ",SUM(SUMIF($B15:$B26,$U$3,S15:S26),SUMIFS(S15:S26,$B15:$B26,$U$4,$C15:$C26,$W$3),-SUMIF($B15:$B26,$U$4,S15:S26))/(1+User_interface!$D$59)^(S14-($P14-1)))</f>
        <v>344257.11406105408</v>
      </c>
      <c r="T28" s="67">
        <f>IF(T14=" "," ",SUM(SUMIF($B15:$B26,$U$3,T15:T26),SUMIFS(T15:T26,$B15:$B26,$U$4,$C15:$C26,$W$3),-SUMIF($B15:$B26,$U$4,T15:T26))/(1+User_interface!$D$59)^(T14-($P14-1)))</f>
        <v>335206.53754727758</v>
      </c>
      <c r="U28" s="67">
        <f>IF(U14=" "," ",SUM(SUMIF($B15:$B26,$U$3,U15:U26),SUMIFS(U15:U26,$B15:$B26,$U$4,$C15:$C26,$W$3),-SUMIF($B15:$B26,$U$4,U15:U26))/(1+User_interface!$D$59)^(U14-($P14-1)))</f>
        <v>326393.90218819631</v>
      </c>
      <c r="V28" s="67">
        <f>IF(V14=" "," ",SUM(SUMIF($B15:$B26,$U$3,V15:V26),SUMIFS(V15:V26,$B15:$B26,$U$4,$C15:$C26,$W$3),-SUMIF($B15:$B26,$U$4,V15:V26))/(1+User_interface!$D$59)^(V14-($P14-1)))</f>
        <v>317812.95247146674</v>
      </c>
      <c r="W28" s="67">
        <f>IF(W14=" "," ",SUM(SUMIF($B15:$B26,$U$3,W15:W26),SUMIFS(W15:W26,$B15:$B26,$U$4,$C15:$C26,$W$3),-SUMIF($B15:$B26,$U$4,W15:W26))/(1+User_interface!$D$59)^(W14-($P14-1)))</f>
        <v>309457.59734320035</v>
      </c>
      <c r="X28" s="67">
        <f>IF(X14=" "," ",SUM(SUMIF($B15:$B26,$U$3,X15:X26),SUMIFS(X15:X26,$B15:$B26,$U$4,$C15:$C26,$W$3),-SUMIF($B15:$B26,$U$4,X15:X26))/(1+User_interface!$D$59)^(X14-($P14-1)))</f>
        <v>301321.9058843237</v>
      </c>
      <c r="Y28" s="67">
        <f>IF(Y14=" "," ",SUM(SUMIF($B15:$B26,$U$3,Y15:Y26),SUMIFS(Y15:Y26,$B15:$B26,$U$4,$C15:$C26,$W$3),-SUMIF($B15:$B26,$U$4,Y15:Y26))/(1+User_interface!$D$59)^(Y14-($P14-1)))</f>
        <v>293400.10310060729</v>
      </c>
      <c r="Z28" s="67">
        <f>IF(Z14=" "," ",SUM(SUMIF($B15:$B26,$U$3,Z15:Z26),SUMIFS(Z15:Z26,$B15:$B26,$U$4,$C15:$C26,$W$3),-SUMIF($B15:$B26,$U$4,Z15:Z26))/(1+User_interface!$D$59)^(Z14-($P14-1)))</f>
        <v>285686.56582337612</v>
      </c>
      <c r="AA28" s="67">
        <f>IF(AA14=" "," ",SUM(SUMIF($B15:$B26,$U$3,AA15:AA26),SUMIFS(AA15:AA26,$B15:$B26,$U$4,$C15:$C26,$W$3),-SUMIF($B15:$B26,$U$4,AA15:AA26))/(1+User_interface!$D$59)^(AA14-($P14-1)))</f>
        <v>452503.3253338951</v>
      </c>
      <c r="AB28" s="67">
        <f>IF(AB14=" "," ",SUM(SUMIF($B15:$B26,$U$3,AB15:AB26),SUMIFS(AB15:AB26,$B15:$B26,$U$4,$C15:$C26,$W$3),-SUMIF($B15:$B26,$U$4,AB15:AB26))/(1+User_interface!$D$59)^(AB14-($P14-1)))</f>
        <v>270862.53039726435</v>
      </c>
      <c r="AC28" s="67">
        <f>IF(AC14=" "," ",SUM(SUMIF($B15:$B26,$U$3,AC15:AC26),SUMIFS(AC15:AC26,$B15:$B26,$U$4,$C15:$C26,$W$3),-SUMIF($B15:$B26,$U$4,AC15:AC26))/(1+User_interface!$D$59)^(AC14-($P14-1)))</f>
        <v>263741.50963706366</v>
      </c>
      <c r="AD28" s="67">
        <f>IF(AD14=" "," ",SUM(SUMIF($B15:$B26,$U$3,AD15:AD26),SUMIFS(AD15:AD26,$B15:$B26,$U$4,$C15:$C26,$W$3),-SUMIF($B15:$B26,$U$4,AD15:AD26))/(1+User_interface!$D$59)^(AD14-($P14-1)))</f>
        <v>256807.70169139598</v>
      </c>
      <c r="AE28" s="67">
        <f>IF(AE14=" "," ",SUM(SUMIF($B15:$B26,$U$3,AE15:AE26),SUMIFS(AE15:AE26,$B15:$B26,$U$4,$C15:$C26,$W$3),-SUMIF($B15:$B26,$U$4,AE15:AE26))/(1+User_interface!$D$59)^(AE14-($P14-1)))</f>
        <v>250056.18470437781</v>
      </c>
      <c r="AF28" s="67">
        <f>IF(AF14=" "," ",SUM(SUMIF($B15:$B26,$U$3,AF15:AF26),SUMIFS(AF15:AF26,$B15:$B26,$U$4,$C15:$C26,$W$3),-SUMIF($B15:$B26,$U$4,AF15:AF26))/(1+User_interface!$D$59)^(AF14-($P14-1)))</f>
        <v>243482.16621653151</v>
      </c>
      <c r="AG28" s="67">
        <f>IF(AG14=" "," ",SUM(SUMIF($B15:$B26,$U$3,AG15:AG26),SUMIFS(AG15:AG26,$B15:$B26,$U$4,$C15:$C26,$W$3),-SUMIF($B15:$B26,$U$4,AG15:AG26))/(1+User_interface!$D$59)^(AG14-($P14-1)))</f>
        <v>237080.97976293234</v>
      </c>
      <c r="AH28" s="67">
        <f>IF(AH14=" "," ",SUM(SUMIF($B15:$B26,$U$3,AH15:AH26),SUMIFS(AH15:AH26,$B15:$B26,$U$4,$C15:$C26,$W$3),-SUMIF($B15:$B26,$U$4,AH15:AH26))/(1+User_interface!$D$59)^(AH14-($P14-1)))</f>
        <v>230848.08156079098</v>
      </c>
      <c r="AI28" s="67">
        <f>IF(AI14=" "," ",SUM(SUMIF($B15:$B26,$U$3,AI15:AI26),SUMIFS(AI15:AI26,$B15:$B26,$U$4,$C15:$C26,$W$3),-SUMIF($B15:$B26,$U$4,AI15:AI26))/(1+User_interface!$D$59)^(AI14-($P14-1)))</f>
        <v>224779.04728411979</v>
      </c>
      <c r="AJ28" s="67">
        <f>IF(AJ14=" "," ",SUM(SUMIF($B15:$B26,$U$3,AJ15:AJ26),SUMIFS(AJ15:AJ26,$B15:$B26,$U$4,$C15:$C26,$W$3),-SUMIF($B15:$B26,$U$4,AJ15:AJ26))/(1+User_interface!$D$59)^(AJ14-($P14-1)))</f>
        <v>218869.56892319358</v>
      </c>
      <c r="AK28" s="67">
        <f>IF(AK14=" "," ",SUM(SUMIF($B15:$B26,$U$3,AK15:AK26),SUMIFS(AK15:AK26,$B15:$B26,$U$4,$C15:$C26,$W$3),-SUMIF($B15:$B26,$U$4,AK15:AK26))/(1+User_interface!$D$59)^(AK14-($P14-1)))</f>
        <v>213115.45172657605</v>
      </c>
      <c r="AL28" s="67">
        <f>IF(AL14=" "," ",SUM(SUMIF($B15:$B26,$U$3,AL15:AL26),SUMIFS(AL15:AL26,$B15:$B26,$U$4,$C15:$C26,$W$3),-SUMIF($B15:$B26,$U$4,AL15:AL26))/(1+User_interface!$D$59)^(AL14-($P14-1)))</f>
        <v>207512.61122354047</v>
      </c>
      <c r="AM28" s="67">
        <f>IF(AM14=" "," ",SUM(SUMIF($B15:$B26,$U$3,AM15:AM26),SUMIFS(AM15:AM26,$B15:$B26,$U$4,$C15:$C26,$W$3),-SUMIF($B15:$B26,$U$4,AM15:AM26))/(1+User_interface!$D$59)^(AM14-($P14-1)))</f>
        <v>328682.40183693124</v>
      </c>
      <c r="AN28" s="67">
        <f>IF(AN14=" "," ",SUM(SUMIF($B15:$B26,$U$3,AN15:AN26),SUMIFS(AN15:AN26,$B15:$B26,$U$4,$C15:$C26,$W$3),-SUMIF($B15:$B26,$U$4,AN15:AN26))/(1+User_interface!$D$59)^(AN14-($P14-1)))</f>
        <v>196744.95649929086</v>
      </c>
      <c r="AO28" s="67" t="str">
        <f>IF(AO14=" "," ",SUM(SUMIF($B15:$B26,$U$3,AO15:AO26),SUMIFS(AO15:AO26,$B15:$B26,$U$4,$C15:$C26,$W$3),-SUMIF($B15:$B26,$U$4,AO15:AO26))/(1+User_interface!$D$59)^(AO14-($P14-1)))</f>
        <v xml:space="preserve"> </v>
      </c>
      <c r="AP28" s="67" t="str">
        <f>IF(AP14=" "," ",SUM(SUMIF($B15:$B26,$U$3,AP15:AP26),SUMIFS(AP15:AP26,$B15:$B26,$U$4,$C15:$C26,$W$3),-SUMIF($B15:$B26,$U$4,AP15:AP26))/(1+User_interface!$D$59)^(AP14-($P14-1)))</f>
        <v xml:space="preserve"> </v>
      </c>
      <c r="AQ28" s="67" t="str">
        <f>IF(AQ14=" "," ",SUM(SUMIF($B15:$B26,$U$3,AQ15:AQ26),SUMIFS(AQ15:AQ26,$B15:$B26,$U$4,$C15:$C26,$W$3),-SUMIF($B15:$B26,$U$4,AQ15:AQ26))/(1+User_interface!$D$59)^(AQ14-($P14-1)))</f>
        <v xml:space="preserve"> </v>
      </c>
      <c r="AR28" s="67" t="str">
        <f>IF(AR14=" "," ",SUM(SUMIF($B15:$B26,$U$3,AR15:AR26),SUMIFS(AR15:AR26,$B15:$B26,$U$4,$C15:$C26,$W$3),-SUMIF($B15:$B26,$U$4,AR15:AR26))/(1+User_interface!$D$59)^(AR14-($P14-1)))</f>
        <v xml:space="preserve"> </v>
      </c>
      <c r="AS28" s="67" t="str">
        <f>IF(AS14=" "," ",SUM(SUMIF($B15:$B26,$U$3,AS15:AS26),SUMIFS(AS15:AS26,$B15:$B26,$U$4,$C15:$C26,$W$3),-SUMIF($B15:$B26,$U$4,AS15:AS26))/(1+User_interface!$D$59)^(AS14-($P14-1)))</f>
        <v xml:space="preserve"> </v>
      </c>
      <c r="AT28" s="67" t="str">
        <f>IF(AT14=" "," ",SUM(SUMIF($B15:$B26,$U$3,AT15:AT26),SUMIFS(AT15:AT26,$B15:$B26,$U$4,$C15:$C26,$W$3),-SUMIF($B15:$B26,$U$4,AT15:AT26))/(1+User_interface!$D$59)^(AT14-($P14-1)))</f>
        <v xml:space="preserve"> </v>
      </c>
      <c r="AU28" s="67" t="str">
        <f>IF(AU14=" "," ",SUM(SUMIF($B15:$B26,$U$3,AU15:AU26),SUMIFS(AU15:AU26,$B15:$B26,$U$4,$C15:$C26,$W$3),-SUMIF($B15:$B26,$U$4,AU15:AU26))/(1+User_interface!$D$59)^(AU14-($P14-1)))</f>
        <v xml:space="preserve"> </v>
      </c>
      <c r="AV28" s="67" t="str">
        <f>IF(AV14=" "," ",SUM(SUMIF($B15:$B26,$U$3,AV15:AV26),SUMIFS(AV15:AV26,$B15:$B26,$U$4,$C15:$C26,$W$3),-SUMIF($B15:$B26,$U$4,AV15:AV26))/(1+User_interface!$D$59)^(AV14-($P14-1)))</f>
        <v xml:space="preserve"> </v>
      </c>
      <c r="AW28" s="67" t="str">
        <f>IF(AW14=" "," ",SUM(SUMIF($B15:$B26,$U$3,AW15:AW26),SUMIFS(AW15:AW26,$B15:$B26,$U$4,$C15:$C26,$W$3),-SUMIF($B15:$B26,$U$4,AW15:AW26))/(1+User_interface!$D$59)^(AW14-($P14-1)))</f>
        <v xml:space="preserve"> </v>
      </c>
      <c r="AX28" s="67" t="str">
        <f>IF(AX14=" "," ",SUM(SUMIF($B15:$B26,$U$3,AX15:AX26),SUMIFS(AX15:AX26,$B15:$B26,$U$4,$C15:$C26,$W$3),-SUMIF($B15:$B26,$U$4,AX15:AX26))/(1+User_interface!$D$59)^(AX14-($P14-1)))</f>
        <v xml:space="preserve"> </v>
      </c>
      <c r="AY28" s="67" t="str">
        <f>IF(AY14=" "," ",SUM(SUMIF($B15:$B26,$U$3,AY15:AY26),SUMIFS(AY15:AY26,$B15:$B26,$U$4,$C15:$C26,$W$3),-SUMIF($B15:$B26,$U$4,AY15:AY26))/(1+User_interface!$D$59)^(AY14-($P14-1)))</f>
        <v xml:space="preserve"> </v>
      </c>
      <c r="AZ28" s="67" t="str">
        <f>IF(AZ14=" "," ",SUM(SUMIF($B15:$B26,$U$3,AZ15:AZ26),SUMIFS(AZ15:AZ26,$B15:$B26,$U$4,$C15:$C26,$W$3),-SUMIF($B15:$B26,$U$4,AZ15:AZ26))/(1+User_interface!$D$59)^(AZ14-($P14-1)))</f>
        <v xml:space="preserve"> </v>
      </c>
      <c r="BA28" s="67" t="str">
        <f>IF(BA14=" "," ",SUM(SUMIF($B15:$B26,$U$3,BA15:BA26),SUMIFS(BA15:BA26,$B15:$B26,$U$4,$C15:$C26,$W$3),-SUMIF($B15:$B26,$U$4,BA15:BA26))/(1+User_interface!$D$59)^(BA14-($P14-1)))</f>
        <v xml:space="preserve"> </v>
      </c>
      <c r="BB28" s="67" t="str">
        <f>IF(BB14=" "," ",SUM(SUMIF($B15:$B26,$U$3,BB15:BB26),SUMIFS(BB15:BB26,$B15:$B26,$U$4,$C15:$C26,$W$3),-SUMIF($B15:$B26,$U$4,BB15:BB26))/(1+User_interface!$D$59)^(BB14-($P14-1)))</f>
        <v xml:space="preserve"> </v>
      </c>
      <c r="BC28" s="67" t="str">
        <f>IF(BC14=" "," ",SUM(SUMIF($B15:$B26,$U$3,BC15:BC26),SUMIFS(BC15:BC26,$B15:$B26,$U$4,$C15:$C26,$W$3),-SUMIF($B15:$B26,$U$4,BC15:BC26))/(1+User_interface!$D$59)^(BC14-($P14-1)))</f>
        <v xml:space="preserve"> </v>
      </c>
      <c r="BD28" s="67" t="str">
        <f>IF(BD14=" "," ",SUM(SUMIF($B15:$B26,$U$3,BD15:BD26),SUMIFS(BD15:BD26,$B15:$B26,$U$4,$C15:$C26,$W$3),-SUMIF($B15:$B26,$U$4,BD15:BD26))/(1+User_interface!$D$59)^(BD14-($P14-1)))</f>
        <v xml:space="preserve"> </v>
      </c>
      <c r="BE28" s="67" t="str">
        <f>IF(BE14=" "," ",SUM(SUMIF($B15:$B26,$U$3,BE15:BE26),SUMIFS(BE15:BE26,$B15:$B26,$U$4,$C15:$C26,$W$3),-SUMIF($B15:$B26,$U$4,BE15:BE26))/(1+User_interface!$D$59)^(BE14-($P14-1)))</f>
        <v xml:space="preserve"> </v>
      </c>
      <c r="BF28" s="67" t="str">
        <f>IF(BF14=" "," ",SUM(SUMIF($B15:$B26,$U$3,BF15:BF26),SUMIFS(BF15:BF26,$B15:$B26,$U$4,$C15:$C26,$W$3),-SUMIF($B15:$B26,$U$4,BF15:BF26))/(1+User_interface!$D$59)^(BF14-($P14-1)))</f>
        <v xml:space="preserve"> </v>
      </c>
      <c r="BG28" s="67" t="str">
        <f>IF(BG14=" "," ",SUM(SUMIF($B15:$B26,$U$3,BG15:BG26),SUMIFS(BG15:BG26,$B15:$B26,$U$4,$C15:$C26,$W$3),-SUMIF($B15:$B26,$U$4,BG15:BG26))/(1+User_interface!$D$59)^(BG14-($P14-1)))</f>
        <v xml:space="preserve"> </v>
      </c>
      <c r="BH28" s="67" t="str">
        <f>IF(BH14=" "," ",SUM(SUMIF($B15:$B26,$U$3,BH15:BH26),SUMIFS(BH15:BH26,$B15:$B26,$U$4,$C15:$C26,$W$3),-SUMIF($B15:$B26,$U$4,BH15:BH26))/(1+User_interface!$D$59)^(BH14-($P14-1)))</f>
        <v xml:space="preserve"> </v>
      </c>
      <c r="BI28" s="67" t="str">
        <f>IF(BI14=" "," ",SUM(SUMIF($B15:$B26,$U$3,BI15:BI26),SUMIFS(BI15:BI26,$B15:$B26,$U$4,$C15:$C26,$W$3),-SUMIF($B15:$B26,$U$4,BI15:BI26))/(1+User_interface!$D$59)^(BI14-($P14-1)))</f>
        <v xml:space="preserve"> </v>
      </c>
      <c r="BJ28" s="67" t="str">
        <f>IF(BJ14=" "," ",SUM(SUMIF($B15:$B26,$U$3,BJ15:BJ26),SUMIFS(BJ15:BJ26,$B15:$B26,$U$4,$C15:$C26,$W$3),-SUMIF($B15:$B26,$U$4,BJ15:BJ26))/(1+User_interface!$D$59)^(BJ14-($P14-1)))</f>
        <v xml:space="preserve"> </v>
      </c>
      <c r="BK28" s="67" t="str">
        <f>IF(BK14=" "," ",SUM(SUMIF($B15:$B26,$U$3,BK15:BK26),SUMIFS(BK15:BK26,$B15:$B26,$U$4,$C15:$C26,$W$3),-SUMIF($B15:$B26,$U$4,BK15:BK26))/(1+User_interface!$D$59)^(BK14-($P14-1)))</f>
        <v xml:space="preserve"> </v>
      </c>
      <c r="BL28" s="67" t="str">
        <f>IF(BL14=" "," ",SUM(SUMIF($B15:$B26,$U$3,BL15:BL26),SUMIFS(BL15:BL26,$B15:$B26,$U$4,$C15:$C26,$W$3),-SUMIF($B15:$B26,$U$4,BL15:BL26))/(1+User_interface!$D$59)^(BL14-($P14-1)))</f>
        <v xml:space="preserve"> </v>
      </c>
      <c r="BM28" s="67" t="str">
        <f>IF(BM14=" "," ",SUM(SUMIF($B15:$B26,$U$3,BM15:BM26),SUMIFS(BM15:BM26,$B15:$B26,$U$4,$C15:$C26,$W$3),-SUMIF($B15:$B26,$U$4,BM15:BM26))/(1+User_interface!$D$59)^(BM14-($P14-1)))</f>
        <v xml:space="preserve"> </v>
      </c>
    </row>
    <row r="29" spans="2:65">
      <c r="C29" s="68" t="s">
        <v>130</v>
      </c>
      <c r="D29" s="68" t="s">
        <v>58</v>
      </c>
      <c r="F29" s="68" t="str">
        <f>IF(F14=" "," ",(INDEX(F15:F26,MATCH($U$5,$B15:$B26,0))/(1+User_interface!$D$59)^(F14-($P14-1))))</f>
        <v xml:space="preserve"> </v>
      </c>
      <c r="G29" s="68" t="str">
        <f>IF(G14=" "," ",(INDEX(G15:G26,MATCH($U$5,$B15:$B26,0))/(1+User_interface!$D$59)^(G14-($P14-1))))</f>
        <v xml:space="preserve"> </v>
      </c>
      <c r="H29" s="68" t="str">
        <f>IF(H14=" "," ",(INDEX(H15:H26,MATCH($U$5,$B15:$B26,0))/(1+User_interface!$D$59)^(H14-($P14-1))))</f>
        <v xml:space="preserve"> </v>
      </c>
      <c r="I29" s="68" t="str">
        <f>IF(I14=" "," ",(INDEX(I15:I26,MATCH($U$5,$B15:$B26,0))/(1+User_interface!$D$59)^(I14-($P14-1))))</f>
        <v xml:space="preserve"> </v>
      </c>
      <c r="J29" s="68" t="str">
        <f>IF(J14=" "," ",(INDEX(J15:J26,MATCH($U$5,$B15:$B26,0))/(1+User_interface!$D$59)^(J14-($P14-1))))</f>
        <v xml:space="preserve"> </v>
      </c>
      <c r="K29" s="68" t="str">
        <f>IF(K14=" "," ",(INDEX(K15:K26,MATCH($U$5,$B15:$B26,0))/(1+User_interface!$D$59)^(K14-($P14-1))))</f>
        <v xml:space="preserve"> </v>
      </c>
      <c r="L29" s="68" t="str">
        <f>IF(L14=" "," ",(INDEX(L15:L26,MATCH($U$5,$B15:$B26,0))/(1+User_interface!$D$59)^(L14-($P14-1))))</f>
        <v xml:space="preserve"> </v>
      </c>
      <c r="M29" s="68" t="str">
        <f>IF(M14=" "," ",(INDEX(M15:M26,MATCH($U$5,$B15:$B26,0))/(1+User_interface!$D$59)^(M14-($P14-1))))</f>
        <v xml:space="preserve"> </v>
      </c>
      <c r="N29" s="68" t="str">
        <f>IF(N14=" "," ",(INDEX(N15:N26,MATCH($U$5,$B15:$B26,0))/(1+User_interface!$D$59)^(N14-($P14-1))))</f>
        <v xml:space="preserve"> </v>
      </c>
      <c r="O29" s="68" t="str">
        <f>IF(O14=" "," ",(INDEX(O15:O26,MATCH($U$5,$B15:$B26,0))/(1+User_interface!$D$59)^(O14-($P14-1))))</f>
        <v xml:space="preserve"> </v>
      </c>
      <c r="P29" s="55">
        <f>IF(P14=" "," ",(INDEX(P15:P26,MATCH($U$5,$B15:$B26,0))/(1+User_interface!$D$59)^(P14-($P14-1))))</f>
        <v>6934.9074975657259</v>
      </c>
      <c r="Q29" s="68">
        <f>IF(Q14=" "," ",(INDEX(Q15:Q26,MATCH($U$5,$B15:$B26,0))/(1+User_interface!$D$59)^(Q14-($P14-1))))</f>
        <v>6752.5876315148262</v>
      </c>
      <c r="R29" s="68">
        <f>IF(R14=" "," ",(INDEX(R15:R26,MATCH($U$5,$B15:$B26,0))/(1+User_interface!$D$59)^(R14-($P14-1))))</f>
        <v>6575.0609849219336</v>
      </c>
      <c r="S29" s="68">
        <f>IF(S14=" "," ",(INDEX(S15:S26,MATCH($U$5,$B15:$B26,0))/(1+User_interface!$D$59)^(S14-($P14-1))))</f>
        <v>6402.2015432540747</v>
      </c>
      <c r="T29" s="68">
        <f>IF(T14=" "," ",(INDEX(T15:T26,MATCH($U$5,$B15:$B26,0))/(1+User_interface!$D$59)^(T14-($P14-1))))</f>
        <v>6233.8866049212029</v>
      </c>
      <c r="U29" s="68">
        <f>IF(U14=" "," ",(INDEX(U15:U26,MATCH($U$5,$B15:$B26,0))/(1+User_interface!$D$59)^(U14-($P14-1))))</f>
        <v>6069.9966941783878</v>
      </c>
      <c r="V29" s="68">
        <f>IF(V14=" "," ",(INDEX(V15:V26,MATCH($U$5,$B15:$B26,0))/(1+User_interface!$D$59)^(V14-($P14-1))))</f>
        <v>5910.4154763178067</v>
      </c>
      <c r="W29" s="68">
        <f>IF(W14=" "," ",(INDEX(W15:W26,MATCH($U$5,$B15:$B26,0))/(1+User_interface!$D$59)^(W14-($P14-1))))</f>
        <v>5755.0296750903681</v>
      </c>
      <c r="X29" s="68">
        <f>IF(X14=" "," ",(INDEX(X15:X26,MATCH($U$5,$B15:$B26,0))/(1+User_interface!$D$59)^(X14-($P14-1))))</f>
        <v>5603.7289922983146</v>
      </c>
      <c r="Y29" s="68">
        <f>IF(Y14=" "," ",(INDEX(Y15:Y26,MATCH($U$5,$B15:$B26,0))/(1+User_interface!$D$59)^(Y14-($P14-1))))</f>
        <v>5456.4060295017671</v>
      </c>
      <c r="Z29" s="68">
        <f>IF(Z14=" "," ",(INDEX(Z15:Z26,MATCH($U$5,$B15:$B26,0))/(1+User_interface!$D$59)^(Z14-($P14-1))))</f>
        <v>5312.9562117836094</v>
      </c>
      <c r="AA29" s="68">
        <f>IF(AA14=" "," ",(INDEX(AA15:AA26,MATCH($U$5,$B15:$B26,0))/(1+User_interface!$D$59)^(AA14-($P14-1))))</f>
        <v>5173.277713518607</v>
      </c>
      <c r="AB29" s="68">
        <f>IF(AB14=" "," ",(INDEX(AB15:AB26,MATCH($U$5,$B15:$B26,0))/(1+User_interface!$D$59)^(AB14-($P14-1))))</f>
        <v>5037.2713860940685</v>
      </c>
      <c r="AC29" s="68">
        <f>IF(AC14=" "," ",(INDEX(AC15:AC26,MATCH($U$5,$B15:$B26,0))/(1+User_interface!$D$59)^(AC14-($P14-1))))</f>
        <v>4904.8406875307383</v>
      </c>
      <c r="AD29" s="68">
        <f>IF(AD14=" "," ",(INDEX(AD15:AD26,MATCH($U$5,$B15:$B26,0))/(1+User_interface!$D$59)^(AD14-($P14-1))))</f>
        <v>4775.8916139539815</v>
      </c>
      <c r="AE29" s="68">
        <f>IF(AE14=" "," ",(INDEX(AE15:AE26,MATCH($U$5,$B15:$B26,0))/(1+User_interface!$D$59)^(AE14-($P14-1))))</f>
        <v>4650.3326328665844</v>
      </c>
      <c r="AF29" s="68">
        <f>IF(AF14=" "," ",(INDEX(AF15:AF26,MATCH($U$5,$B15:$B26,0))/(1+User_interface!$D$59)^(AF14-($P14-1))))</f>
        <v>4528.0746181758377</v>
      </c>
      <c r="AG29" s="68">
        <f>IF(AG14=" "," ",(INDEX(AG15:AG26,MATCH($U$5,$B15:$B26,0))/(1+User_interface!$D$59)^(AG14-($P14-1))))</f>
        <v>4409.0307869287617</v>
      </c>
      <c r="AH29" s="68">
        <f>IF(AH14=" "," ",(INDEX(AH15:AH26,MATCH($U$5,$B15:$B26,0))/(1+User_interface!$D$59)^(AH14-($P14-1))))</f>
        <v>4293.1166377105756</v>
      </c>
      <c r="AI29" s="68">
        <f>IF(AI14=" "," ",(INDEX(AI15:AI26,MATCH($U$5,$B15:$B26,0))/(1+User_interface!$D$59)^(AI14-($P14-1))))</f>
        <v>4180.2498906626843</v>
      </c>
      <c r="AJ29" s="68">
        <f>IF(AJ14=" "," ",(INDEX(AJ15:AJ26,MATCH($U$5,$B15:$B26,0))/(1+User_interface!$D$59)^(AJ14-($P14-1))))</f>
        <v>4070.3504290775895</v>
      </c>
      <c r="AK29" s="68">
        <f>IF(AK14=" "," ",(INDEX(AK15:AK26,MATCH($U$5,$B15:$B26,0))/(1+User_interface!$D$59)^(AK14-($P14-1))))</f>
        <v>3963.3402425292993</v>
      </c>
      <c r="AL29" s="68">
        <f>IF(AL14=" "," ",(INDEX(AL15:AL26,MATCH($U$5,$B15:$B26,0))/(1+User_interface!$D$59)^(AL14-($P14-1))))</f>
        <v>3859.1433714988311</v>
      </c>
      <c r="AM29" s="68">
        <f>IF(AM14=" "," ",(INDEX(AM15:AM26,MATCH($U$5,$B15:$B26,0))/(1+User_interface!$D$59)^(AM14-($P14-1))))</f>
        <v>3757.6858534555317</v>
      </c>
      <c r="AN29" s="68">
        <f>IF(AN14=" "," ",(INDEX(AN15:AN26,MATCH($U$5,$B15:$B26,0))/(1+User_interface!$D$59)^(AN14-($P14-1))))</f>
        <v>3658.8956703559224</v>
      </c>
      <c r="AO29" s="68" t="str">
        <f>IF(AO14=" "," ",(INDEX(AO15:AO26,MATCH($U$5,$B15:$B26,0))/(1+User_interface!$D$59)^(AO14-($P14-1))))</f>
        <v xml:space="preserve"> </v>
      </c>
      <c r="AP29" s="68" t="str">
        <f>IF(AP14=" "," ",(INDEX(AP15:AP26,MATCH($U$5,$B15:$B26,0))/(1+User_interface!$D$59)^(AP14-($P14-1))))</f>
        <v xml:space="preserve"> </v>
      </c>
      <c r="AQ29" s="68" t="str">
        <f>IF(AQ14=" "," ",(INDEX(AQ15:AQ26,MATCH($U$5,$B15:$B26,0))/(1+User_interface!$D$59)^(AQ14-($P14-1))))</f>
        <v xml:space="preserve"> </v>
      </c>
      <c r="AR29" s="68" t="str">
        <f>IF(AR14=" "," ",(INDEX(AR15:AR26,MATCH($U$5,$B15:$B26,0))/(1+User_interface!$D$59)^(AR14-($P14-1))))</f>
        <v xml:space="preserve"> </v>
      </c>
      <c r="AS29" s="68" t="str">
        <f>IF(AS14=" "," ",(INDEX(AS15:AS26,MATCH($U$5,$B15:$B26,0))/(1+User_interface!$D$59)^(AS14-($P14-1))))</f>
        <v xml:space="preserve"> </v>
      </c>
      <c r="AT29" s="68" t="str">
        <f>IF(AT14=" "," ",(INDEX(AT15:AT26,MATCH($U$5,$B15:$B26,0))/(1+User_interface!$D$59)^(AT14-($P14-1))))</f>
        <v xml:space="preserve"> </v>
      </c>
      <c r="AU29" s="68" t="str">
        <f>IF(AU14=" "," ",(INDEX(AU15:AU26,MATCH($U$5,$B15:$B26,0))/(1+User_interface!$D$59)^(AU14-($P14-1))))</f>
        <v xml:space="preserve"> </v>
      </c>
      <c r="AV29" s="68" t="str">
        <f>IF(AV14=" "," ",(INDEX(AV15:AV26,MATCH($U$5,$B15:$B26,0))/(1+User_interface!$D$59)^(AV14-($P14-1))))</f>
        <v xml:space="preserve"> </v>
      </c>
      <c r="AW29" s="68" t="str">
        <f>IF(AW14=" "," ",(INDEX(AW15:AW26,MATCH($U$5,$B15:$B26,0))/(1+User_interface!$D$59)^(AW14-($P14-1))))</f>
        <v xml:space="preserve"> </v>
      </c>
      <c r="AX29" s="68" t="str">
        <f>IF(AX14=" "," ",(INDEX(AX15:AX26,MATCH($U$5,$B15:$B26,0))/(1+User_interface!$D$59)^(AX14-($P14-1))))</f>
        <v xml:space="preserve"> </v>
      </c>
      <c r="AY29" s="68" t="str">
        <f>IF(AY14=" "," ",(INDEX(AY15:AY26,MATCH($U$5,$B15:$B26,0))/(1+User_interface!$D$59)^(AY14-($P14-1))))</f>
        <v xml:space="preserve"> </v>
      </c>
      <c r="AZ29" s="68" t="str">
        <f>IF(AZ14=" "," ",(INDEX(AZ15:AZ26,MATCH($U$5,$B15:$B26,0))/(1+User_interface!$D$59)^(AZ14-($P14-1))))</f>
        <v xml:space="preserve"> </v>
      </c>
      <c r="BA29" s="68" t="str">
        <f>IF(BA14=" "," ",(INDEX(BA15:BA26,MATCH($U$5,$B15:$B26,0))/(1+User_interface!$D$59)^(BA14-($P14-1))))</f>
        <v xml:space="preserve"> </v>
      </c>
      <c r="BB29" s="68" t="str">
        <f>IF(BB14=" "," ",(INDEX(BB15:BB26,MATCH($U$5,$B15:$B26,0))/(1+User_interface!$D$59)^(BB14-($P14-1))))</f>
        <v xml:space="preserve"> </v>
      </c>
      <c r="BC29" s="68" t="str">
        <f>IF(BC14=" "," ",(INDEX(BC15:BC26,MATCH($U$5,$B15:$B26,0))/(1+User_interface!$D$59)^(BC14-($P14-1))))</f>
        <v xml:space="preserve"> </v>
      </c>
      <c r="BD29" s="68" t="str">
        <f>IF(BD14=" "," ",(INDEX(BD15:BD26,MATCH($U$5,$B15:$B26,0))/(1+User_interface!$D$59)^(BD14-($P14-1))))</f>
        <v xml:space="preserve"> </v>
      </c>
      <c r="BE29" s="68" t="str">
        <f>IF(BE14=" "," ",(INDEX(BE15:BE26,MATCH($U$5,$B15:$B26,0))/(1+User_interface!$D$59)^(BE14-($P14-1))))</f>
        <v xml:space="preserve"> </v>
      </c>
      <c r="BF29" s="68" t="str">
        <f>IF(BF14=" "," ",(INDEX(BF15:BF26,MATCH($U$5,$B15:$B26,0))/(1+User_interface!$D$59)^(BF14-($P14-1))))</f>
        <v xml:space="preserve"> </v>
      </c>
      <c r="BG29" s="68" t="str">
        <f>IF(BG14=" "," ",(INDEX(BG15:BG26,MATCH($U$5,$B15:$B26,0))/(1+User_interface!$D$59)^(BG14-($P14-1))))</f>
        <v xml:space="preserve"> </v>
      </c>
      <c r="BH29" s="68" t="str">
        <f>IF(BH14=" "," ",(INDEX(BH15:BH26,MATCH($U$5,$B15:$B26,0))/(1+User_interface!$D$59)^(BH14-($P14-1))))</f>
        <v xml:space="preserve"> </v>
      </c>
      <c r="BI29" s="68" t="str">
        <f>IF(BI14=" "," ",(INDEX(BI15:BI26,MATCH($U$5,$B15:$B26,0))/(1+User_interface!$D$59)^(BI14-($P14-1))))</f>
        <v xml:space="preserve"> </v>
      </c>
      <c r="BJ29" s="68" t="str">
        <f>IF(BJ14=" "," ",(INDEX(BJ15:BJ26,MATCH($U$5,$B15:$B26,0))/(1+User_interface!$D$59)^(BJ14-($P14-1))))</f>
        <v xml:space="preserve"> </v>
      </c>
      <c r="BK29" s="68" t="str">
        <f>IF(BK14=" "," ",(INDEX(BK15:BK26,MATCH($U$5,$B15:$B26,0))/(1+User_interface!$D$59)^(BK14-($P14-1))))</f>
        <v xml:space="preserve"> </v>
      </c>
      <c r="BL29" s="68" t="str">
        <f>IF(BL14=" "," ",(INDEX(BL15:BL26,MATCH($U$5,$B15:$B26,0))/(1+User_interface!$D$59)^(BL14-($P14-1))))</f>
        <v xml:space="preserve"> </v>
      </c>
      <c r="BM29" s="68" t="str">
        <f>IF(BM14=" "," ",(INDEX(BM15:BM26,MATCH($U$5,$B15:$B26,0))/(1+User_interface!$D$59)^(BM14-($P14-1))))</f>
        <v xml:space="preserve"> </v>
      </c>
    </row>
    <row r="31" spans="2:65">
      <c r="B31" s="68" t="s">
        <v>209</v>
      </c>
      <c r="E31" s="68" t="s">
        <v>54</v>
      </c>
      <c r="F31" s="68" t="str">
        <f>IF(AND(ABS(SUM(G31,-1,-$P31))&lt;=User_interface!$D$67,SUM(G31,-1)&lt;=$P31),SUM(G31,-1)," ")</f>
        <v xml:space="preserve"> </v>
      </c>
      <c r="G31" s="68" t="str">
        <f>IF(AND(ABS(SUM(H31,-1,-$P31))&lt;=User_interface!$D$67,SUM(H31,-1)&lt;=$P31),SUM(H31,-1)," ")</f>
        <v xml:space="preserve"> </v>
      </c>
      <c r="H31" s="68" t="str">
        <f>IF(AND(ABS(SUM(I31,-1,-$P31))&lt;=User_interface!$D$67,SUM(I31,-1)&lt;=$P31),SUM(I31,-1)," ")</f>
        <v xml:space="preserve"> </v>
      </c>
      <c r="I31" s="68" t="str">
        <f>IF(AND(ABS(SUM(J31,-1,-$P31))&lt;=User_interface!$D$67,SUM(J31,-1)&lt;=$P31),SUM(J31,-1)," ")</f>
        <v xml:space="preserve"> </v>
      </c>
      <c r="J31" s="68" t="str">
        <f>IF(AND(ABS(SUM(K31,-1,-$P31))&lt;=User_interface!$D$67,SUM(K31,-1)&lt;=$P31),SUM(K31,-1)," ")</f>
        <v xml:space="preserve"> </v>
      </c>
      <c r="K31" s="68" t="str">
        <f>IF(AND(ABS(SUM(L31,-1,-$P31))&lt;=User_interface!$D$67,SUM(L31,-1)&lt;=$P31),SUM(L31,-1)," ")</f>
        <v xml:space="preserve"> </v>
      </c>
      <c r="L31" s="68" t="str">
        <f>IF(AND(ABS(SUM(M31,-1,-$P31))&lt;=User_interface!$D$67,SUM(M31,-1)&lt;=$P31),SUM(M31,-1)," ")</f>
        <v xml:space="preserve"> </v>
      </c>
      <c r="M31" s="68" t="str">
        <f>IF(AND(ABS(SUM(N31,-1,-$P31))&lt;=User_interface!$D$67,SUM(N31,-1)&lt;=$P31),SUM(N31,-1)," ")</f>
        <v xml:space="preserve"> </v>
      </c>
      <c r="N31" s="68" t="str">
        <f>IF(AND(ABS(SUM(O31,-1,-$P31))&lt;=User_interface!$D$67,SUM(O31,-1)&lt;=$P31),SUM(O31,-1)," ")</f>
        <v xml:space="preserve"> </v>
      </c>
      <c r="O31" s="68" t="str">
        <f>IF(AND(ABS(SUM(P31,-1,-$P31))&lt;=User_interface!$D$67,SUM(P31,-1)&lt;=$P31),SUM(P31,-1)," ")</f>
        <v xml:space="preserve"> </v>
      </c>
      <c r="P31" s="68">
        <f>2020+User_interface!D67</f>
        <v>2020</v>
      </c>
      <c r="Q31" s="68">
        <f>IF(AND(SUM(P31,2,-$P31)&lt;=User_interface!$D$56,SUM(P31,1)&gt;=$P31),SUM(P31,1)," ")</f>
        <v>2021</v>
      </c>
      <c r="R31" s="68">
        <f>IF(AND(SUM(Q31,2,-$P31)&lt;=User_interface!$D$56,SUM(Q31,1)&gt;=$P31),SUM(Q31,1)," ")</f>
        <v>2022</v>
      </c>
      <c r="S31" s="68">
        <f>IF(AND(SUM(R31,2,-$P31)&lt;=User_interface!$D$56,SUM(R31,1)&gt;=$P31),SUM(R31,1)," ")</f>
        <v>2023</v>
      </c>
      <c r="T31" s="68">
        <f>IF(AND(SUM(S31,2,-$P31)&lt;=User_interface!$D$56,SUM(S31,1)&gt;=$P31),SUM(S31,1)," ")</f>
        <v>2024</v>
      </c>
      <c r="U31" s="68">
        <f>IF(AND(SUM(T31,2,-$P31)&lt;=User_interface!$D$56,SUM(T31,1)&gt;=$P31),SUM(T31,1)," ")</f>
        <v>2025</v>
      </c>
      <c r="V31" s="68">
        <f>IF(AND(SUM(U31,2,-$P31)&lt;=User_interface!$D$56,SUM(U31,1)&gt;=$P31),SUM(U31,1)," ")</f>
        <v>2026</v>
      </c>
      <c r="W31" s="68">
        <f>IF(AND(SUM(V31,2,-$P31)&lt;=User_interface!$D$56,SUM(V31,1)&gt;=$P31),SUM(V31,1)," ")</f>
        <v>2027</v>
      </c>
      <c r="X31" s="68">
        <f>IF(AND(SUM(W31,2,-$P31)&lt;=User_interface!$D$56,SUM(W31,1)&gt;=$P31),SUM(W31,1)," ")</f>
        <v>2028</v>
      </c>
      <c r="Y31" s="68">
        <f>IF(AND(SUM(X31,2,-$P31)&lt;=User_interface!$D$56,SUM(X31,1)&gt;=$P31),SUM(X31,1)," ")</f>
        <v>2029</v>
      </c>
      <c r="Z31" s="68">
        <f>IF(AND(SUM(Y31,2,-$P31)&lt;=User_interface!$D$56,SUM(Y31,1)&gt;=$P31),SUM(Y31,1)," ")</f>
        <v>2030</v>
      </c>
      <c r="AA31" s="68">
        <f>IF(AND(SUM(Z31,2,-$P31)&lt;=User_interface!$D$56,SUM(Z31,1)&gt;=$P31),SUM(Z31,1)," ")</f>
        <v>2031</v>
      </c>
      <c r="AB31" s="68">
        <f>IF(AND(SUM(AA31,2,-$P31)&lt;=User_interface!$D$56,SUM(AA31,1)&gt;=$P31),SUM(AA31,1)," ")</f>
        <v>2032</v>
      </c>
      <c r="AC31" s="68">
        <f>IF(AND(SUM(AB31,2,-$P31)&lt;=User_interface!$D$56,SUM(AB31,1)&gt;=$P31),SUM(AB31,1)," ")</f>
        <v>2033</v>
      </c>
      <c r="AD31" s="68">
        <f>IF(AND(SUM(AC31,2,-$P31)&lt;=User_interface!$D$56,SUM(AC31,1)&gt;=$P31),SUM(AC31,1)," ")</f>
        <v>2034</v>
      </c>
      <c r="AE31" s="68">
        <f>IF(AND(SUM(AD31,2,-$P31)&lt;=User_interface!$D$56,SUM(AD31,1)&gt;=$P31),SUM(AD31,1)," ")</f>
        <v>2035</v>
      </c>
      <c r="AF31" s="68">
        <f>IF(AND(SUM(AE31,2,-$P31)&lt;=User_interface!$D$56,SUM(AE31,1)&gt;=$P31),SUM(AE31,1)," ")</f>
        <v>2036</v>
      </c>
      <c r="AG31" s="68">
        <f>IF(AND(SUM(AF31,2,-$P31)&lt;=User_interface!$D$56,SUM(AF31,1)&gt;=$P31),SUM(AF31,1)," ")</f>
        <v>2037</v>
      </c>
      <c r="AH31" s="68">
        <f>IF(AND(SUM(AG31,2,-$P31)&lt;=User_interface!$D$56,SUM(AG31,1)&gt;=$P31),SUM(AG31,1)," ")</f>
        <v>2038</v>
      </c>
      <c r="AI31" s="68">
        <f>IF(AND(SUM(AH31,2,-$P31)&lt;=User_interface!$D$56,SUM(AH31,1)&gt;=$P31),SUM(AH31,1)," ")</f>
        <v>2039</v>
      </c>
      <c r="AJ31" s="68">
        <f>IF(AND(SUM(AI31,2,-$P31)&lt;=User_interface!$D$56,SUM(AI31,1)&gt;=$P31),SUM(AI31,1)," ")</f>
        <v>2040</v>
      </c>
      <c r="AK31" s="68">
        <f>IF(AND(SUM(AJ31,2,-$P31)&lt;=User_interface!$D$56,SUM(AJ31,1)&gt;=$P31),SUM(AJ31,1)," ")</f>
        <v>2041</v>
      </c>
      <c r="AL31" s="68">
        <f>IF(AND(SUM(AK31,2,-$P31)&lt;=User_interface!$D$56,SUM(AK31,1)&gt;=$P31),SUM(AK31,1)," ")</f>
        <v>2042</v>
      </c>
      <c r="AM31" s="68">
        <f>IF(AND(SUM(AL31,2,-$P31)&lt;=User_interface!$D$56,SUM(AL31,1)&gt;=$P31),SUM(AL31,1)," ")</f>
        <v>2043</v>
      </c>
      <c r="AN31" s="68">
        <f>IF(AND(SUM(AM31,2,-$P31)&lt;=User_interface!$D$56,SUM(AM31,1)&gt;=$P31),SUM(AM31,1)," ")</f>
        <v>2044</v>
      </c>
      <c r="AO31" s="68" t="str">
        <f>IF(AND(SUM(AN31,2,-$P31)&lt;=User_interface!$D$56,SUM(AN31,1)&gt;=$P31),SUM(AN31,1)," ")</f>
        <v xml:space="preserve"> </v>
      </c>
      <c r="AP31" s="68" t="str">
        <f>IF(AND(SUM(AO31,2,-$P31)&lt;=User_interface!$D$56,SUM(AO31,1)&gt;=$P31),SUM(AO31,1)," ")</f>
        <v xml:space="preserve"> </v>
      </c>
      <c r="AQ31" s="68" t="str">
        <f>IF(AND(SUM(AP31,2,-$P31)&lt;=User_interface!$D$56,SUM(AP31,1)&gt;=$P31),SUM(AP31,1)," ")</f>
        <v xml:space="preserve"> </v>
      </c>
      <c r="AR31" s="68" t="str">
        <f>IF(AND(SUM(AQ31,2,-$P31)&lt;=User_interface!$D$56,SUM(AQ31,1)&gt;=$P31),SUM(AQ31,1)," ")</f>
        <v xml:space="preserve"> </v>
      </c>
      <c r="AS31" s="68" t="str">
        <f>IF(AND(SUM(AR31,2,-$P31)&lt;=User_interface!$D$56,SUM(AR31,1)&gt;=$P31),SUM(AR31,1)," ")</f>
        <v xml:space="preserve"> </v>
      </c>
      <c r="AT31" s="68" t="str">
        <f>IF(AND(SUM(AS31,2,-$P31)&lt;=User_interface!$D$56,SUM(AS31,1)&gt;=$P31),SUM(AS31,1)," ")</f>
        <v xml:space="preserve"> </v>
      </c>
      <c r="AU31" s="68" t="str">
        <f>IF(AND(SUM(AT31,2,-$P31)&lt;=User_interface!$D$56,SUM(AT31,1)&gt;=$P31),SUM(AT31,1)," ")</f>
        <v xml:space="preserve"> </v>
      </c>
      <c r="AV31" s="68" t="str">
        <f>IF(AND(SUM(AU31,2,-$P31)&lt;=User_interface!$D$56,SUM(AU31,1)&gt;=$P31),SUM(AU31,1)," ")</f>
        <v xml:space="preserve"> </v>
      </c>
      <c r="AW31" s="68" t="str">
        <f>IF(AND(SUM(AV31,2,-$P31)&lt;=User_interface!$D$56,SUM(AV31,1)&gt;=$P31),SUM(AV31,1)," ")</f>
        <v xml:space="preserve"> </v>
      </c>
      <c r="AX31" s="68" t="str">
        <f>IF(AND(SUM(AW31,2,-$P31)&lt;=User_interface!$D$56,SUM(AW31,1)&gt;=$P31),SUM(AW31,1)," ")</f>
        <v xml:space="preserve"> </v>
      </c>
      <c r="AY31" s="68" t="str">
        <f>IF(AND(SUM(AX31,2,-$P31)&lt;=User_interface!$D$56,SUM(AX31,1)&gt;=$P31),SUM(AX31,1)," ")</f>
        <v xml:space="preserve"> </v>
      </c>
      <c r="AZ31" s="68" t="str">
        <f>IF(AND(SUM(AY31,2,-$P31)&lt;=User_interface!$D$56,SUM(AY31,1)&gt;=$P31),SUM(AY31,1)," ")</f>
        <v xml:space="preserve"> </v>
      </c>
      <c r="BA31" s="68" t="str">
        <f>IF(AND(SUM(AZ31,2,-$P31)&lt;=User_interface!$D$56,SUM(AZ31,1)&gt;=$P31),SUM(AZ31,1)," ")</f>
        <v xml:space="preserve"> </v>
      </c>
      <c r="BB31" s="68" t="str">
        <f>IF(AND(SUM(BA31,2,-$P31)&lt;=User_interface!$D$56,SUM(BA31,1)&gt;=$P31),SUM(BA31,1)," ")</f>
        <v xml:space="preserve"> </v>
      </c>
      <c r="BC31" s="68" t="str">
        <f>IF(AND(SUM(BB31,2,-$P31)&lt;=User_interface!$D$56,SUM(BB31,1)&gt;=$P31),SUM(BB31,1)," ")</f>
        <v xml:space="preserve"> </v>
      </c>
      <c r="BD31" s="68" t="str">
        <f>IF(AND(SUM(BC31,2,-$P31)&lt;=User_interface!$D$56,SUM(BC31,1)&gt;=$P31),SUM(BC31,1)," ")</f>
        <v xml:space="preserve"> </v>
      </c>
      <c r="BE31" s="68" t="str">
        <f>IF(AND(SUM(BD31,2,-$P31)&lt;=User_interface!$D$56,SUM(BD31,1)&gt;=$P31),SUM(BD31,1)," ")</f>
        <v xml:space="preserve"> </v>
      </c>
      <c r="BF31" s="68" t="str">
        <f>IF(AND(SUM(BE31,2,-$P31)&lt;=User_interface!$D$56,SUM(BE31,1)&gt;=$P31),SUM(BE31,1)," ")</f>
        <v xml:space="preserve"> </v>
      </c>
      <c r="BG31" s="68" t="str">
        <f>IF(AND(SUM(BF31,2,-$P31)&lt;=User_interface!$D$56,SUM(BF31,1)&gt;=$P31),SUM(BF31,1)," ")</f>
        <v xml:space="preserve"> </v>
      </c>
      <c r="BH31" s="68" t="str">
        <f>IF(AND(SUM(BG31,2,-$P31)&lt;=User_interface!$D$56,SUM(BG31,1)&gt;=$P31),SUM(BG31,1)," ")</f>
        <v xml:space="preserve"> </v>
      </c>
      <c r="BI31" s="68" t="str">
        <f>IF(AND(SUM(BH31,2,-$P31)&lt;=User_interface!$D$56,SUM(BH31,1)&gt;=$P31),SUM(BH31,1)," ")</f>
        <v xml:space="preserve"> </v>
      </c>
      <c r="BJ31" s="68" t="str">
        <f>IF(AND(SUM(BI31,2,-$P31)&lt;=User_interface!$D$56,SUM(BI31,1)&gt;=$P31),SUM(BI31,1)," ")</f>
        <v xml:space="preserve"> </v>
      </c>
      <c r="BK31" s="68" t="str">
        <f>IF(AND(SUM(BJ31,2,-$P31)&lt;=User_interface!$D$56,SUM(BJ31,1)&gt;=$P31),SUM(BJ31,1)," ")</f>
        <v xml:space="preserve"> </v>
      </c>
      <c r="BL31" s="68" t="str">
        <f>IF(AND(SUM(BK31,2,-$P31)&lt;=User_interface!$D$56,SUM(BK31,1)&gt;=$P31),SUM(BK31,1)," ")</f>
        <v xml:space="preserve"> </v>
      </c>
      <c r="BM31" s="68" t="str">
        <f>IF(AND(SUM(BL31,2,-$P31)&lt;=User_interface!$D$56,SUM(BL31,1)&gt;=$P31),SUM(BL31,1)," ")</f>
        <v xml:space="preserve"> </v>
      </c>
    </row>
    <row r="32" spans="2:65">
      <c r="B32" s="68" t="s">
        <v>4</v>
      </c>
      <c r="C32" s="68" t="s">
        <v>23</v>
      </c>
      <c r="D32" s="68" t="s">
        <v>6</v>
      </c>
      <c r="E32" s="86" t="str">
        <f t="shared" ref="E32:E46" si="1">IF(B32=$U$3,$E$8,IF(B32=$U$4,$E$9,$S$4))</f>
        <v>Ref.</v>
      </c>
      <c r="P32" s="98">
        <f>IF(P$31="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Q32" s="98">
        <f>IF(Q$31="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R32" s="98">
        <f>IF(R$31="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S32" s="98">
        <f>IF(S$31="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T32" s="98">
        <f>IF(T$31="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U32" s="98">
        <f>IF(U$31="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V32" s="98">
        <f>IF(V$31="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W32" s="98">
        <f>IF(W$31="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X32" s="98">
        <f>IF(X$31="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Y32" s="98">
        <f>IF(Y$31="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Z32" s="98">
        <f>IF(Z$31="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A32" s="98">
        <f>IF(AA$31="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B32" s="98">
        <f>IF(AB$31="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C32" s="98">
        <f>IF(AC$31="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D32" s="98">
        <f>IF(AD$31="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E32" s="98">
        <f>IF(AE$31="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F32" s="98">
        <f>IF(AF$31="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G32" s="98">
        <f>IF(AG$31="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H32" s="98">
        <f>IF(AH$31="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I32" s="98">
        <f>IF(AI$31="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J32" s="98">
        <f>IF(AJ$31="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K32" s="98">
        <f>IF(AK$31="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L32" s="98">
        <f>IF(AL$31="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M32" s="98">
        <f>IF(AM$31="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N32" s="98">
        <f>IF(AN$31="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>34028.83928571429</v>
      </c>
      <c r="AO32" s="98" t="str">
        <f>IF(AO$31="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P32" s="98" t="str">
        <f>IF(AP$31="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Q32" s="98" t="str">
        <f>IF(AQ$31="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R32" s="98" t="str">
        <f>IF(AR$31="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S32" s="98" t="str">
        <f>IF(AS$31="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T32" s="98" t="str">
        <f>IF(AT$31="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U32" s="98" t="str">
        <f>IF(AU$31="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V32" s="98" t="str">
        <f>IF(AV$31="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W32" s="98" t="str">
        <f>IF(AW$31="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X32" s="98" t="str">
        <f>IF(AX$31="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Y32" s="98" t="str">
        <f>IF(AY$31="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AZ32" s="98" t="str">
        <f>IF(AZ$31="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A32" s="98" t="str">
        <f>IF(BA$31="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B32" s="98" t="str">
        <f>IF(BB$31="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C32" s="98" t="str">
        <f>IF(BC$31="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D32" s="98" t="str">
        <f>IF(BD$31="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E32" s="98" t="str">
        <f>IF(BE$31="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F32" s="98" t="str">
        <f>IF(BF$31="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G32" s="98" t="str">
        <f>IF(BG$31="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H32" s="98" t="str">
        <f>IF(BH$31="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I32" s="98" t="str">
        <f>IF(BI$31="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J32" s="98" t="str">
        <f>IF(BJ$31="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K32" s="98" t="str">
        <f>IF(BK$31="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L32" s="98" t="str">
        <f>IF(BL$31="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  <c r="BM32" s="98" t="str">
        <f>IF(BM$31=" "," ",IF(Berekeningen!$E32=Berekeningen!$S$3,(SUMIF(Data_sheet!$C$20:$C$31,Berekeningen!$C32,Data_sheet!$P$20:$P$31)*User_interface!$D$61),IF(Berekeningen!$E32=Berekeningen!$S$4,(SUMIF(Data_sheet!$C$20:$C$31,Berekeningen!$C32,Data_sheet!$Q$20:$Q$31)*User_interface!$D$61),IF(Berekeningen!$E32=Berekeningen!$S$5,(SUMIF(Data_sheet!$C$20:$C$31,Berekeningen!$C32,Data_sheet!$R$20:$R$31)*User_interface!$D$61),IF(Berekeningen!$E32=Berekeningen!$S$6,0,"ERROR")))))</f>
        <v xml:space="preserve"> </v>
      </c>
    </row>
    <row r="33" spans="2:65">
      <c r="B33" s="68" t="s">
        <v>4</v>
      </c>
      <c r="C33" s="68" t="s">
        <v>192</v>
      </c>
      <c r="D33" s="68" t="s">
        <v>6</v>
      </c>
      <c r="E33" s="86" t="str">
        <f t="shared" si="1"/>
        <v>Ref.</v>
      </c>
      <c r="P33" s="55">
        <f>IF(P$31="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Q33" s="55">
        <f>IF(Q$31="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R33" s="55">
        <f>IF(R$31="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S33" s="55">
        <f>IF(S$31="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T33" s="55">
        <f>IF(T$31="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U33" s="55">
        <f>IF(U$31="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V33" s="55">
        <f>IF(V$31="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W33" s="55">
        <f>IF(W$31="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X33" s="55">
        <f>IF(X$31="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Y33" s="55">
        <f>IF(Y$31="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Z33" s="55">
        <f>IF(Z$31="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A33" s="55">
        <f>IF(AA$31="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B33" s="55">
        <f>IF(AB$31="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C33" s="55">
        <f>IF(AC$31="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D33" s="55">
        <f>IF(AD$31="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E33" s="55">
        <f>IF(AE$31="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F33" s="55">
        <f>IF(AF$31="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G33" s="55">
        <f>IF(AG$31="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H33" s="55">
        <f>IF(AH$31="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I33" s="55">
        <f>IF(AI$31="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J33" s="55">
        <f>IF(AJ$31="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K33" s="55">
        <f>IF(AK$31="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L33" s="55">
        <f>IF(AL$31="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M33" s="55">
        <f>IF(AM$31="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N33" s="55">
        <f>IF(AN$31="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>28488.6</v>
      </c>
      <c r="AO33" s="55" t="str">
        <f>IF(AO$31="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P33" s="55" t="str">
        <f>IF(AP$31="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Q33" s="55" t="str">
        <f>IF(AQ$31="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R33" s="55" t="str">
        <f>IF(AR$31="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S33" s="55" t="str">
        <f>IF(AS$31="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T33" s="55" t="str">
        <f>IF(AT$31="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U33" s="55" t="str">
        <f>IF(AU$31="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V33" s="55" t="str">
        <f>IF(AV$31="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W33" s="55" t="str">
        <f>IF(AW$31="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X33" s="55" t="str">
        <f>IF(AX$31="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Y33" s="55" t="str">
        <f>IF(AY$31="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AZ33" s="55" t="str">
        <f>IF(AZ$31="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A33" s="55" t="str">
        <f>IF(BA$31="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B33" s="55" t="str">
        <f>IF(BB$31="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C33" s="55" t="str">
        <f>IF(BC$31="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D33" s="55" t="str">
        <f>IF(BD$31="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E33" s="55" t="str">
        <f>IF(BE$31="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F33" s="55" t="str">
        <f>IF(BF$31="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G33" s="55" t="str">
        <f>IF(BG$31="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H33" s="55" t="str">
        <f>IF(BH$31="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I33" s="55" t="str">
        <f>IF(BI$31="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J33" s="55" t="str">
        <f>IF(BJ$31="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K33" s="55" t="str">
        <f>IF(BK$31="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L33" s="55" t="str">
        <f>IF(BL$31="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  <c r="BM33" s="55" t="str">
        <f>IF(BM$31=" ", " ",IF($E33=$S$3,INDEX(Data_sheet!$P$20:$P$31,MATCH(Berekeningen!$C33,Data_sheet!$C$20:$C$31,0))*User_interface!$D$54*User_interface!$D$55,IF($E33=$S$4,INDEX(Data_sheet!$Q$20:$Q$31,MATCH(Berekeningen!$C33,Data_sheet!$C$20:$C$31,0))*User_interface!$D$54*User_interface!$D$55,IF($E33=$S$5,INDEX(Data_sheet!$R$20:$R$31,MATCH(Berekeningen!$C33,Data_sheet!$C$20:$C$31,0))*User_interface!$D$54*User_interface!$D$55,IF($E33=$S$6,0,"ERROR")))))</f>
        <v xml:space="preserve"> </v>
      </c>
    </row>
    <row r="34" spans="2:65">
      <c r="B34" s="68" t="s">
        <v>4</v>
      </c>
      <c r="C34" s="68" t="s">
        <v>24</v>
      </c>
      <c r="D34" s="68" t="s">
        <v>6</v>
      </c>
      <c r="E34" s="86" t="str">
        <f t="shared" si="1"/>
        <v>Ref.</v>
      </c>
      <c r="P34" s="55">
        <f>IF(P$31="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Q34" s="55">
        <f>IF(Q$31="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R34" s="55">
        <f>IF(R$31="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S34" s="55">
        <f>IF(S$31="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T34" s="55">
        <f>IF(T$31="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U34" s="55">
        <f>IF(U$31="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V34" s="55">
        <f>IF(V$31="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W34" s="55">
        <f>IF(W$31="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X34" s="55">
        <f>IF(X$31="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Y34" s="55">
        <f>IF(Y$31="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Z34" s="55">
        <f>IF(Z$31="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A34" s="55">
        <f>IF(AA$31="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B34" s="55">
        <f>IF(AB$31="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C34" s="55">
        <f>IF(AC$31="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D34" s="55">
        <f>IF(AD$31="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E34" s="55">
        <f>IF(AE$31="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F34" s="55">
        <f>IF(AF$31="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G34" s="55">
        <f>IF(AG$31="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H34" s="55">
        <f>IF(AH$31="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I34" s="55">
        <f>IF(AI$31="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J34" s="55">
        <f>IF(AJ$31="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K34" s="55">
        <f>IF(AK$31="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L34" s="55">
        <f>IF(AL$31="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M34" s="55">
        <f>IF(AM$31="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N34" s="55">
        <f>IF(AN$31="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>0</v>
      </c>
      <c r="AO34" s="55" t="str">
        <f>IF(AO$31="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P34" s="55" t="str">
        <f>IF(AP$31="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Q34" s="55" t="str">
        <f>IF(AQ$31="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R34" s="55" t="str">
        <f>IF(AR$31="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S34" s="55" t="str">
        <f>IF(AS$31="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T34" s="55" t="str">
        <f>IF(AT$31="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U34" s="55" t="str">
        <f>IF(AU$31="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V34" s="55" t="str">
        <f>IF(AV$31="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W34" s="55" t="str">
        <f>IF(AW$31="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X34" s="55" t="str">
        <f>IF(AX$31="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Y34" s="55" t="str">
        <f>IF(AY$31="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AZ34" s="55" t="str">
        <f>IF(AZ$31="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A34" s="55" t="str">
        <f>IF(BA$31="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B34" s="55" t="str">
        <f>IF(BB$31="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C34" s="55" t="str">
        <f>IF(BC$31="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D34" s="55" t="str">
        <f>IF(BD$31="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E34" s="55" t="str">
        <f>IF(BE$31="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F34" s="55" t="str">
        <f>IF(BF$31="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G34" s="55" t="str">
        <f>IF(BG$31="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H34" s="55" t="str">
        <f>IF(BH$31="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I34" s="55" t="str">
        <f>IF(BI$31="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J34" s="55" t="str">
        <f>IF(BJ$31="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K34" s="55" t="str">
        <f>IF(BK$31="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L34" s="55" t="str">
        <f>IF(BL$31="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  <c r="BM34" s="55" t="str">
        <f>IF(BM$31=" ", " ",IF($E34=$S$3,INDEX(Data_sheet!$P$20:$P$31,MATCH(Berekeningen!$C34,Data_sheet!$C$20:$C$31,0))*User_interface!$D$54,IF($E34=$S$4,INDEX(Data_sheet!$Q$20:$Q$31,MATCH(Berekeningen!$C34,Data_sheet!$C$20:$C$31,0))*User_interface!$D$54,IF($E34=$S$5,INDEX(Data_sheet!$R$20:$R$31,MATCH(Berekeningen!$C34,Data_sheet!$C$20:$C$31,0))*User_interface!$D$54,IF($E34=$S$6,0,"ERROR")))))</f>
        <v xml:space="preserve"> </v>
      </c>
    </row>
    <row r="35" spans="2:65">
      <c r="B35" s="68" t="s">
        <v>4</v>
      </c>
      <c r="C35" s="68" t="s">
        <v>26</v>
      </c>
      <c r="D35" s="68" t="s">
        <v>6</v>
      </c>
      <c r="E35" s="86" t="str">
        <f t="shared" si="1"/>
        <v>Ref.</v>
      </c>
      <c r="P35" s="55">
        <f>IF(P$31="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Q35" s="55">
        <f>IF(Q$31="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R35" s="55">
        <f>IF(R$31="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S35" s="55">
        <f>IF(S$31="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T35" s="55">
        <f>IF(T$31="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U35" s="55">
        <f>IF(U$31="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V35" s="55">
        <f>IF(V$31="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W35" s="55">
        <f>IF(W$31="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X35" s="55">
        <f>IF(X$31="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Y35" s="55">
        <f>IF(Y$31="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Z35" s="55">
        <f>IF(Z$31="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A35" s="55">
        <f>IF(AA$31="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B35" s="55">
        <f>IF(AB$31="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C35" s="55">
        <f>IF(AC$31="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D35" s="55">
        <f>IF(AD$31="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E35" s="55">
        <f>IF(AE$31="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F35" s="55">
        <f>IF(AF$31="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G35" s="55">
        <f>IF(AG$31="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H35" s="55">
        <f>IF(AH$31="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I35" s="55">
        <f>IF(AI$31="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J35" s="55">
        <f>IF(AJ$31="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K35" s="55">
        <f>IF(AK$31="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L35" s="55">
        <f>IF(AL$31="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M35" s="55">
        <f>IF(AM$31="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N35" s="55">
        <f>IF(AN$31="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>14062.5</v>
      </c>
      <c r="AO35" s="55" t="str">
        <f>IF(AO$31="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P35" s="55" t="str">
        <f>IF(AP$31="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Q35" s="55" t="str">
        <f>IF(AQ$31="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R35" s="55" t="str">
        <f>IF(AR$31="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S35" s="55" t="str">
        <f>IF(AS$31="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T35" s="55" t="str">
        <f>IF(AT$31="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U35" s="55" t="str">
        <f>IF(AU$31="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V35" s="55" t="str">
        <f>IF(AV$31="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W35" s="55" t="str">
        <f>IF(AW$31="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X35" s="55" t="str">
        <f>IF(AX$31="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Y35" s="55" t="str">
        <f>IF(AY$31="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AZ35" s="55" t="str">
        <f>IF(AZ$31="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A35" s="55" t="str">
        <f>IF(BA$31="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B35" s="55" t="str">
        <f>IF(BB$31="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C35" s="55" t="str">
        <f>IF(BC$31="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D35" s="55" t="str">
        <f>IF(BD$31="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E35" s="55" t="str">
        <f>IF(BE$31="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F35" s="55" t="str">
        <f>IF(BF$31="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G35" s="55" t="str">
        <f>IF(BG$31="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H35" s="55" t="str">
        <f>IF(BH$31="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I35" s="55" t="str">
        <f>IF(BI$31="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J35" s="55" t="str">
        <f>IF(BJ$31="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K35" s="55" t="str">
        <f>IF(BK$31="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L35" s="55" t="str">
        <f>IF(BL$31="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  <c r="BM35" s="55" t="str">
        <f>IF(BM$31=" ", " ",IF($E35=$S$3,INDEX(Data_sheet!$P$20:$P$31,MATCH(Berekeningen!$C35,Data_sheet!$C$20:$C$31,0)),IF($E35=$S$4,INDEX(Data_sheet!$Q$20:$Q$31,MATCH(Berekeningen!$C35,Data_sheet!$C$20:$C$31,0)),IF($E35=$S$5,INDEX(Data_sheet!$R$20:$R$31,MATCH(Berekeningen!$C35,Data_sheet!$C$20:$C$31,0)),IF($E35=$S$6,0,"ERROR")))))</f>
        <v xml:space="preserve"> </v>
      </c>
    </row>
    <row r="36" spans="2:65">
      <c r="B36" s="68" t="s">
        <v>4</v>
      </c>
      <c r="C36" s="68" t="s">
        <v>25</v>
      </c>
      <c r="D36" s="68" t="s">
        <v>6</v>
      </c>
      <c r="E36" s="86" t="str">
        <f t="shared" si="1"/>
        <v>Ref.</v>
      </c>
      <c r="P36" s="55">
        <f>IF(P$31=" ", " ",IF(P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35000</v>
      </c>
      <c r="Q36" s="55">
        <f>IF(Q$31=" ", " ",IF(Q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R36" s="55">
        <f>IF(R$31=" ", " ",IF(R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S36" s="55">
        <f>IF(S$31=" ", " ",IF(S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T36" s="55">
        <f>IF(T$31=" ", " ",IF(T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U36" s="55">
        <f>IF(U$31=" ", " ",IF(U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V36" s="55">
        <f>IF(V$31=" ", " ",IF(V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W36" s="55">
        <f>IF(W$31=" ", " ",IF(W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X36" s="55">
        <f>IF(X$31=" ", " ",IF(X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Y36" s="55">
        <f>IF(Y$31=" ", " ",IF(Y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Z36" s="55">
        <f>IF(Z$31=" ", " ",IF(Z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A36" s="55">
        <f>IF(AA$31=" ", " ",IF(AA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B36" s="55">
        <f>IF(AB$31=" ", " ",IF(AB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C36" s="55">
        <f>IF(AC$31=" ", " ",IF(AC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D36" s="55">
        <f>IF(AD$31=" ", " ",IF(AD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E36" s="55">
        <f>IF(AE$31=" ", " ",IF(AE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F36" s="55">
        <f>IF(AF$31=" ", " ",IF(AF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G36" s="55">
        <f>IF(AG$31=" ", " ",IF(AG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H36" s="55">
        <f>IF(AH$31=" ", " ",IF(AH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I36" s="55">
        <f>IF(AI$31=" ", " ",IF(AI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J36" s="55">
        <f>IF(AJ$31=" ", " ",IF(AJ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K36" s="55">
        <f>IF(AK$31=" ", " ",IF(AK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L36" s="55">
        <f>IF(AL$31=" ", " ",IF(AL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M36" s="55">
        <f>IF(AM$31=" ", " ",IF(AM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N36" s="55">
        <f>IF(AN$31=" ", " ",IF(AN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>0</v>
      </c>
      <c r="AO36" s="55" t="str">
        <f>IF(AO$31=" ", " ",IF(AO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P36" s="55" t="str">
        <f>IF(AP$31=" ", " ",IF(AP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Q36" s="55" t="str">
        <f>IF(AQ$31=" ", " ",IF(AQ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R36" s="55" t="str">
        <f>IF(AR$31=" ", " ",IF(AR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S36" s="55" t="str">
        <f>IF(AS$31=" ", " ",IF(AS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T36" s="55" t="str">
        <f>IF(AT$31=" ", " ",IF(AT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U36" s="55" t="str">
        <f>IF(AU$31=" ", " ",IF(AU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V36" s="55" t="str">
        <f>IF(AV$31=" ", " ",IF(AV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W36" s="55" t="str">
        <f>IF(AW$31=" ", " ",IF(AW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X36" s="55" t="str">
        <f>IF(AX$31=" ", " ",IF(AX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Y36" s="55" t="str">
        <f>IF(AY$31=" ", " ",IF(AY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AZ36" s="55" t="str">
        <f>IF(AZ$31=" ", " ",IF(AZ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A36" s="55" t="str">
        <f>IF(BA$31=" ", " ",IF(BA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B36" s="55" t="str">
        <f>IF(BB$31=" ", " ",IF(BB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C36" s="55" t="str">
        <f>IF(BC$31=" ", " ",IF(BC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D36" s="55" t="str">
        <f>IF(BD$31=" ", " ",IF(BD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E36" s="55" t="str">
        <f>IF(BE$31=" ", " ",IF(BE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F36" s="55" t="str">
        <f>IF(BF$31=" ", " ",IF(BF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G36" s="55" t="str">
        <f>IF(BG$31=" ", " ",IF(BG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H36" s="55" t="str">
        <f>IF(BH$31=" ", " ",IF(BH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I36" s="55" t="str">
        <f>IF(BI$31=" ", " ",IF(BI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J36" s="55" t="str">
        <f>IF(BJ$31=" ", " ",IF(BJ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K36" s="55" t="str">
        <f>IF(BK$31=" ", " ",IF(BK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L36" s="55" t="str">
        <f>IF(BL$31=" ", " ",IF(BL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  <c r="BM36" s="55" t="str">
        <f>IF(BM$31=" ", " ",IF(BM31=Berekeningen!$P31,(IF($E36=$S$3,INDEX(Data_sheet!$P$20:$P$31,MATCH(Berekeningen!$C36,Data_sheet!$C$20:$C$31,0)),IF($E36=$S$4,INDEX(Data_sheet!$Q$20:$Q$31,MATCH(Berekeningen!$C36,Data_sheet!$C$20:$C$31,0)),IF($E36=$S$5,INDEX(Data_sheet!$R$20:$R$31,MATCH(Berekeningen!$C36,Data_sheet!$C$20:$C$31,0)),IF($E36=$S$6,0,"ERROR"))))),0))</f>
        <v xml:space="preserve"> </v>
      </c>
    </row>
    <row r="37" spans="2:65">
      <c r="B37" s="68" t="s">
        <v>4</v>
      </c>
      <c r="C37" s="68" t="s">
        <v>138</v>
      </c>
      <c r="D37" s="68" t="s">
        <v>6</v>
      </c>
      <c r="E37" s="86" t="str">
        <f t="shared" si="1"/>
        <v>Ref.</v>
      </c>
      <c r="P37" s="55">
        <f>IF(P$31="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Q37" s="55">
        <f>IF(Q$31="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R37" s="55">
        <f>IF(R$31="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S37" s="55">
        <f>IF(S$31="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T37" s="55">
        <f>IF(T$31="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U37" s="55">
        <f>IF(U$31="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V37" s="55">
        <f>IF(V$31="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W37" s="55">
        <f>IF(W$31="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X37" s="55">
        <f>IF(X$31="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Y37" s="55">
        <f>IF(Y$31="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Z37" s="55">
        <f>IF(Z$31="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A37" s="55">
        <f>IF(AA$31="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B37" s="55">
        <f>IF(AB$31="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C37" s="55">
        <f>IF(AC$31="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D37" s="55">
        <f>IF(AD$31="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E37" s="55">
        <f>IF(AE$31="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F37" s="55">
        <f>IF(AF$31="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G37" s="55">
        <f>IF(AG$31="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H37" s="55">
        <f>IF(AH$31="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I37" s="55">
        <f>IF(AI$31="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J37" s="55">
        <f>IF(AJ$31="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K37" s="55">
        <f>IF(AK$31="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L37" s="55">
        <f>IF(AL$31="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M37" s="55">
        <f>IF(AM$31="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N37" s="55">
        <f>IF(AN$31="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>9401.2379999999994</v>
      </c>
      <c r="AO37" s="55" t="str">
        <f>IF(AO$31="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P37" s="55" t="str">
        <f>IF(AP$31="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Q37" s="55" t="str">
        <f>IF(AQ$31="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R37" s="55" t="str">
        <f>IF(AR$31="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S37" s="55" t="str">
        <f>IF(AS$31="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T37" s="55" t="str">
        <f>IF(AT$31="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U37" s="55" t="str">
        <f>IF(AU$31="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V37" s="55" t="str">
        <f>IF(AV$31="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W37" s="55" t="str">
        <f>IF(AW$31="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X37" s="55" t="str">
        <f>IF(AX$31="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Y37" s="55" t="str">
        <f>IF(AY$31="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AZ37" s="55" t="str">
        <f>IF(AZ$31="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A37" s="55" t="str">
        <f>IF(BA$31="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B37" s="55" t="str">
        <f>IF(BB$31="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C37" s="55" t="str">
        <f>IF(BC$31="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D37" s="55" t="str">
        <f>IF(BD$31="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E37" s="55" t="str">
        <f>IF(BE$31="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F37" s="55" t="str">
        <f>IF(BF$31="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G37" s="55" t="str">
        <f>IF(BG$31="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H37" s="55" t="str">
        <f>IF(BH$31="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I37" s="55" t="str">
        <f>IF(BI$31="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J37" s="55" t="str">
        <f>IF(BJ$31="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K37" s="55" t="str">
        <f>IF(BK$31="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L37" s="55" t="str">
        <f>IF(BL$31="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  <c r="BM37" s="55" t="str">
        <f>IF(BM$31=" ", " ",IF($E37=$S$3,INDEX(Data_sheet!$P$20:$P$31,MATCH(Berekeningen!$C37,Data_sheet!$C$20:$C$31,0))*User_interface!$D$54*User_interface!$D$55,IF($E37=$S$4,INDEX(Data_sheet!$Q$20:$Q$31,MATCH(Berekeningen!$C37,Data_sheet!$C$20:$C$31,0))*User_interface!$D$54*User_interface!$D$55,IF($E37=$S$5,INDEX(Data_sheet!$R$20:$R$31,MATCH(Berekeningen!$C37,Data_sheet!$C$20:$C$31,0))*User_interface!$D$54*User_interface!$D$55,IF($E37=$S$6,0,"ERROR")))))</f>
        <v xml:space="preserve"> </v>
      </c>
    </row>
    <row r="38" spans="2:65">
      <c r="B38" s="68" t="s">
        <v>4</v>
      </c>
      <c r="C38" s="68" t="s">
        <v>21</v>
      </c>
      <c r="D38" s="68" t="s">
        <v>6</v>
      </c>
      <c r="E38" s="86" t="str">
        <f t="shared" si="1"/>
        <v>Ref.</v>
      </c>
      <c r="P38" s="55">
        <f>IF(P$31="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Q38" s="55">
        <f>IF(Q$31="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R38" s="55">
        <f>IF(R$31="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S38" s="55">
        <f>IF(S$31="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T38" s="55">
        <f>IF(T$31="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U38" s="55">
        <f>IF(U$31="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V38" s="55">
        <f>IF(V$31="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W38" s="55">
        <f>IF(W$31="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X38" s="55">
        <f>IF(X$31="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Y38" s="55">
        <f>IF(Y$31="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Z38" s="55">
        <f>IF(Z$31="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A38" s="55">
        <f>IF(AA$31="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B38" s="55">
        <f>IF(AB$31="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C38" s="55">
        <f>IF(AC$31="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D38" s="55">
        <f>IF(AD$31="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E38" s="55">
        <f>IF(AE$31="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F38" s="55">
        <f>IF(AF$31="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G38" s="55">
        <f>IF(AG$31="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H38" s="55">
        <f>IF(AH$31="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I38" s="55">
        <f>IF(AI$31="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J38" s="55">
        <f>IF(AJ$31="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K38" s="55">
        <f>IF(AK$31="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L38" s="55">
        <f>IF(AL$31="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M38" s="55">
        <f>IF(AM$31="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N38" s="55">
        <f>IF(AN$31="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>0</v>
      </c>
      <c r="AO38" s="55" t="str">
        <f>IF(AO$31="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P38" s="55" t="str">
        <f>IF(AP$31="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Q38" s="55" t="str">
        <f>IF(AQ$31="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R38" s="55" t="str">
        <f>IF(AR$31="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S38" s="55" t="str">
        <f>IF(AS$31="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T38" s="55" t="str">
        <f>IF(AT$31="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U38" s="55" t="str">
        <f>IF(AU$31="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V38" s="55" t="str">
        <f>IF(AV$31="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W38" s="55" t="str">
        <f>IF(AW$31="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X38" s="55" t="str">
        <f>IF(AX$31="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Y38" s="55" t="str">
        <f>IF(AY$31="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AZ38" s="55" t="str">
        <f>IF(AZ$31="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A38" s="55" t="str">
        <f>IF(BA$31="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B38" s="55" t="str">
        <f>IF(BB$31="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C38" s="55" t="str">
        <f>IF(BC$31="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D38" s="55" t="str">
        <f>IF(BD$31="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E38" s="55" t="str">
        <f>IF(BE$31="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F38" s="55" t="str">
        <f>IF(BF$31="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G38" s="55" t="str">
        <f>IF(BG$31="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H38" s="55" t="str">
        <f>IF(BH$31="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I38" s="55" t="str">
        <f>IF(BI$31="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J38" s="55" t="str">
        <f>IF(BJ$31="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K38" s="55" t="str">
        <f>IF(BK$31="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L38" s="55" t="str">
        <f>IF(BL$31="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  <c r="BM38" s="55" t="str">
        <f>IF(BM$31=" "," ",IF(User_interface!$C$47=User_interface!$P$31,0,IF($E38=$S$3,INDEX(Data_sheet!$P$6:$P$16,MATCH(Berekeningen!$C38,Data_sheet!$C$6:$C$16,0)),IF($E38=$S$4,INDEX(Data_sheet!$Q$6:$Q$16,MATCH(Berekeningen!$C38,Data_sheet!$C$6:$C$16,0)),IF($E38=$S$5,INDEX(Data_sheet!$R$6:$R$16,MATCH(Berekeningen!$C38,Data_sheet!$C$6:$C$16,0)),IF($E38=$S$6,0,"ERROR"))))))</f>
        <v xml:space="preserve"> </v>
      </c>
    </row>
    <row r="39" spans="2:65">
      <c r="B39" s="68" t="s">
        <v>4</v>
      </c>
      <c r="C39" s="68" t="s">
        <v>195</v>
      </c>
      <c r="D39" s="68" t="s">
        <v>6</v>
      </c>
      <c r="E39" s="86" t="str">
        <f t="shared" si="1"/>
        <v>Ref.</v>
      </c>
      <c r="F39" s="55" t="str">
        <f>IF(F$31=" "," ",IF(F$31&gt;=$P$31,0,INDEX(User_interface!$H$85:$H$174,MATCH(Berekeningen!F$31,User_interface!$G$85:$G$174))*INDEX(User_interface!$I$85:$I$174,MATCH(Berekeningen!F$31,User_interface!$G$85:$G$174))*User_interface!$D$54*User_interface!$D$55))</f>
        <v xml:space="preserve"> </v>
      </c>
      <c r="G39" s="55" t="str">
        <f>IF(G$31=" "," ",IF(G$31&gt;=$P$31,0,INDEX(User_interface!$H$85:$H$174,MATCH(Berekeningen!G$31,User_interface!$G$85:$G$174))*INDEX(User_interface!$I$85:$I$174,MATCH(Berekeningen!G$31,User_interface!$G$85:$G$174))*User_interface!$D$54*User_interface!$D$55))</f>
        <v xml:space="preserve"> </v>
      </c>
      <c r="H39" s="55" t="str">
        <f>IF(H$31=" "," ",IF(H$31&gt;=$P$31,0,INDEX(User_interface!$H$85:$H$174,MATCH(Berekeningen!H$31,User_interface!$G$85:$G$174))*INDEX(User_interface!$I$85:$I$174,MATCH(Berekeningen!H$31,User_interface!$G$85:$G$174))*User_interface!$D$54*User_interface!$D$55))</f>
        <v xml:space="preserve"> </v>
      </c>
      <c r="I39" s="55" t="str">
        <f>IF(I$31=" "," ",IF(I$31&gt;=$P$31,0,INDEX(User_interface!$H$85:$H$174,MATCH(Berekeningen!I$31,User_interface!$G$85:$G$174))*INDEX(User_interface!$I$85:$I$174,MATCH(Berekeningen!I$31,User_interface!$G$85:$G$174))*User_interface!$D$54*User_interface!$D$55))</f>
        <v xml:space="preserve"> </v>
      </c>
      <c r="J39" s="55" t="str">
        <f>IF(J$31=" "," ",IF(J$31&gt;=$P$31,0,INDEX(User_interface!$H$85:$H$174,MATCH(Berekeningen!J$31,User_interface!$G$85:$G$174))*INDEX(User_interface!$I$85:$I$174,MATCH(Berekeningen!J$31,User_interface!$G$85:$G$174))*User_interface!$D$54*User_interface!$D$55))</f>
        <v xml:space="preserve"> </v>
      </c>
      <c r="K39" s="55" t="str">
        <f>IF(K$31=" "," ",IF(K$31&gt;=$P$31,0,INDEX(User_interface!$H$85:$H$174,MATCH(Berekeningen!K$31,User_interface!$G$85:$G$174))*INDEX(User_interface!$I$85:$I$174,MATCH(Berekeningen!K$31,User_interface!$G$85:$G$174))*User_interface!$D$54*User_interface!$D$55))</f>
        <v xml:space="preserve"> </v>
      </c>
      <c r="L39" s="55" t="str">
        <f>IF(L$31=" "," ",IF(L$31&gt;=$P$31,0,INDEX(User_interface!$H$85:$H$174,MATCH(Berekeningen!L$31,User_interface!$G$85:$G$174))*INDEX(User_interface!$I$85:$I$174,MATCH(Berekeningen!L$31,User_interface!$G$85:$G$174))*User_interface!$D$54*User_interface!$D$55))</f>
        <v xml:space="preserve"> </v>
      </c>
      <c r="M39" s="55" t="str">
        <f>IF(M$31=" "," ",IF(M$31&gt;=$P$31,0,INDEX(User_interface!$H$85:$H$174,MATCH(Berekeningen!M$31,User_interface!$G$85:$G$174))*INDEX(User_interface!$I$85:$I$174,MATCH(Berekeningen!M$31,User_interface!$G$85:$G$174))*User_interface!$D$54*User_interface!$D$55))</f>
        <v xml:space="preserve"> </v>
      </c>
      <c r="N39" s="55" t="str">
        <f>IF(N$31=" "," ",IF(N$31&gt;=$P$31,0,INDEX(User_interface!$H$85:$H$174,MATCH(Berekeningen!N$31,User_interface!$G$85:$G$174))*INDEX(User_interface!$I$85:$I$174,MATCH(Berekeningen!N$31,User_interface!$G$85:$G$174))*User_interface!$D$54*User_interface!$D$55))</f>
        <v xml:space="preserve"> </v>
      </c>
      <c r="O39" s="55" t="str">
        <f>IF(O$31=" "," ",IF(O$31&gt;=$P$31,0,INDEX(User_interface!$H$85:$H$174,MATCH(Berekeningen!O$31,User_interface!$G$85:$G$174))*INDEX(User_interface!$I$85:$I$174,MATCH(Berekeningen!O$31,User_interface!$G$85:$G$174))*User_interface!$D$54*User_interface!$D$55))</f>
        <v xml:space="preserve"> </v>
      </c>
      <c r="P39" s="55">
        <f>IF(P$31=" "," ",IF(P$31&gt;=$P$31,0,INDEX(User_interface!$H$85:$H$174,MATCH(Berekeningen!P$31,User_interface!$G$85:$G$174))*INDEX(User_interface!$I$85:$I$174,MATCH(Berekeningen!P$31,User_interface!$G$85:$G$174))*User_interface!$D$54*User_interface!$D$55))</f>
        <v>0</v>
      </c>
      <c r="Q39" s="55">
        <f>IF(Q$31=" "," ",IF(Q$31&gt;=$P$31,0,INDEX(User_interface!$H$85:$H$174,MATCH(Berekeningen!Q$31,User_interface!$G$85:$G$174))*INDEX(User_interface!$I$85:$I$174,MATCH(Berekeningen!Q$31,User_interface!$G$85:$G$174))*User_interface!$D$54*User_interface!$D$55))</f>
        <v>0</v>
      </c>
      <c r="R39" s="55">
        <f>IF(R$31=" "," ",IF(R$31&gt;=$P$31,0,INDEX(User_interface!$H$85:$H$174,MATCH(Berekeningen!R$31,User_interface!$G$85:$G$174))*INDEX(User_interface!$I$85:$I$174,MATCH(Berekeningen!R$31,User_interface!$G$85:$G$174))*User_interface!$D$54*User_interface!$D$55))</f>
        <v>0</v>
      </c>
      <c r="S39" s="55">
        <f>IF(S$31=" "," ",IF(S$31&gt;=$P$31,0,INDEX(User_interface!$H$85:$H$174,MATCH(Berekeningen!S$31,User_interface!$G$85:$G$174))*INDEX(User_interface!$I$85:$I$174,MATCH(Berekeningen!S$31,User_interface!$G$85:$G$174))*User_interface!$D$54*User_interface!$D$55))</f>
        <v>0</v>
      </c>
      <c r="T39" s="55">
        <f>IF(T$31=" "," ",IF(T$31&gt;=$P$31,0,INDEX(User_interface!$H$85:$H$174,MATCH(Berekeningen!T$31,User_interface!$G$85:$G$174))*INDEX(User_interface!$I$85:$I$174,MATCH(Berekeningen!T$31,User_interface!$G$85:$G$174))*User_interface!$D$54*User_interface!$D$55))</f>
        <v>0</v>
      </c>
      <c r="U39" s="55">
        <f>IF(U$31=" "," ",IF(U$31&gt;=$P$31,0,INDEX(User_interface!$H$85:$H$174,MATCH(Berekeningen!U$31,User_interface!$G$85:$G$174))*INDEX(User_interface!$I$85:$I$174,MATCH(Berekeningen!U$31,User_interface!$G$85:$G$174))*User_interface!$D$54*User_interface!$D$55))</f>
        <v>0</v>
      </c>
      <c r="V39" s="55">
        <f>IF(V$31=" "," ",IF(V$31&gt;=$P$31,0,INDEX(User_interface!$H$85:$H$174,MATCH(Berekeningen!V$31,User_interface!$G$85:$G$174))*INDEX(User_interface!$I$85:$I$174,MATCH(Berekeningen!V$31,User_interface!$G$85:$G$174))*User_interface!$D$54*User_interface!$D$55))</f>
        <v>0</v>
      </c>
      <c r="W39" s="55">
        <f>IF(W$31=" "," ",IF(W$31&gt;=$P$31,0,INDEX(User_interface!$H$85:$H$174,MATCH(Berekeningen!W$31,User_interface!$G$85:$G$174))*INDEX(User_interface!$I$85:$I$174,MATCH(Berekeningen!W$31,User_interface!$G$85:$G$174))*User_interface!$D$54*User_interface!$D$55))</f>
        <v>0</v>
      </c>
      <c r="X39" s="55">
        <f>IF(X$31=" "," ",IF(X$31&gt;=$P$31,0,INDEX(User_interface!$H$85:$H$174,MATCH(Berekeningen!X$31,User_interface!$G$85:$G$174))*INDEX(User_interface!$I$85:$I$174,MATCH(Berekeningen!X$31,User_interface!$G$85:$G$174))*User_interface!$D$54*User_interface!$D$55))</f>
        <v>0</v>
      </c>
      <c r="Y39" s="55">
        <f>IF(Y$31=" "," ",IF(Y$31&gt;=$P$31,0,INDEX(User_interface!$H$85:$H$174,MATCH(Berekeningen!Y$31,User_interface!$G$85:$G$174))*INDEX(User_interface!$I$85:$I$174,MATCH(Berekeningen!Y$31,User_interface!$G$85:$G$174))*User_interface!$D$54*User_interface!$D$55))</f>
        <v>0</v>
      </c>
      <c r="Z39" s="55">
        <f>IF(Z$31=" "," ",IF(Z$31&gt;=$P$31,0,INDEX(User_interface!$H$85:$H$174,MATCH(Berekeningen!Z$31,User_interface!$G$85:$G$174))*INDEX(User_interface!$I$85:$I$174,MATCH(Berekeningen!Z$31,User_interface!$G$85:$G$174))*User_interface!$D$54*User_interface!$D$55))</f>
        <v>0</v>
      </c>
      <c r="AA39" s="55">
        <f>IF(AA$31=" "," ",IF(AA$31&gt;=$P$31,0,INDEX(User_interface!$H$85:$H$174,MATCH(Berekeningen!AA$31,User_interface!$G$85:$G$174))*INDEX(User_interface!$I$85:$I$174,MATCH(Berekeningen!AA$31,User_interface!$G$85:$G$174))*User_interface!$D$54*User_interface!$D$55))</f>
        <v>0</v>
      </c>
      <c r="AB39" s="55">
        <f>IF(AB$31=" "," ",IF(AB$31&gt;=$P$31,0,INDEX(User_interface!$H$85:$H$174,MATCH(Berekeningen!AB$31,User_interface!$G$85:$G$174))*INDEX(User_interface!$I$85:$I$174,MATCH(Berekeningen!AB$31,User_interface!$G$85:$G$174))*User_interface!$D$54*User_interface!$D$55))</f>
        <v>0</v>
      </c>
      <c r="AC39" s="55">
        <f>IF(AC$31=" "," ",IF(AC$31&gt;=$P$31,0,INDEX(User_interface!$H$85:$H$174,MATCH(Berekeningen!AC$31,User_interface!$G$85:$G$174))*INDEX(User_interface!$I$85:$I$174,MATCH(Berekeningen!AC$31,User_interface!$G$85:$G$174))*User_interface!$D$54*User_interface!$D$55))</f>
        <v>0</v>
      </c>
      <c r="AD39" s="55">
        <f>IF(AD$31=" "," ",IF(AD$31&gt;=$P$31,0,INDEX(User_interface!$H$85:$H$174,MATCH(Berekeningen!AD$31,User_interface!$G$85:$G$174))*INDEX(User_interface!$I$85:$I$174,MATCH(Berekeningen!AD$31,User_interface!$G$85:$G$174))*User_interface!$D$54*User_interface!$D$55))</f>
        <v>0</v>
      </c>
      <c r="AE39" s="55">
        <f>IF(AE$31=" "," ",IF(AE$31&gt;=$P$31,0,INDEX(User_interface!$H$85:$H$174,MATCH(Berekeningen!AE$31,User_interface!$G$85:$G$174))*INDEX(User_interface!$I$85:$I$174,MATCH(Berekeningen!AE$31,User_interface!$G$85:$G$174))*User_interface!$D$54*User_interface!$D$55))</f>
        <v>0</v>
      </c>
      <c r="AF39" s="55">
        <f>IF(AF$31=" "," ",IF(AF$31&gt;=$P$31,0,INDEX(User_interface!$H$85:$H$174,MATCH(Berekeningen!AF$31,User_interface!$G$85:$G$174))*INDEX(User_interface!$I$85:$I$174,MATCH(Berekeningen!AF$31,User_interface!$G$85:$G$174))*User_interface!$D$54*User_interface!$D$55))</f>
        <v>0</v>
      </c>
      <c r="AG39" s="55">
        <f>IF(AG$31=" "," ",IF(AG$31&gt;=$P$31,0,INDEX(User_interface!$H$85:$H$174,MATCH(Berekeningen!AG$31,User_interface!$G$85:$G$174))*INDEX(User_interface!$I$85:$I$174,MATCH(Berekeningen!AG$31,User_interface!$G$85:$G$174))*User_interface!$D$54*User_interface!$D$55))</f>
        <v>0</v>
      </c>
      <c r="AH39" s="55">
        <f>IF(AH$31=" "," ",IF(AH$31&gt;=$P$31,0,INDEX(User_interface!$H$85:$H$174,MATCH(Berekeningen!AH$31,User_interface!$G$85:$G$174))*INDEX(User_interface!$I$85:$I$174,MATCH(Berekeningen!AH$31,User_interface!$G$85:$G$174))*User_interface!$D$54*User_interface!$D$55))</f>
        <v>0</v>
      </c>
      <c r="AI39" s="55">
        <f>IF(AI$31=" "," ",IF(AI$31&gt;=$P$31,0,INDEX(User_interface!$H$85:$H$174,MATCH(Berekeningen!AI$31,User_interface!$G$85:$G$174))*INDEX(User_interface!$I$85:$I$174,MATCH(Berekeningen!AI$31,User_interface!$G$85:$G$174))*User_interface!$D$54*User_interface!$D$55))</f>
        <v>0</v>
      </c>
      <c r="AJ39" s="55">
        <f>IF(AJ$31=" "," ",IF(AJ$31&gt;=$P$31,0,INDEX(User_interface!$H$85:$H$174,MATCH(Berekeningen!AJ$31,User_interface!$G$85:$G$174))*INDEX(User_interface!$I$85:$I$174,MATCH(Berekeningen!AJ$31,User_interface!$G$85:$G$174))*User_interface!$D$54*User_interface!$D$55))</f>
        <v>0</v>
      </c>
      <c r="AK39" s="55">
        <f>IF(AK$31=" "," ",IF(AK$31&gt;=$P$31,0,INDEX(User_interface!$H$85:$H$174,MATCH(Berekeningen!AK$31,User_interface!$G$85:$G$174))*INDEX(User_interface!$I$85:$I$174,MATCH(Berekeningen!AK$31,User_interface!$G$85:$G$174))*User_interface!$D$54*User_interface!$D$55))</f>
        <v>0</v>
      </c>
      <c r="AL39" s="55">
        <f>IF(AL$31=" "," ",IF(AL$31&gt;=$P$31,0,INDEX(User_interface!$H$85:$H$174,MATCH(Berekeningen!AL$31,User_interface!$G$85:$G$174))*INDEX(User_interface!$I$85:$I$174,MATCH(Berekeningen!AL$31,User_interface!$G$85:$G$174))*User_interface!$D$54*User_interface!$D$55))</f>
        <v>0</v>
      </c>
      <c r="AM39" s="55">
        <f>IF(AM$31=" "," ",IF(AM$31&gt;=$P$31,0,INDEX(User_interface!$H$85:$H$174,MATCH(Berekeningen!AM$31,User_interface!$G$85:$G$174))*INDEX(User_interface!$I$85:$I$174,MATCH(Berekeningen!AM$31,User_interface!$G$85:$G$174))*User_interface!$D$54*User_interface!$D$55))</f>
        <v>0</v>
      </c>
      <c r="AN39" s="55">
        <f>IF(AN$31=" "," ",IF(AN$31&gt;=$P$31,0,INDEX(User_interface!$H$85:$H$174,MATCH(Berekeningen!AN$31,User_interface!$G$85:$G$174))*INDEX(User_interface!$I$85:$I$174,MATCH(Berekeningen!AN$31,User_interface!$G$85:$G$174))*User_interface!$D$54*User_interface!$D$55))</f>
        <v>0</v>
      </c>
      <c r="AO39" s="55" t="str">
        <f>IF(AO$31=" "," ",IF(AO$31&gt;=$P$31,0,INDEX(User_interface!$H$85:$H$174,MATCH(Berekeningen!AO$31,User_interface!$G$85:$G$174))*INDEX(User_interface!$I$85:$I$174,MATCH(Berekeningen!AO$31,User_interface!$G$85:$G$174))*User_interface!$D$54*User_interface!$D$55))</f>
        <v xml:space="preserve"> </v>
      </c>
      <c r="AP39" s="55" t="str">
        <f>IF(AP$31=" "," ",IF(AP$31&gt;=$P$31,0,INDEX(User_interface!$H$85:$H$174,MATCH(Berekeningen!AP$31,User_interface!$G$85:$G$174))*INDEX(User_interface!$I$85:$I$174,MATCH(Berekeningen!AP$31,User_interface!$G$85:$G$174))*User_interface!$D$54*User_interface!$D$55))</f>
        <v xml:space="preserve"> </v>
      </c>
      <c r="AQ39" s="55" t="str">
        <f>IF(AQ$31=" "," ",IF(AQ$31&gt;=$P$31,0,INDEX(User_interface!$H$85:$H$174,MATCH(Berekeningen!AQ$31,User_interface!$G$85:$G$174))*INDEX(User_interface!$I$85:$I$174,MATCH(Berekeningen!AQ$31,User_interface!$G$85:$G$174))*User_interface!$D$54*User_interface!$D$55))</f>
        <v xml:space="preserve"> </v>
      </c>
      <c r="AR39" s="55" t="str">
        <f>IF(AR$31=" "," ",IF(AR$31&gt;=$P$31,0,INDEX(User_interface!$H$85:$H$174,MATCH(Berekeningen!AR$31,User_interface!$G$85:$G$174))*INDEX(User_interface!$I$85:$I$174,MATCH(Berekeningen!AR$31,User_interface!$G$85:$G$174))*User_interface!$D$54*User_interface!$D$55))</f>
        <v xml:space="preserve"> </v>
      </c>
      <c r="AS39" s="55" t="str">
        <f>IF(AS$31=" "," ",IF(AS$31&gt;=$P$31,0,INDEX(User_interface!$H$85:$H$174,MATCH(Berekeningen!AS$31,User_interface!$G$85:$G$174))*INDEX(User_interface!$I$85:$I$174,MATCH(Berekeningen!AS$31,User_interface!$G$85:$G$174))*User_interface!$D$54*User_interface!$D$55))</f>
        <v xml:space="preserve"> </v>
      </c>
      <c r="AT39" s="55" t="str">
        <f>IF(AT$31=" "," ",IF(AT$31&gt;=$P$31,0,INDEX(User_interface!$H$85:$H$174,MATCH(Berekeningen!AT$31,User_interface!$G$85:$G$174))*INDEX(User_interface!$I$85:$I$174,MATCH(Berekeningen!AT$31,User_interface!$G$85:$G$174))*User_interface!$D$54*User_interface!$D$55))</f>
        <v xml:space="preserve"> </v>
      </c>
      <c r="AU39" s="55" t="str">
        <f>IF(AU$31=" "," ",IF(AU$31&gt;=$P$31,0,INDEX(User_interface!$H$85:$H$174,MATCH(Berekeningen!AU$31,User_interface!$G$85:$G$174))*INDEX(User_interface!$I$85:$I$174,MATCH(Berekeningen!AU$31,User_interface!$G$85:$G$174))*User_interface!$D$54*User_interface!$D$55))</f>
        <v xml:space="preserve"> </v>
      </c>
      <c r="AV39" s="55" t="str">
        <f>IF(AV$31=" "," ",IF(AV$31&gt;=$P$31,0,INDEX(User_interface!$H$85:$H$174,MATCH(Berekeningen!AV$31,User_interface!$G$85:$G$174))*INDEX(User_interface!$I$85:$I$174,MATCH(Berekeningen!AV$31,User_interface!$G$85:$G$174))*User_interface!$D$54*User_interface!$D$55))</f>
        <v xml:space="preserve"> </v>
      </c>
      <c r="AW39" s="55" t="str">
        <f>IF(AW$31=" "," ",IF(AW$31&gt;=$P$31,0,INDEX(User_interface!$H$85:$H$174,MATCH(Berekeningen!AW$31,User_interface!$G$85:$G$174))*INDEX(User_interface!$I$85:$I$174,MATCH(Berekeningen!AW$31,User_interface!$G$85:$G$174))*User_interface!$D$54*User_interface!$D$55))</f>
        <v xml:space="preserve"> </v>
      </c>
      <c r="AX39" s="55" t="str">
        <f>IF(AX$31=" "," ",IF(AX$31&gt;=$P$31,0,INDEX(User_interface!$H$85:$H$174,MATCH(Berekeningen!AX$31,User_interface!$G$85:$G$174))*INDEX(User_interface!$I$85:$I$174,MATCH(Berekeningen!AX$31,User_interface!$G$85:$G$174))*User_interface!$D$54*User_interface!$D$55))</f>
        <v xml:space="preserve"> </v>
      </c>
      <c r="AY39" s="55" t="str">
        <f>IF(AY$31=" "," ",IF(AY$31&gt;=$P$31,0,INDEX(User_interface!$H$85:$H$174,MATCH(Berekeningen!AY$31,User_interface!$G$85:$G$174))*INDEX(User_interface!$I$85:$I$174,MATCH(Berekeningen!AY$31,User_interface!$G$85:$G$174))*User_interface!$D$54*User_interface!$D$55))</f>
        <v xml:space="preserve"> </v>
      </c>
      <c r="AZ39" s="55" t="str">
        <f>IF(AZ$31=" "," ",IF(AZ$31&gt;=$P$31,0,INDEX(User_interface!$H$85:$H$174,MATCH(Berekeningen!AZ$31,User_interface!$G$85:$G$174))*INDEX(User_interface!$I$85:$I$174,MATCH(Berekeningen!AZ$31,User_interface!$G$85:$G$174))*User_interface!$D$54*User_interface!$D$55))</f>
        <v xml:space="preserve"> </v>
      </c>
      <c r="BA39" s="55" t="str">
        <f>IF(BA$31=" "," ",IF(BA$31&gt;=$P$31,0,INDEX(User_interface!$H$85:$H$174,MATCH(Berekeningen!BA$31,User_interface!$G$85:$G$174))*INDEX(User_interface!$I$85:$I$174,MATCH(Berekeningen!BA$31,User_interface!$G$85:$G$174))*User_interface!$D$54*User_interface!$D$55))</f>
        <v xml:space="preserve"> </v>
      </c>
      <c r="BB39" s="55" t="str">
        <f>IF(BB$31=" "," ",IF(BB$31&gt;=$P$31,0,INDEX(User_interface!$H$85:$H$174,MATCH(Berekeningen!BB$31,User_interface!$G$85:$G$174))*INDEX(User_interface!$I$85:$I$174,MATCH(Berekeningen!BB$31,User_interface!$G$85:$G$174))*User_interface!$D$54*User_interface!$D$55))</f>
        <v xml:space="preserve"> </v>
      </c>
      <c r="BC39" s="55" t="str">
        <f>IF(BC$31=" "," ",IF(BC$31&gt;=$P$31,0,INDEX(User_interface!$H$85:$H$174,MATCH(Berekeningen!BC$31,User_interface!$G$85:$G$174))*INDEX(User_interface!$I$85:$I$174,MATCH(Berekeningen!BC$31,User_interface!$G$85:$G$174))*User_interface!$D$54*User_interface!$D$55))</f>
        <v xml:space="preserve"> </v>
      </c>
      <c r="BD39" s="55" t="str">
        <f>IF(BD$31=" "," ",IF(BD$31&gt;=$P$31,0,INDEX(User_interface!$H$85:$H$174,MATCH(Berekeningen!BD$31,User_interface!$G$85:$G$174))*INDEX(User_interface!$I$85:$I$174,MATCH(Berekeningen!BD$31,User_interface!$G$85:$G$174))*User_interface!$D$54*User_interface!$D$55))</f>
        <v xml:space="preserve"> </v>
      </c>
      <c r="BE39" s="55" t="str">
        <f>IF(BE$31=" "," ",IF(BE$31&gt;=$P$31,0,INDEX(User_interface!$H$85:$H$174,MATCH(Berekeningen!BE$31,User_interface!$G$85:$G$174))*INDEX(User_interface!$I$85:$I$174,MATCH(Berekeningen!BE$31,User_interface!$G$85:$G$174))*User_interface!$D$54*User_interface!$D$55))</f>
        <v xml:space="preserve"> </v>
      </c>
      <c r="BF39" s="55" t="str">
        <f>IF(BF$31=" "," ",IF(BF$31&gt;=$P$31,0,INDEX(User_interface!$H$85:$H$174,MATCH(Berekeningen!BF$31,User_interface!$G$85:$G$174))*INDEX(User_interface!$I$85:$I$174,MATCH(Berekeningen!BF$31,User_interface!$G$85:$G$174))*User_interface!$D$54*User_interface!$D$55))</f>
        <v xml:space="preserve"> </v>
      </c>
      <c r="BG39" s="55" t="str">
        <f>IF(BG$31=" "," ",IF(BG$31&gt;=$P$31,0,INDEX(User_interface!$H$85:$H$174,MATCH(Berekeningen!BG$31,User_interface!$G$85:$G$174))*INDEX(User_interface!$I$85:$I$174,MATCH(Berekeningen!BG$31,User_interface!$G$85:$G$174))*User_interface!$D$54*User_interface!$D$55))</f>
        <v xml:space="preserve"> </v>
      </c>
      <c r="BH39" s="55" t="str">
        <f>IF(BH$31=" "," ",IF(BH$31&gt;=$P$31,0,INDEX(User_interface!$H$85:$H$174,MATCH(Berekeningen!BH$31,User_interface!$G$85:$G$174))*INDEX(User_interface!$I$85:$I$174,MATCH(Berekeningen!BH$31,User_interface!$G$85:$G$174))*User_interface!$D$54*User_interface!$D$55))</f>
        <v xml:space="preserve"> </v>
      </c>
      <c r="BI39" s="55" t="str">
        <f>IF(BI$31=" "," ",IF(BI$31&gt;=$P$31,0,INDEX(User_interface!$H$85:$H$174,MATCH(Berekeningen!BI$31,User_interface!$G$85:$G$174))*INDEX(User_interface!$I$85:$I$174,MATCH(Berekeningen!BI$31,User_interface!$G$85:$G$174))*User_interface!$D$54*User_interface!$D$55))</f>
        <v xml:space="preserve"> </v>
      </c>
      <c r="BJ39" s="55" t="str">
        <f>IF(BJ$31=" "," ",IF(BJ$31&gt;=$P$31,0,INDEX(User_interface!$H$85:$H$174,MATCH(Berekeningen!BJ$31,User_interface!$G$85:$G$174))*INDEX(User_interface!$I$85:$I$174,MATCH(Berekeningen!BJ$31,User_interface!$G$85:$G$174))*User_interface!$D$54*User_interface!$D$55))</f>
        <v xml:space="preserve"> </v>
      </c>
      <c r="BK39" s="55" t="str">
        <f>IF(BK$31=" "," ",IF(BK$31&gt;=$P$31,0,INDEX(User_interface!$H$85:$H$174,MATCH(Berekeningen!BK$31,User_interface!$G$85:$G$174))*INDEX(User_interface!$I$85:$I$174,MATCH(Berekeningen!BK$31,User_interface!$G$85:$G$174))*User_interface!$D$54*User_interface!$D$55))</f>
        <v xml:space="preserve"> </v>
      </c>
      <c r="BL39" s="55" t="str">
        <f>IF(BL$31=" "," ",IF(BL$31&gt;=$P$31,0,INDEX(User_interface!$H$85:$H$174,MATCH(Berekeningen!BL$31,User_interface!$G$85:$G$174))*INDEX(User_interface!$I$85:$I$174,MATCH(Berekeningen!BL$31,User_interface!$G$85:$G$174))*User_interface!$D$54*User_interface!$D$55))</f>
        <v xml:space="preserve"> </v>
      </c>
      <c r="BM39" s="55" t="str">
        <f>IF(BM$31=" "," ",IF(BM$31&gt;=$P$31,0,INDEX(User_interface!$H$85:$H$174,MATCH(Berekeningen!BM$31,User_interface!$G$85:$G$174))*INDEX(User_interface!$I$85:$I$174,MATCH(Berekeningen!BM$31,User_interface!$G$85:$G$174))*User_interface!$D$54*User_interface!$D$55))</f>
        <v xml:space="preserve"> </v>
      </c>
    </row>
    <row r="40" spans="2:65">
      <c r="B40" s="68" t="s">
        <v>4</v>
      </c>
      <c r="C40" s="68" t="s">
        <v>193</v>
      </c>
      <c r="D40" s="68" t="s">
        <v>6</v>
      </c>
      <c r="E40" s="86" t="str">
        <f t="shared" si="1"/>
        <v>Ref.</v>
      </c>
      <c r="F40" s="55" t="str">
        <f>IF(F$31=" "," ",IF(F$31&gt;=$P$31,0,INDEX(User_interface!$L$85:$L$174,MATCH(Berekeningen!F$31,User_interface!$K$85:$K$174))*INDEX(User_interface!$M$85:$M$174,MATCH(Berekeningen!F$31,User_interface!$K$85:$K$174))*User_interface!$D$54*User_interface!$D$55))</f>
        <v xml:space="preserve"> </v>
      </c>
      <c r="G40" s="55" t="str">
        <f>IF(G$31=" "," ",IF(G$31&gt;=$P$31,0,INDEX(User_interface!$L$85:$L$174,MATCH(Berekeningen!G$31,User_interface!$K$85:$K$174))*INDEX(User_interface!$M$85:$M$174,MATCH(Berekeningen!G$31,User_interface!$K$85:$K$174))*User_interface!$D$54*User_interface!$D$55))</f>
        <v xml:space="preserve"> </v>
      </c>
      <c r="H40" s="55" t="str">
        <f>IF(H$31=" "," ",IF(H$31&gt;=$P$31,0,INDEX(User_interface!$L$85:$L$174,MATCH(Berekeningen!H$31,User_interface!$K$85:$K$174))*INDEX(User_interface!$M$85:$M$174,MATCH(Berekeningen!H$31,User_interface!$K$85:$K$174))*User_interface!$D$54*User_interface!$D$55))</f>
        <v xml:space="preserve"> </v>
      </c>
      <c r="I40" s="55" t="str">
        <f>IF(I$31=" "," ",IF(I$31&gt;=$P$31,0,INDEX(User_interface!$L$85:$L$174,MATCH(Berekeningen!I$31,User_interface!$K$85:$K$174))*INDEX(User_interface!$M$85:$M$174,MATCH(Berekeningen!I$31,User_interface!$K$85:$K$174))*User_interface!$D$54*User_interface!$D$55))</f>
        <v xml:space="preserve"> </v>
      </c>
      <c r="J40" s="55" t="str">
        <f>IF(J$31=" "," ",IF(J$31&gt;=$P$31,0,INDEX(User_interface!$L$85:$L$174,MATCH(Berekeningen!J$31,User_interface!$K$85:$K$174))*INDEX(User_interface!$M$85:$M$174,MATCH(Berekeningen!J$31,User_interface!$K$85:$K$174))*User_interface!$D$54*User_interface!$D$55))</f>
        <v xml:space="preserve"> </v>
      </c>
      <c r="K40" s="55" t="str">
        <f>IF(K$31=" "," ",IF(K$31&gt;=$P$31,0,INDEX(User_interface!$L$85:$L$174,MATCH(Berekeningen!K$31,User_interface!$K$85:$K$174))*INDEX(User_interface!$M$85:$M$174,MATCH(Berekeningen!K$31,User_interface!$K$85:$K$174))*User_interface!$D$54*User_interface!$D$55))</f>
        <v xml:space="preserve"> </v>
      </c>
      <c r="L40" s="55" t="str">
        <f>IF(L$31=" "," ",IF(L$31&gt;=$P$31,0,INDEX(User_interface!$L$85:$L$174,MATCH(Berekeningen!L$31,User_interface!$K$85:$K$174))*INDEX(User_interface!$M$85:$M$174,MATCH(Berekeningen!L$31,User_interface!$K$85:$K$174))*User_interface!$D$54*User_interface!$D$55))</f>
        <v xml:space="preserve"> </v>
      </c>
      <c r="M40" s="55" t="str">
        <f>IF(M$31=" "," ",IF(M$31&gt;=$P$31,0,INDEX(User_interface!$L$85:$L$174,MATCH(Berekeningen!M$31,User_interface!$K$85:$K$174))*INDEX(User_interface!$M$85:$M$174,MATCH(Berekeningen!M$31,User_interface!$K$85:$K$174))*User_interface!$D$54*User_interface!$D$55))</f>
        <v xml:space="preserve"> </v>
      </c>
      <c r="N40" s="55" t="str">
        <f>IF(N$31=" "," ",IF(N$31&gt;=$P$31,0,INDEX(User_interface!$L$85:$L$174,MATCH(Berekeningen!N$31,User_interface!$K$85:$K$174))*INDEX(User_interface!$M$85:$M$174,MATCH(Berekeningen!N$31,User_interface!$K$85:$K$174))*User_interface!$D$54*User_interface!$D$55))</f>
        <v xml:space="preserve"> </v>
      </c>
      <c r="O40" s="55" t="str">
        <f>IF(O$31=" "," ",IF(O$31&gt;=$P$31,0,INDEX(User_interface!$L$85:$L$174,MATCH(Berekeningen!O$31,User_interface!$K$85:$K$174))*INDEX(User_interface!$M$85:$M$174,MATCH(Berekeningen!O$31,User_interface!$K$85:$K$174))*User_interface!$D$54*User_interface!$D$55))</f>
        <v xml:space="preserve"> </v>
      </c>
      <c r="P40" s="55">
        <f>IF(P$31=" "," ",IF(P$31&gt;=$P$31,0,INDEX(User_interface!$L$85:$L$174,MATCH(Berekeningen!P$31,User_interface!$K$85:$K$174))*INDEX(User_interface!$M$85:$M$174,MATCH(Berekeningen!P$31,User_interface!$K$85:$K$174))*User_interface!$D$54*User_interface!$D$55))</f>
        <v>0</v>
      </c>
      <c r="Q40" s="55">
        <f>IF(Q$31=" "," ",IF(Q$31&gt;=$P$31,0,INDEX(User_interface!$L$85:$L$174,MATCH(Berekeningen!Q$31,User_interface!$K$85:$K$174))*INDEX(User_interface!$M$85:$M$174,MATCH(Berekeningen!Q$31,User_interface!$K$85:$K$174))*User_interface!$D$54*User_interface!$D$55))</f>
        <v>0</v>
      </c>
      <c r="R40" s="55">
        <f>IF(R$31=" "," ",IF(R$31&gt;=$P$31,0,INDEX(User_interface!$L$85:$L$174,MATCH(Berekeningen!R$31,User_interface!$K$85:$K$174))*INDEX(User_interface!$M$85:$M$174,MATCH(Berekeningen!R$31,User_interface!$K$85:$K$174))*User_interface!$D$54*User_interface!$D$55))</f>
        <v>0</v>
      </c>
      <c r="S40" s="55">
        <f>IF(S$31=" "," ",IF(S$31&gt;=$P$31,0,INDEX(User_interface!$L$85:$L$174,MATCH(Berekeningen!S$31,User_interface!$K$85:$K$174))*INDEX(User_interface!$M$85:$M$174,MATCH(Berekeningen!S$31,User_interface!$K$85:$K$174))*User_interface!$D$54*User_interface!$D$55))</f>
        <v>0</v>
      </c>
      <c r="T40" s="55">
        <f>IF(T$31=" "," ",IF(T$31&gt;=$P$31,0,INDEX(User_interface!$L$85:$L$174,MATCH(Berekeningen!T$31,User_interface!$K$85:$K$174))*INDEX(User_interface!$M$85:$M$174,MATCH(Berekeningen!T$31,User_interface!$K$85:$K$174))*User_interface!$D$54*User_interface!$D$55))</f>
        <v>0</v>
      </c>
      <c r="U40" s="55">
        <f>IF(U$31=" "," ",IF(U$31&gt;=$P$31,0,INDEX(User_interface!$L$85:$L$174,MATCH(Berekeningen!U$31,User_interface!$K$85:$K$174))*INDEX(User_interface!$M$85:$M$174,MATCH(Berekeningen!U$31,User_interface!$K$85:$K$174))*User_interface!$D$54*User_interface!$D$55))</f>
        <v>0</v>
      </c>
      <c r="V40" s="55">
        <f>IF(V$31=" "," ",IF(V$31&gt;=$P$31,0,INDEX(User_interface!$L$85:$L$174,MATCH(Berekeningen!V$31,User_interface!$K$85:$K$174))*INDEX(User_interface!$M$85:$M$174,MATCH(Berekeningen!V$31,User_interface!$K$85:$K$174))*User_interface!$D$54*User_interface!$D$55))</f>
        <v>0</v>
      </c>
      <c r="W40" s="55">
        <f>IF(W$31=" "," ",IF(W$31&gt;=$P$31,0,INDEX(User_interface!$L$85:$L$174,MATCH(Berekeningen!W$31,User_interface!$K$85:$K$174))*INDEX(User_interface!$M$85:$M$174,MATCH(Berekeningen!W$31,User_interface!$K$85:$K$174))*User_interface!$D$54*User_interface!$D$55))</f>
        <v>0</v>
      </c>
      <c r="X40" s="55">
        <f>IF(X$31=" "," ",IF(X$31&gt;=$P$31,0,INDEX(User_interface!$L$85:$L$174,MATCH(Berekeningen!X$31,User_interface!$K$85:$K$174))*INDEX(User_interface!$M$85:$M$174,MATCH(Berekeningen!X$31,User_interface!$K$85:$K$174))*User_interface!$D$54*User_interface!$D$55))</f>
        <v>0</v>
      </c>
      <c r="Y40" s="55">
        <f>IF(Y$31=" "," ",IF(Y$31&gt;=$P$31,0,INDEX(User_interface!$L$85:$L$174,MATCH(Berekeningen!Y$31,User_interface!$K$85:$K$174))*INDEX(User_interface!$M$85:$M$174,MATCH(Berekeningen!Y$31,User_interface!$K$85:$K$174))*User_interface!$D$54*User_interface!$D$55))</f>
        <v>0</v>
      </c>
      <c r="Z40" s="55">
        <f>IF(Z$31=" "," ",IF(Z$31&gt;=$P$31,0,INDEX(User_interface!$L$85:$L$174,MATCH(Berekeningen!Z$31,User_interface!$K$85:$K$174))*INDEX(User_interface!$M$85:$M$174,MATCH(Berekeningen!Z$31,User_interface!$K$85:$K$174))*User_interface!$D$54*User_interface!$D$55))</f>
        <v>0</v>
      </c>
      <c r="AA40" s="55">
        <f>IF(AA$31=" "," ",IF(AA$31&gt;=$P$31,0,INDEX(User_interface!$L$85:$L$174,MATCH(Berekeningen!AA$31,User_interface!$K$85:$K$174))*INDEX(User_interface!$M$85:$M$174,MATCH(Berekeningen!AA$31,User_interface!$K$85:$K$174))*User_interface!$D$54*User_interface!$D$55))</f>
        <v>0</v>
      </c>
      <c r="AB40" s="55">
        <f>IF(AB$31=" "," ",IF(AB$31&gt;=$P$31,0,INDEX(User_interface!$L$85:$L$174,MATCH(Berekeningen!AB$31,User_interface!$K$85:$K$174))*INDEX(User_interface!$M$85:$M$174,MATCH(Berekeningen!AB$31,User_interface!$K$85:$K$174))*User_interface!$D$54*User_interface!$D$55))</f>
        <v>0</v>
      </c>
      <c r="AC40" s="55">
        <f>IF(AC$31=" "," ",IF(AC$31&gt;=$P$31,0,INDEX(User_interface!$L$85:$L$174,MATCH(Berekeningen!AC$31,User_interface!$K$85:$K$174))*INDEX(User_interface!$M$85:$M$174,MATCH(Berekeningen!AC$31,User_interface!$K$85:$K$174))*User_interface!$D$54*User_interface!$D$55))</f>
        <v>0</v>
      </c>
      <c r="AD40" s="55">
        <f>IF(AD$31=" "," ",IF(AD$31&gt;=$P$31,0,INDEX(User_interface!$L$85:$L$174,MATCH(Berekeningen!AD$31,User_interface!$K$85:$K$174))*INDEX(User_interface!$M$85:$M$174,MATCH(Berekeningen!AD$31,User_interface!$K$85:$K$174))*User_interface!$D$54*User_interface!$D$55))</f>
        <v>0</v>
      </c>
      <c r="AE40" s="55">
        <f>IF(AE$31=" "," ",IF(AE$31&gt;=$P$31,0,INDEX(User_interface!$L$85:$L$174,MATCH(Berekeningen!AE$31,User_interface!$K$85:$K$174))*INDEX(User_interface!$M$85:$M$174,MATCH(Berekeningen!AE$31,User_interface!$K$85:$K$174))*User_interface!$D$54*User_interface!$D$55))</f>
        <v>0</v>
      </c>
      <c r="AF40" s="55">
        <f>IF(AF$31=" "," ",IF(AF$31&gt;=$P$31,0,INDEX(User_interface!$L$85:$L$174,MATCH(Berekeningen!AF$31,User_interface!$K$85:$K$174))*INDEX(User_interface!$M$85:$M$174,MATCH(Berekeningen!AF$31,User_interface!$K$85:$K$174))*User_interface!$D$54*User_interface!$D$55))</f>
        <v>0</v>
      </c>
      <c r="AG40" s="55">
        <f>IF(AG$31=" "," ",IF(AG$31&gt;=$P$31,0,INDEX(User_interface!$L$85:$L$174,MATCH(Berekeningen!AG$31,User_interface!$K$85:$K$174))*INDEX(User_interface!$M$85:$M$174,MATCH(Berekeningen!AG$31,User_interface!$K$85:$K$174))*User_interface!$D$54*User_interface!$D$55))</f>
        <v>0</v>
      </c>
      <c r="AH40" s="55">
        <f>IF(AH$31=" "," ",IF(AH$31&gt;=$P$31,0,INDEX(User_interface!$L$85:$L$174,MATCH(Berekeningen!AH$31,User_interface!$K$85:$K$174))*INDEX(User_interface!$M$85:$M$174,MATCH(Berekeningen!AH$31,User_interface!$K$85:$K$174))*User_interface!$D$54*User_interface!$D$55))</f>
        <v>0</v>
      </c>
      <c r="AI40" s="55">
        <f>IF(AI$31=" "," ",IF(AI$31&gt;=$P$31,0,INDEX(User_interface!$L$85:$L$174,MATCH(Berekeningen!AI$31,User_interface!$K$85:$K$174))*INDEX(User_interface!$M$85:$M$174,MATCH(Berekeningen!AI$31,User_interface!$K$85:$K$174))*User_interface!$D$54*User_interface!$D$55))</f>
        <v>0</v>
      </c>
      <c r="AJ40" s="55">
        <f>IF(AJ$31=" "," ",IF(AJ$31&gt;=$P$31,0,INDEX(User_interface!$L$85:$L$174,MATCH(Berekeningen!AJ$31,User_interface!$K$85:$K$174))*INDEX(User_interface!$M$85:$M$174,MATCH(Berekeningen!AJ$31,User_interface!$K$85:$K$174))*User_interface!$D$54*User_interface!$D$55))</f>
        <v>0</v>
      </c>
      <c r="AK40" s="55">
        <f>IF(AK$31=" "," ",IF(AK$31&gt;=$P$31,0,INDEX(User_interface!$L$85:$L$174,MATCH(Berekeningen!AK$31,User_interface!$K$85:$K$174))*INDEX(User_interface!$M$85:$M$174,MATCH(Berekeningen!AK$31,User_interface!$K$85:$K$174))*User_interface!$D$54*User_interface!$D$55))</f>
        <v>0</v>
      </c>
      <c r="AL40" s="55">
        <f>IF(AL$31=" "," ",IF(AL$31&gt;=$P$31,0,INDEX(User_interface!$L$85:$L$174,MATCH(Berekeningen!AL$31,User_interface!$K$85:$K$174))*INDEX(User_interface!$M$85:$M$174,MATCH(Berekeningen!AL$31,User_interface!$K$85:$K$174))*User_interface!$D$54*User_interface!$D$55))</f>
        <v>0</v>
      </c>
      <c r="AM40" s="55">
        <f>IF(AM$31=" "," ",IF(AM$31&gt;=$P$31,0,INDEX(User_interface!$L$85:$L$174,MATCH(Berekeningen!AM$31,User_interface!$K$85:$K$174))*INDEX(User_interface!$M$85:$M$174,MATCH(Berekeningen!AM$31,User_interface!$K$85:$K$174))*User_interface!$D$54*User_interface!$D$55))</f>
        <v>0</v>
      </c>
      <c r="AN40" s="55">
        <f>IF(AN$31=" "," ",IF(AN$31&gt;=$P$31,0,INDEX(User_interface!$L$85:$L$174,MATCH(Berekeningen!AN$31,User_interface!$K$85:$K$174))*INDEX(User_interface!$M$85:$M$174,MATCH(Berekeningen!AN$31,User_interface!$K$85:$K$174))*User_interface!$D$54*User_interface!$D$55))</f>
        <v>0</v>
      </c>
      <c r="AO40" s="55" t="str">
        <f>IF(AO$31=" "," ",IF(AO$31&gt;=$P$31,0,INDEX(User_interface!$L$85:$L$174,MATCH(Berekeningen!AO$31,User_interface!$K$85:$K$174))*INDEX(User_interface!$M$85:$M$174,MATCH(Berekeningen!AO$31,User_interface!$K$85:$K$174))*User_interface!$D$54*User_interface!$D$55))</f>
        <v xml:space="preserve"> </v>
      </c>
      <c r="AP40" s="55" t="str">
        <f>IF(AP$31=" "," ",IF(AP$31&gt;=$P$31,0,INDEX(User_interface!$L$85:$L$174,MATCH(Berekeningen!AP$31,User_interface!$K$85:$K$174))*INDEX(User_interface!$M$85:$M$174,MATCH(Berekeningen!AP$31,User_interface!$K$85:$K$174))*User_interface!$D$54*User_interface!$D$55))</f>
        <v xml:space="preserve"> </v>
      </c>
      <c r="AQ40" s="55" t="str">
        <f>IF(AQ$31=" "," ",IF(AQ$31&gt;=$P$31,0,INDEX(User_interface!$L$85:$L$174,MATCH(Berekeningen!AQ$31,User_interface!$K$85:$K$174))*INDEX(User_interface!$M$85:$M$174,MATCH(Berekeningen!AQ$31,User_interface!$K$85:$K$174))*User_interface!$D$54*User_interface!$D$55))</f>
        <v xml:space="preserve"> </v>
      </c>
      <c r="AR40" s="55" t="str">
        <f>IF(AR$31=" "," ",IF(AR$31&gt;=$P$31,0,INDEX(User_interface!$L$85:$L$174,MATCH(Berekeningen!AR$31,User_interface!$K$85:$K$174))*INDEX(User_interface!$M$85:$M$174,MATCH(Berekeningen!AR$31,User_interface!$K$85:$K$174))*User_interface!$D$54*User_interface!$D$55))</f>
        <v xml:space="preserve"> </v>
      </c>
      <c r="AS40" s="55" t="str">
        <f>IF(AS$31=" "," ",IF(AS$31&gt;=$P$31,0,INDEX(User_interface!$L$85:$L$174,MATCH(Berekeningen!AS$31,User_interface!$K$85:$K$174))*INDEX(User_interface!$M$85:$M$174,MATCH(Berekeningen!AS$31,User_interface!$K$85:$K$174))*User_interface!$D$54*User_interface!$D$55))</f>
        <v xml:space="preserve"> </v>
      </c>
      <c r="AT40" s="55" t="str">
        <f>IF(AT$31=" "," ",IF(AT$31&gt;=$P$31,0,INDEX(User_interface!$L$85:$L$174,MATCH(Berekeningen!AT$31,User_interface!$K$85:$K$174))*INDEX(User_interface!$M$85:$M$174,MATCH(Berekeningen!AT$31,User_interface!$K$85:$K$174))*User_interface!$D$54*User_interface!$D$55))</f>
        <v xml:space="preserve"> </v>
      </c>
      <c r="AU40" s="55" t="str">
        <f>IF(AU$31=" "," ",IF(AU$31&gt;=$P$31,0,INDEX(User_interface!$L$85:$L$174,MATCH(Berekeningen!AU$31,User_interface!$K$85:$K$174))*INDEX(User_interface!$M$85:$M$174,MATCH(Berekeningen!AU$31,User_interface!$K$85:$K$174))*User_interface!$D$54*User_interface!$D$55))</f>
        <v xml:space="preserve"> </v>
      </c>
      <c r="AV40" s="55" t="str">
        <f>IF(AV$31=" "," ",IF(AV$31&gt;=$P$31,0,INDEX(User_interface!$L$85:$L$174,MATCH(Berekeningen!AV$31,User_interface!$K$85:$K$174))*INDEX(User_interface!$M$85:$M$174,MATCH(Berekeningen!AV$31,User_interface!$K$85:$K$174))*User_interface!$D$54*User_interface!$D$55))</f>
        <v xml:space="preserve"> </v>
      </c>
      <c r="AW40" s="55" t="str">
        <f>IF(AW$31=" "," ",IF(AW$31&gt;=$P$31,0,INDEX(User_interface!$L$85:$L$174,MATCH(Berekeningen!AW$31,User_interface!$K$85:$K$174))*INDEX(User_interface!$M$85:$M$174,MATCH(Berekeningen!AW$31,User_interface!$K$85:$K$174))*User_interface!$D$54*User_interface!$D$55))</f>
        <v xml:space="preserve"> </v>
      </c>
      <c r="AX40" s="55" t="str">
        <f>IF(AX$31=" "," ",IF(AX$31&gt;=$P$31,0,INDEX(User_interface!$L$85:$L$174,MATCH(Berekeningen!AX$31,User_interface!$K$85:$K$174))*INDEX(User_interface!$M$85:$M$174,MATCH(Berekeningen!AX$31,User_interface!$K$85:$K$174))*User_interface!$D$54*User_interface!$D$55))</f>
        <v xml:space="preserve"> </v>
      </c>
      <c r="AY40" s="55" t="str">
        <f>IF(AY$31=" "," ",IF(AY$31&gt;=$P$31,0,INDEX(User_interface!$L$85:$L$174,MATCH(Berekeningen!AY$31,User_interface!$K$85:$K$174))*INDEX(User_interface!$M$85:$M$174,MATCH(Berekeningen!AY$31,User_interface!$K$85:$K$174))*User_interface!$D$54*User_interface!$D$55))</f>
        <v xml:space="preserve"> </v>
      </c>
      <c r="AZ40" s="55" t="str">
        <f>IF(AZ$31=" "," ",IF(AZ$31&gt;=$P$31,0,INDEX(User_interface!$L$85:$L$174,MATCH(Berekeningen!AZ$31,User_interface!$K$85:$K$174))*INDEX(User_interface!$M$85:$M$174,MATCH(Berekeningen!AZ$31,User_interface!$K$85:$K$174))*User_interface!$D$54*User_interface!$D$55))</f>
        <v xml:space="preserve"> </v>
      </c>
      <c r="BA40" s="55" t="str">
        <f>IF(BA$31=" "," ",IF(BA$31&gt;=$P$31,0,INDEX(User_interface!$L$85:$L$174,MATCH(Berekeningen!BA$31,User_interface!$K$85:$K$174))*INDEX(User_interface!$M$85:$M$174,MATCH(Berekeningen!BA$31,User_interface!$K$85:$K$174))*User_interface!$D$54*User_interface!$D$55))</f>
        <v xml:space="preserve"> </v>
      </c>
      <c r="BB40" s="55" t="str">
        <f>IF(BB$31=" "," ",IF(BB$31&gt;=$P$31,0,INDEX(User_interface!$L$85:$L$174,MATCH(Berekeningen!BB$31,User_interface!$K$85:$K$174))*INDEX(User_interface!$M$85:$M$174,MATCH(Berekeningen!BB$31,User_interface!$K$85:$K$174))*User_interface!$D$54*User_interface!$D$55))</f>
        <v xml:space="preserve"> </v>
      </c>
      <c r="BC40" s="55" t="str">
        <f>IF(BC$31=" "," ",IF(BC$31&gt;=$P$31,0,INDEX(User_interface!$L$85:$L$174,MATCH(Berekeningen!BC$31,User_interface!$K$85:$K$174))*INDEX(User_interface!$M$85:$M$174,MATCH(Berekeningen!BC$31,User_interface!$K$85:$K$174))*User_interface!$D$54*User_interface!$D$55))</f>
        <v xml:space="preserve"> </v>
      </c>
      <c r="BD40" s="55" t="str">
        <f>IF(BD$31=" "," ",IF(BD$31&gt;=$P$31,0,INDEX(User_interface!$L$85:$L$174,MATCH(Berekeningen!BD$31,User_interface!$K$85:$K$174))*INDEX(User_interface!$M$85:$M$174,MATCH(Berekeningen!BD$31,User_interface!$K$85:$K$174))*User_interface!$D$54*User_interface!$D$55))</f>
        <v xml:space="preserve"> </v>
      </c>
      <c r="BE40" s="55" t="str">
        <f>IF(BE$31=" "," ",IF(BE$31&gt;=$P$31,0,INDEX(User_interface!$L$85:$L$174,MATCH(Berekeningen!BE$31,User_interface!$K$85:$K$174))*INDEX(User_interface!$M$85:$M$174,MATCH(Berekeningen!BE$31,User_interface!$K$85:$K$174))*User_interface!$D$54*User_interface!$D$55))</f>
        <v xml:space="preserve"> </v>
      </c>
      <c r="BF40" s="55" t="str">
        <f>IF(BF$31=" "," ",IF(BF$31&gt;=$P$31,0,INDEX(User_interface!$L$85:$L$174,MATCH(Berekeningen!BF$31,User_interface!$K$85:$K$174))*INDEX(User_interface!$M$85:$M$174,MATCH(Berekeningen!BF$31,User_interface!$K$85:$K$174))*User_interface!$D$54*User_interface!$D$55))</f>
        <v xml:space="preserve"> </v>
      </c>
      <c r="BG40" s="55" t="str">
        <f>IF(BG$31=" "," ",IF(BG$31&gt;=$P$31,0,INDEX(User_interface!$L$85:$L$174,MATCH(Berekeningen!BG$31,User_interface!$K$85:$K$174))*INDEX(User_interface!$M$85:$M$174,MATCH(Berekeningen!BG$31,User_interface!$K$85:$K$174))*User_interface!$D$54*User_interface!$D$55))</f>
        <v xml:space="preserve"> </v>
      </c>
      <c r="BH40" s="55" t="str">
        <f>IF(BH$31=" "," ",IF(BH$31&gt;=$P$31,0,INDEX(User_interface!$L$85:$L$174,MATCH(Berekeningen!BH$31,User_interface!$K$85:$K$174))*INDEX(User_interface!$M$85:$M$174,MATCH(Berekeningen!BH$31,User_interface!$K$85:$K$174))*User_interface!$D$54*User_interface!$D$55))</f>
        <v xml:space="preserve"> </v>
      </c>
      <c r="BI40" s="55" t="str">
        <f>IF(BI$31=" "," ",IF(BI$31&gt;=$P$31,0,INDEX(User_interface!$L$85:$L$174,MATCH(Berekeningen!BI$31,User_interface!$K$85:$K$174))*INDEX(User_interface!$M$85:$M$174,MATCH(Berekeningen!BI$31,User_interface!$K$85:$K$174))*User_interface!$D$54*User_interface!$D$55))</f>
        <v xml:space="preserve"> </v>
      </c>
      <c r="BJ40" s="55" t="str">
        <f>IF(BJ$31=" "," ",IF(BJ$31&gt;=$P$31,0,INDEX(User_interface!$L$85:$L$174,MATCH(Berekeningen!BJ$31,User_interface!$K$85:$K$174))*INDEX(User_interface!$M$85:$M$174,MATCH(Berekeningen!BJ$31,User_interface!$K$85:$K$174))*User_interface!$D$54*User_interface!$D$55))</f>
        <v xml:space="preserve"> </v>
      </c>
      <c r="BK40" s="55" t="str">
        <f>IF(BK$31=" "," ",IF(BK$31&gt;=$P$31,0,INDEX(User_interface!$L$85:$L$174,MATCH(Berekeningen!BK$31,User_interface!$K$85:$K$174))*INDEX(User_interface!$M$85:$M$174,MATCH(Berekeningen!BK$31,User_interface!$K$85:$K$174))*User_interface!$D$54*User_interface!$D$55))</f>
        <v xml:space="preserve"> </v>
      </c>
      <c r="BL40" s="55" t="str">
        <f>IF(BL$31=" "," ",IF(BL$31&gt;=$P$31,0,INDEX(User_interface!$L$85:$L$174,MATCH(Berekeningen!BL$31,User_interface!$K$85:$K$174))*INDEX(User_interface!$M$85:$M$174,MATCH(Berekeningen!BL$31,User_interface!$K$85:$K$174))*User_interface!$D$54*User_interface!$D$55))</f>
        <v xml:space="preserve"> </v>
      </c>
      <c r="BM40" s="55" t="str">
        <f>IF(BM$31=" "," ",IF(BM$31&gt;=$P$31,0,INDEX(User_interface!$L$85:$L$174,MATCH(Berekeningen!BM$31,User_interface!$K$85:$K$174))*INDEX(User_interface!$M$85:$M$174,MATCH(Berekeningen!BM$31,User_interface!$K$85:$K$174))*User_interface!$D$54*User_interface!$D$55))</f>
        <v xml:space="preserve"> </v>
      </c>
    </row>
    <row r="41" spans="2:65">
      <c r="B41" s="68" t="s">
        <v>4</v>
      </c>
      <c r="C41" s="68" t="s">
        <v>194</v>
      </c>
      <c r="D41" s="68" t="s">
        <v>6</v>
      </c>
      <c r="E41" s="86" t="str">
        <f t="shared" si="1"/>
        <v>Ref.</v>
      </c>
      <c r="F41" s="55" t="str">
        <f>IF(F$31=" "," ",IF(F$31&gt;=$P$31,0,INDEX(User_interface!$P$85:$P$174,MATCH(Berekeningen!F$31,User_interface!$O$85:$O$174))*INDEX(User_interface!$Q$85:$Q$174,MATCH(Berekeningen!F$31,User_interface!$O$85:$O$174))*User_interface!$D$54*User_interface!$D$55))</f>
        <v xml:space="preserve"> </v>
      </c>
      <c r="G41" s="55" t="str">
        <f>IF(G$31=" "," ",IF(G$31&gt;=$P$31,0,INDEX(User_interface!$P$85:$P$174,MATCH(Berekeningen!G$31,User_interface!$O$85:$O$174))*INDEX(User_interface!$Q$85:$Q$174,MATCH(Berekeningen!G$31,User_interface!$O$85:$O$174))*User_interface!$D$54*User_interface!$D$55))</f>
        <v xml:space="preserve"> </v>
      </c>
      <c r="H41" s="55" t="str">
        <f>IF(H$31=" "," ",IF(H$31&gt;=$P$31,0,INDEX(User_interface!$P$85:$P$174,MATCH(Berekeningen!H$31,User_interface!$O$85:$O$174))*INDEX(User_interface!$Q$85:$Q$174,MATCH(Berekeningen!H$31,User_interface!$O$85:$O$174))*User_interface!$D$54*User_interface!$D$55))</f>
        <v xml:space="preserve"> </v>
      </c>
      <c r="I41" s="55" t="str">
        <f>IF(I$31=" "," ",IF(I$31&gt;=$P$31,0,INDEX(User_interface!$P$85:$P$174,MATCH(Berekeningen!I$31,User_interface!$O$85:$O$174))*INDEX(User_interface!$Q$85:$Q$174,MATCH(Berekeningen!I$31,User_interface!$O$85:$O$174))*User_interface!$D$54*User_interface!$D$55))</f>
        <v xml:space="preserve"> </v>
      </c>
      <c r="J41" s="55" t="str">
        <f>IF(J$31=" "," ",IF(J$31&gt;=$P$31,0,INDEX(User_interface!$P$85:$P$174,MATCH(Berekeningen!J$31,User_interface!$O$85:$O$174))*INDEX(User_interface!$Q$85:$Q$174,MATCH(Berekeningen!J$31,User_interface!$O$85:$O$174))*User_interface!$D$54*User_interface!$D$55))</f>
        <v xml:space="preserve"> </v>
      </c>
      <c r="K41" s="55" t="str">
        <f>IF(K$31=" "," ",IF(K$31&gt;=$P$31,0,INDEX(User_interface!$P$85:$P$174,MATCH(Berekeningen!K$31,User_interface!$O$85:$O$174))*INDEX(User_interface!$Q$85:$Q$174,MATCH(Berekeningen!K$31,User_interface!$O$85:$O$174))*User_interface!$D$54*User_interface!$D$55))</f>
        <v xml:space="preserve"> </v>
      </c>
      <c r="L41" s="55" t="str">
        <f>IF(L$31=" "," ",IF(L$31&gt;=$P$31,0,INDEX(User_interface!$P$85:$P$174,MATCH(Berekeningen!L$31,User_interface!$O$85:$O$174))*INDEX(User_interface!$Q$85:$Q$174,MATCH(Berekeningen!L$31,User_interface!$O$85:$O$174))*User_interface!$D$54*User_interface!$D$55))</f>
        <v xml:space="preserve"> </v>
      </c>
      <c r="M41" s="55" t="str">
        <f>IF(M$31=" "," ",IF(M$31&gt;=$P$31,0,INDEX(User_interface!$P$85:$P$174,MATCH(Berekeningen!M$31,User_interface!$O$85:$O$174))*INDEX(User_interface!$Q$85:$Q$174,MATCH(Berekeningen!M$31,User_interface!$O$85:$O$174))*User_interface!$D$54*User_interface!$D$55))</f>
        <v xml:space="preserve"> </v>
      </c>
      <c r="N41" s="55" t="str">
        <f>IF(N$31=" "," ",IF(N$31&gt;=$P$31,0,INDEX(User_interface!$P$85:$P$174,MATCH(Berekeningen!N$31,User_interface!$O$85:$O$174))*INDEX(User_interface!$Q$85:$Q$174,MATCH(Berekeningen!N$31,User_interface!$O$85:$O$174))*User_interface!$D$54*User_interface!$D$55))</f>
        <v xml:space="preserve"> </v>
      </c>
      <c r="O41" s="55" t="str">
        <f>IF(O$31=" "," ",IF(O$31&gt;=$P$31,0,INDEX(User_interface!$P$85:$P$174,MATCH(Berekeningen!O$31,User_interface!$O$85:$O$174))*INDEX(User_interface!$Q$85:$Q$174,MATCH(Berekeningen!O$31,User_interface!$O$85:$O$174))*User_interface!$D$54*User_interface!$D$55))</f>
        <v xml:space="preserve"> </v>
      </c>
      <c r="P41" s="55">
        <f>IF(P$31=" "," ",IF(P$31&gt;=$P$31,0,INDEX(User_interface!$P$85:$P$174,MATCH(Berekeningen!P$31,User_interface!$O$85:$O$174))*INDEX(User_interface!$Q$85:$Q$174,MATCH(Berekeningen!P$31,User_interface!$O$85:$O$174))*User_interface!$D$54*User_interface!$D$55))</f>
        <v>0</v>
      </c>
      <c r="Q41" s="55">
        <f>IF(Q$31=" "," ",IF(Q$31&gt;=$P$31,0,INDEX(User_interface!$P$85:$P$174,MATCH(Berekeningen!Q$31,User_interface!$O$85:$O$174))*INDEX(User_interface!$Q$85:$Q$174,MATCH(Berekeningen!Q$31,User_interface!$O$85:$O$174))*User_interface!$D$54*User_interface!$D$55))</f>
        <v>0</v>
      </c>
      <c r="R41" s="55">
        <f>IF(R$31=" "," ",IF(R$31&gt;=$P$31,0,INDEX(User_interface!$P$85:$P$174,MATCH(Berekeningen!R$31,User_interface!$O$85:$O$174))*INDEX(User_interface!$Q$85:$Q$174,MATCH(Berekeningen!R$31,User_interface!$O$85:$O$174))*User_interface!$D$54*User_interface!$D$55))</f>
        <v>0</v>
      </c>
      <c r="S41" s="55">
        <f>IF(S$31=" "," ",IF(S$31&gt;=$P$31,0,INDEX(User_interface!$P$85:$P$174,MATCH(Berekeningen!S$31,User_interface!$O$85:$O$174))*INDEX(User_interface!$Q$85:$Q$174,MATCH(Berekeningen!S$31,User_interface!$O$85:$O$174))*User_interface!$D$54*User_interface!$D$55))</f>
        <v>0</v>
      </c>
      <c r="T41" s="55">
        <f>IF(T$31=" "," ",IF(T$31&gt;=$P$31,0,INDEX(User_interface!$P$85:$P$174,MATCH(Berekeningen!T$31,User_interface!$O$85:$O$174))*INDEX(User_interface!$Q$85:$Q$174,MATCH(Berekeningen!T$31,User_interface!$O$85:$O$174))*User_interface!$D$54*User_interface!$D$55))</f>
        <v>0</v>
      </c>
      <c r="U41" s="55">
        <f>IF(U$31=" "," ",IF(U$31&gt;=$P$31,0,INDEX(User_interface!$P$85:$P$174,MATCH(Berekeningen!U$31,User_interface!$O$85:$O$174))*INDEX(User_interface!$Q$85:$Q$174,MATCH(Berekeningen!U$31,User_interface!$O$85:$O$174))*User_interface!$D$54*User_interface!$D$55))</f>
        <v>0</v>
      </c>
      <c r="V41" s="55">
        <f>IF(V$31=" "," ",IF(V$31&gt;=$P$31,0,INDEX(User_interface!$P$85:$P$174,MATCH(Berekeningen!V$31,User_interface!$O$85:$O$174))*INDEX(User_interface!$Q$85:$Q$174,MATCH(Berekeningen!V$31,User_interface!$O$85:$O$174))*User_interface!$D$54*User_interface!$D$55))</f>
        <v>0</v>
      </c>
      <c r="W41" s="55">
        <f>IF(W$31=" "," ",IF(W$31&gt;=$P$31,0,INDEX(User_interface!$P$85:$P$174,MATCH(Berekeningen!W$31,User_interface!$O$85:$O$174))*INDEX(User_interface!$Q$85:$Q$174,MATCH(Berekeningen!W$31,User_interface!$O$85:$O$174))*User_interface!$D$54*User_interface!$D$55))</f>
        <v>0</v>
      </c>
      <c r="X41" s="55">
        <f>IF(X$31=" "," ",IF(X$31&gt;=$P$31,0,INDEX(User_interface!$P$85:$P$174,MATCH(Berekeningen!X$31,User_interface!$O$85:$O$174))*INDEX(User_interface!$Q$85:$Q$174,MATCH(Berekeningen!X$31,User_interface!$O$85:$O$174))*User_interface!$D$54*User_interface!$D$55))</f>
        <v>0</v>
      </c>
      <c r="Y41" s="55">
        <f>IF(Y$31=" "," ",IF(Y$31&gt;=$P$31,0,INDEX(User_interface!$P$85:$P$174,MATCH(Berekeningen!Y$31,User_interface!$O$85:$O$174))*INDEX(User_interface!$Q$85:$Q$174,MATCH(Berekeningen!Y$31,User_interface!$O$85:$O$174))*User_interface!$D$54*User_interface!$D$55))</f>
        <v>0</v>
      </c>
      <c r="Z41" s="55">
        <f>IF(Z$31=" "," ",IF(Z$31&gt;=$P$31,0,INDEX(User_interface!$P$85:$P$174,MATCH(Berekeningen!Z$31,User_interface!$O$85:$O$174))*INDEX(User_interface!$Q$85:$Q$174,MATCH(Berekeningen!Z$31,User_interface!$O$85:$O$174))*User_interface!$D$54*User_interface!$D$55))</f>
        <v>0</v>
      </c>
      <c r="AA41" s="55">
        <f>IF(AA$31=" "," ",IF(AA$31&gt;=$P$31,0,INDEX(User_interface!$P$85:$P$174,MATCH(Berekeningen!AA$31,User_interface!$O$85:$O$174))*INDEX(User_interface!$Q$85:$Q$174,MATCH(Berekeningen!AA$31,User_interface!$O$85:$O$174))*User_interface!$D$54*User_interface!$D$55))</f>
        <v>0</v>
      </c>
      <c r="AB41" s="55">
        <f>IF(AB$31=" "," ",IF(AB$31&gt;=$P$31,0,INDEX(User_interface!$P$85:$P$174,MATCH(Berekeningen!AB$31,User_interface!$O$85:$O$174))*INDEX(User_interface!$Q$85:$Q$174,MATCH(Berekeningen!AB$31,User_interface!$O$85:$O$174))*User_interface!$D$54*User_interface!$D$55))</f>
        <v>0</v>
      </c>
      <c r="AC41" s="55">
        <f>IF(AC$31=" "," ",IF(AC$31&gt;=$P$31,0,INDEX(User_interface!$P$85:$P$174,MATCH(Berekeningen!AC$31,User_interface!$O$85:$O$174))*INDEX(User_interface!$Q$85:$Q$174,MATCH(Berekeningen!AC$31,User_interface!$O$85:$O$174))*User_interface!$D$54*User_interface!$D$55))</f>
        <v>0</v>
      </c>
      <c r="AD41" s="55">
        <f>IF(AD$31=" "," ",IF(AD$31&gt;=$P$31,0,INDEX(User_interface!$P$85:$P$174,MATCH(Berekeningen!AD$31,User_interface!$O$85:$O$174))*INDEX(User_interface!$Q$85:$Q$174,MATCH(Berekeningen!AD$31,User_interface!$O$85:$O$174))*User_interface!$D$54*User_interface!$D$55))</f>
        <v>0</v>
      </c>
      <c r="AE41" s="55">
        <f>IF(AE$31=" "," ",IF(AE$31&gt;=$P$31,0,INDEX(User_interface!$P$85:$P$174,MATCH(Berekeningen!AE$31,User_interface!$O$85:$O$174))*INDEX(User_interface!$Q$85:$Q$174,MATCH(Berekeningen!AE$31,User_interface!$O$85:$O$174))*User_interface!$D$54*User_interface!$D$55))</f>
        <v>0</v>
      </c>
      <c r="AF41" s="55">
        <f>IF(AF$31=" "," ",IF(AF$31&gt;=$P$31,0,INDEX(User_interface!$P$85:$P$174,MATCH(Berekeningen!AF$31,User_interface!$O$85:$O$174))*INDEX(User_interface!$Q$85:$Q$174,MATCH(Berekeningen!AF$31,User_interface!$O$85:$O$174))*User_interface!$D$54*User_interface!$D$55))</f>
        <v>0</v>
      </c>
      <c r="AG41" s="55">
        <f>IF(AG$31=" "," ",IF(AG$31&gt;=$P$31,0,INDEX(User_interface!$P$85:$P$174,MATCH(Berekeningen!AG$31,User_interface!$O$85:$O$174))*INDEX(User_interface!$Q$85:$Q$174,MATCH(Berekeningen!AG$31,User_interface!$O$85:$O$174))*User_interface!$D$54*User_interface!$D$55))</f>
        <v>0</v>
      </c>
      <c r="AH41" s="55">
        <f>IF(AH$31=" "," ",IF(AH$31&gt;=$P$31,0,INDEX(User_interface!$P$85:$P$174,MATCH(Berekeningen!AH$31,User_interface!$O$85:$O$174))*INDEX(User_interface!$Q$85:$Q$174,MATCH(Berekeningen!AH$31,User_interface!$O$85:$O$174))*User_interface!$D$54*User_interface!$D$55))</f>
        <v>0</v>
      </c>
      <c r="AI41" s="55">
        <f>IF(AI$31=" "," ",IF(AI$31&gt;=$P$31,0,INDEX(User_interface!$P$85:$P$174,MATCH(Berekeningen!AI$31,User_interface!$O$85:$O$174))*INDEX(User_interface!$Q$85:$Q$174,MATCH(Berekeningen!AI$31,User_interface!$O$85:$O$174))*User_interface!$D$54*User_interface!$D$55))</f>
        <v>0</v>
      </c>
      <c r="AJ41" s="55">
        <f>IF(AJ$31=" "," ",IF(AJ$31&gt;=$P$31,0,INDEX(User_interface!$P$85:$P$174,MATCH(Berekeningen!AJ$31,User_interface!$O$85:$O$174))*INDEX(User_interface!$Q$85:$Q$174,MATCH(Berekeningen!AJ$31,User_interface!$O$85:$O$174))*User_interface!$D$54*User_interface!$D$55))</f>
        <v>0</v>
      </c>
      <c r="AK41" s="55">
        <f>IF(AK$31=" "," ",IF(AK$31&gt;=$P$31,0,INDEX(User_interface!$P$85:$P$174,MATCH(Berekeningen!AK$31,User_interface!$O$85:$O$174))*INDEX(User_interface!$Q$85:$Q$174,MATCH(Berekeningen!AK$31,User_interface!$O$85:$O$174))*User_interface!$D$54*User_interface!$D$55))</f>
        <v>0</v>
      </c>
      <c r="AL41" s="55">
        <f>IF(AL$31=" "," ",IF(AL$31&gt;=$P$31,0,INDEX(User_interface!$P$85:$P$174,MATCH(Berekeningen!AL$31,User_interface!$O$85:$O$174))*INDEX(User_interface!$Q$85:$Q$174,MATCH(Berekeningen!AL$31,User_interface!$O$85:$O$174))*User_interface!$D$54*User_interface!$D$55))</f>
        <v>0</v>
      </c>
      <c r="AM41" s="55">
        <f>IF(AM$31=" "," ",IF(AM$31&gt;=$P$31,0,INDEX(User_interface!$P$85:$P$174,MATCH(Berekeningen!AM$31,User_interface!$O$85:$O$174))*INDEX(User_interface!$Q$85:$Q$174,MATCH(Berekeningen!AM$31,User_interface!$O$85:$O$174))*User_interface!$D$54*User_interface!$D$55))</f>
        <v>0</v>
      </c>
      <c r="AN41" s="55">
        <f>IF(AN$31=" "," ",IF(AN$31&gt;=$P$31,0,INDEX(User_interface!$P$85:$P$174,MATCH(Berekeningen!AN$31,User_interface!$O$85:$O$174))*INDEX(User_interface!$Q$85:$Q$174,MATCH(Berekeningen!AN$31,User_interface!$O$85:$O$174))*User_interface!$D$54*User_interface!$D$55))</f>
        <v>0</v>
      </c>
      <c r="AO41" s="55" t="str">
        <f>IF(AO$31=" "," ",IF(AO$31&gt;=$P$31,0,INDEX(User_interface!$P$85:$P$174,MATCH(Berekeningen!AO$31,User_interface!$O$85:$O$174))*INDEX(User_interface!$Q$85:$Q$174,MATCH(Berekeningen!AO$31,User_interface!$O$85:$O$174))*User_interface!$D$54*User_interface!$D$55))</f>
        <v xml:space="preserve"> </v>
      </c>
      <c r="AP41" s="55" t="str">
        <f>IF(AP$31=" "," ",IF(AP$31&gt;=$P$31,0,INDEX(User_interface!$P$85:$P$174,MATCH(Berekeningen!AP$31,User_interface!$O$85:$O$174))*INDEX(User_interface!$Q$85:$Q$174,MATCH(Berekeningen!AP$31,User_interface!$O$85:$O$174))*User_interface!$D$54*User_interface!$D$55))</f>
        <v xml:space="preserve"> </v>
      </c>
      <c r="AQ41" s="55" t="str">
        <f>IF(AQ$31=" "," ",IF(AQ$31&gt;=$P$31,0,INDEX(User_interface!$P$85:$P$174,MATCH(Berekeningen!AQ$31,User_interface!$O$85:$O$174))*INDEX(User_interface!$Q$85:$Q$174,MATCH(Berekeningen!AQ$31,User_interface!$O$85:$O$174))*User_interface!$D$54*User_interface!$D$55))</f>
        <v xml:space="preserve"> </v>
      </c>
      <c r="AR41" s="55" t="str">
        <f>IF(AR$31=" "," ",IF(AR$31&gt;=$P$31,0,INDEX(User_interface!$P$85:$P$174,MATCH(Berekeningen!AR$31,User_interface!$O$85:$O$174))*INDEX(User_interface!$Q$85:$Q$174,MATCH(Berekeningen!AR$31,User_interface!$O$85:$O$174))*User_interface!$D$54*User_interface!$D$55))</f>
        <v xml:space="preserve"> </v>
      </c>
      <c r="AS41" s="55" t="str">
        <f>IF(AS$31=" "," ",IF(AS$31&gt;=$P$31,0,INDEX(User_interface!$P$85:$P$174,MATCH(Berekeningen!AS$31,User_interface!$O$85:$O$174))*INDEX(User_interface!$Q$85:$Q$174,MATCH(Berekeningen!AS$31,User_interface!$O$85:$O$174))*User_interface!$D$54*User_interface!$D$55))</f>
        <v xml:space="preserve"> </v>
      </c>
      <c r="AT41" s="55" t="str">
        <f>IF(AT$31=" "," ",IF(AT$31&gt;=$P$31,0,INDEX(User_interface!$P$85:$P$174,MATCH(Berekeningen!AT$31,User_interface!$O$85:$O$174))*INDEX(User_interface!$Q$85:$Q$174,MATCH(Berekeningen!AT$31,User_interface!$O$85:$O$174))*User_interface!$D$54*User_interface!$D$55))</f>
        <v xml:space="preserve"> </v>
      </c>
      <c r="AU41" s="55" t="str">
        <f>IF(AU$31=" "," ",IF(AU$31&gt;=$P$31,0,INDEX(User_interface!$P$85:$P$174,MATCH(Berekeningen!AU$31,User_interface!$O$85:$O$174))*INDEX(User_interface!$Q$85:$Q$174,MATCH(Berekeningen!AU$31,User_interface!$O$85:$O$174))*User_interface!$D$54*User_interface!$D$55))</f>
        <v xml:space="preserve"> </v>
      </c>
      <c r="AV41" s="55" t="str">
        <f>IF(AV$31=" "," ",IF(AV$31&gt;=$P$31,0,INDEX(User_interface!$P$85:$P$174,MATCH(Berekeningen!AV$31,User_interface!$O$85:$O$174))*INDEX(User_interface!$Q$85:$Q$174,MATCH(Berekeningen!AV$31,User_interface!$O$85:$O$174))*User_interface!$D$54*User_interface!$D$55))</f>
        <v xml:space="preserve"> </v>
      </c>
      <c r="AW41" s="55" t="str">
        <f>IF(AW$31=" "," ",IF(AW$31&gt;=$P$31,0,INDEX(User_interface!$P$85:$P$174,MATCH(Berekeningen!AW$31,User_interface!$O$85:$O$174))*INDEX(User_interface!$Q$85:$Q$174,MATCH(Berekeningen!AW$31,User_interface!$O$85:$O$174))*User_interface!$D$54*User_interface!$D$55))</f>
        <v xml:space="preserve"> </v>
      </c>
      <c r="AX41" s="55" t="str">
        <f>IF(AX$31=" "," ",IF(AX$31&gt;=$P$31,0,INDEX(User_interface!$P$85:$P$174,MATCH(Berekeningen!AX$31,User_interface!$O$85:$O$174))*INDEX(User_interface!$Q$85:$Q$174,MATCH(Berekeningen!AX$31,User_interface!$O$85:$O$174))*User_interface!$D$54*User_interface!$D$55))</f>
        <v xml:space="preserve"> </v>
      </c>
      <c r="AY41" s="55" t="str">
        <f>IF(AY$31=" "," ",IF(AY$31&gt;=$P$31,0,INDEX(User_interface!$P$85:$P$174,MATCH(Berekeningen!AY$31,User_interface!$O$85:$O$174))*INDEX(User_interface!$Q$85:$Q$174,MATCH(Berekeningen!AY$31,User_interface!$O$85:$O$174))*User_interface!$D$54*User_interface!$D$55))</f>
        <v xml:space="preserve"> </v>
      </c>
      <c r="AZ41" s="55" t="str">
        <f>IF(AZ$31=" "," ",IF(AZ$31&gt;=$P$31,0,INDEX(User_interface!$P$85:$P$174,MATCH(Berekeningen!AZ$31,User_interface!$O$85:$O$174))*INDEX(User_interface!$Q$85:$Q$174,MATCH(Berekeningen!AZ$31,User_interface!$O$85:$O$174))*User_interface!$D$54*User_interface!$D$55))</f>
        <v xml:space="preserve"> </v>
      </c>
      <c r="BA41" s="55" t="str">
        <f>IF(BA$31=" "," ",IF(BA$31&gt;=$P$31,0,INDEX(User_interface!$P$85:$P$174,MATCH(Berekeningen!BA$31,User_interface!$O$85:$O$174))*INDEX(User_interface!$Q$85:$Q$174,MATCH(Berekeningen!BA$31,User_interface!$O$85:$O$174))*User_interface!$D$54*User_interface!$D$55))</f>
        <v xml:space="preserve"> </v>
      </c>
      <c r="BB41" s="55" t="str">
        <f>IF(BB$31=" "," ",IF(BB$31&gt;=$P$31,0,INDEX(User_interface!$P$85:$P$174,MATCH(Berekeningen!BB$31,User_interface!$O$85:$O$174))*INDEX(User_interface!$Q$85:$Q$174,MATCH(Berekeningen!BB$31,User_interface!$O$85:$O$174))*User_interface!$D$54*User_interface!$D$55))</f>
        <v xml:space="preserve"> </v>
      </c>
      <c r="BC41" s="55" t="str">
        <f>IF(BC$31=" "," ",IF(BC$31&gt;=$P$31,0,INDEX(User_interface!$P$85:$P$174,MATCH(Berekeningen!BC$31,User_interface!$O$85:$O$174))*INDEX(User_interface!$Q$85:$Q$174,MATCH(Berekeningen!BC$31,User_interface!$O$85:$O$174))*User_interface!$D$54*User_interface!$D$55))</f>
        <v xml:space="preserve"> </v>
      </c>
      <c r="BD41" s="55" t="str">
        <f>IF(BD$31=" "," ",IF(BD$31&gt;=$P$31,0,INDEX(User_interface!$P$85:$P$174,MATCH(Berekeningen!BD$31,User_interface!$O$85:$O$174))*INDEX(User_interface!$Q$85:$Q$174,MATCH(Berekeningen!BD$31,User_interface!$O$85:$O$174))*User_interface!$D$54*User_interface!$D$55))</f>
        <v xml:space="preserve"> </v>
      </c>
      <c r="BE41" s="55" t="str">
        <f>IF(BE$31=" "," ",IF(BE$31&gt;=$P$31,0,INDEX(User_interface!$P$85:$P$174,MATCH(Berekeningen!BE$31,User_interface!$O$85:$O$174))*INDEX(User_interface!$Q$85:$Q$174,MATCH(Berekeningen!BE$31,User_interface!$O$85:$O$174))*User_interface!$D$54*User_interface!$D$55))</f>
        <v xml:space="preserve"> </v>
      </c>
      <c r="BF41" s="55" t="str">
        <f>IF(BF$31=" "," ",IF(BF$31&gt;=$P$31,0,INDEX(User_interface!$P$85:$P$174,MATCH(Berekeningen!BF$31,User_interface!$O$85:$O$174))*INDEX(User_interface!$Q$85:$Q$174,MATCH(Berekeningen!BF$31,User_interface!$O$85:$O$174))*User_interface!$D$54*User_interface!$D$55))</f>
        <v xml:space="preserve"> </v>
      </c>
      <c r="BG41" s="55" t="str">
        <f>IF(BG$31=" "," ",IF(BG$31&gt;=$P$31,0,INDEX(User_interface!$P$85:$P$174,MATCH(Berekeningen!BG$31,User_interface!$O$85:$O$174))*INDEX(User_interface!$Q$85:$Q$174,MATCH(Berekeningen!BG$31,User_interface!$O$85:$O$174))*User_interface!$D$54*User_interface!$D$55))</f>
        <v xml:space="preserve"> </v>
      </c>
      <c r="BH41" s="55" t="str">
        <f>IF(BH$31=" "," ",IF(BH$31&gt;=$P$31,0,INDEX(User_interface!$P$85:$P$174,MATCH(Berekeningen!BH$31,User_interface!$O$85:$O$174))*INDEX(User_interface!$Q$85:$Q$174,MATCH(Berekeningen!BH$31,User_interface!$O$85:$O$174))*User_interface!$D$54*User_interface!$D$55))</f>
        <v xml:space="preserve"> </v>
      </c>
      <c r="BI41" s="55" t="str">
        <f>IF(BI$31=" "," ",IF(BI$31&gt;=$P$31,0,INDEX(User_interface!$P$85:$P$174,MATCH(Berekeningen!BI$31,User_interface!$O$85:$O$174))*INDEX(User_interface!$Q$85:$Q$174,MATCH(Berekeningen!BI$31,User_interface!$O$85:$O$174))*User_interface!$D$54*User_interface!$D$55))</f>
        <v xml:space="preserve"> </v>
      </c>
      <c r="BJ41" s="55" t="str">
        <f>IF(BJ$31=" "," ",IF(BJ$31&gt;=$P$31,0,INDEX(User_interface!$P$85:$P$174,MATCH(Berekeningen!BJ$31,User_interface!$O$85:$O$174))*INDEX(User_interface!$Q$85:$Q$174,MATCH(Berekeningen!BJ$31,User_interface!$O$85:$O$174))*User_interface!$D$54*User_interface!$D$55))</f>
        <v xml:space="preserve"> </v>
      </c>
      <c r="BK41" s="55" t="str">
        <f>IF(BK$31=" "," ",IF(BK$31&gt;=$P$31,0,INDEX(User_interface!$P$85:$P$174,MATCH(Berekeningen!BK$31,User_interface!$O$85:$O$174))*INDEX(User_interface!$Q$85:$Q$174,MATCH(Berekeningen!BK$31,User_interface!$O$85:$O$174))*User_interface!$D$54*User_interface!$D$55))</f>
        <v xml:space="preserve"> </v>
      </c>
      <c r="BL41" s="55" t="str">
        <f>IF(BL$31=" "," ",IF(BL$31&gt;=$P$31,0,INDEX(User_interface!$P$85:$P$174,MATCH(Berekeningen!BL$31,User_interface!$O$85:$O$174))*INDEX(User_interface!$Q$85:$Q$174,MATCH(Berekeningen!BL$31,User_interface!$O$85:$O$174))*User_interface!$D$54*User_interface!$D$55))</f>
        <v xml:space="preserve"> </v>
      </c>
      <c r="BM41" s="55" t="str">
        <f>IF(BM$31=" "," ",IF(BM$31&gt;=$P$31,0,INDEX(User_interface!$P$85:$P$174,MATCH(Berekeningen!BM$31,User_interface!$O$85:$O$174))*INDEX(User_interface!$Q$85:$Q$174,MATCH(Berekeningen!BM$31,User_interface!$O$85:$O$174))*User_interface!$D$54*User_interface!$D$55))</f>
        <v xml:space="preserve"> </v>
      </c>
    </row>
    <row r="42" spans="2:65">
      <c r="B42" s="68" t="s">
        <v>4</v>
      </c>
      <c r="C42" s="68" t="s">
        <v>117</v>
      </c>
      <c r="D42" s="68" t="s">
        <v>6</v>
      </c>
      <c r="E42" s="86" t="str">
        <f t="shared" si="1"/>
        <v>Ref.</v>
      </c>
      <c r="F42" s="55" t="str">
        <f>IF(F$31=" "," ",IF(F$31&gt;=$P$31,0,INDEX(User_interface!$C$85:$C$174,MATCH(Berekeningen!F$31,User_interface!$B$85:$B$174))*INDEX(User_interface!$D$85:$D$174,MATCH(Berekeningen!F$31,User_interface!$B$85:$B$174))*User_interface!$D$54*User_interface!$D$55))</f>
        <v xml:space="preserve"> </v>
      </c>
      <c r="G42" s="55" t="str">
        <f>IF(G$31=" "," ",IF(G$31&gt;=$P$31,0,INDEX(User_interface!$C$85:$C$174,MATCH(Berekeningen!G$31,User_interface!$B$85:$B$174))*INDEX(User_interface!$D$85:$D$174,MATCH(Berekeningen!G$31,User_interface!$B$85:$B$174))*User_interface!$D$54*User_interface!$D$55))</f>
        <v xml:space="preserve"> </v>
      </c>
      <c r="H42" s="55" t="str">
        <f>IF(H$31=" "," ",IF(H$31&gt;=$P$31,0,INDEX(User_interface!$C$85:$C$174,MATCH(Berekeningen!H$31,User_interface!$B$85:$B$174))*INDEX(User_interface!$D$85:$D$174,MATCH(Berekeningen!H$31,User_interface!$B$85:$B$174))*User_interface!$D$54*User_interface!$D$55))</f>
        <v xml:space="preserve"> </v>
      </c>
      <c r="I42" s="55" t="str">
        <f>IF(I$31=" "," ",IF(I$31&gt;=$P$31,0,INDEX(User_interface!$C$85:$C$174,MATCH(Berekeningen!I$31,User_interface!$B$85:$B$174))*INDEX(User_interface!$D$85:$D$174,MATCH(Berekeningen!I$31,User_interface!$B$85:$B$174))*User_interface!$D$54*User_interface!$D$55))</f>
        <v xml:space="preserve"> </v>
      </c>
      <c r="J42" s="55" t="str">
        <f>IF(J$31=" "," ",IF(J$31&gt;=$P$31,0,INDEX(User_interface!$C$85:$C$174,MATCH(Berekeningen!J$31,User_interface!$B$85:$B$174))*INDEX(User_interface!$D$85:$D$174,MATCH(Berekeningen!J$31,User_interface!$B$85:$B$174))*User_interface!$D$54*User_interface!$D$55))</f>
        <v xml:space="preserve"> </v>
      </c>
      <c r="K42" s="55" t="str">
        <f>IF(K$31=" "," ",IF(K$31&gt;=$P$31,0,INDEX(User_interface!$C$85:$C$174,MATCH(Berekeningen!K$31,User_interface!$B$85:$B$174))*INDEX(User_interface!$D$85:$D$174,MATCH(Berekeningen!K$31,User_interface!$B$85:$B$174))*User_interface!$D$54*User_interface!$D$55))</f>
        <v xml:space="preserve"> </v>
      </c>
      <c r="L42" s="55" t="str">
        <f>IF(L$31=" "," ",IF(L$31&gt;=$P$31,0,INDEX(User_interface!$C$85:$C$174,MATCH(Berekeningen!L$31,User_interface!$B$85:$B$174))*INDEX(User_interface!$D$85:$D$174,MATCH(Berekeningen!L$31,User_interface!$B$85:$B$174))*User_interface!$D$54*User_interface!$D$55))</f>
        <v xml:space="preserve"> </v>
      </c>
      <c r="M42" s="55" t="str">
        <f>IF(M$31=" "," ",IF(M$31&gt;=$P$31,0,INDEX(User_interface!$C$85:$C$174,MATCH(Berekeningen!M$31,User_interface!$B$85:$B$174))*INDEX(User_interface!$D$85:$D$174,MATCH(Berekeningen!M$31,User_interface!$B$85:$B$174))*User_interface!$D$54*User_interface!$D$55))</f>
        <v xml:space="preserve"> </v>
      </c>
      <c r="N42" s="55" t="str">
        <f>IF(N$31=" "," ",IF(N$31&gt;=$P$31,0,INDEX(User_interface!$C$85:$C$174,MATCH(Berekeningen!N$31,User_interface!$B$85:$B$174))*INDEX(User_interface!$D$85:$D$174,MATCH(Berekeningen!N$31,User_interface!$B$85:$B$174))*User_interface!$D$54*User_interface!$D$55))</f>
        <v xml:space="preserve"> </v>
      </c>
      <c r="O42" s="55" t="str">
        <f>IF(O$31=" "," ",IF(O$31&gt;=$P$31,0,INDEX(User_interface!$C$85:$C$174,MATCH(Berekeningen!O$31,User_interface!$B$85:$B$174))*INDEX(User_interface!$D$85:$D$174,MATCH(Berekeningen!O$31,User_interface!$B$85:$B$174))*User_interface!$D$54*User_interface!$D$55))</f>
        <v xml:space="preserve"> </v>
      </c>
      <c r="P42" s="55">
        <f>IF(P$31=" "," ",IF(P$31&gt;=$P$31,0,INDEX(User_interface!$C$85:$C$174,MATCH(Berekeningen!P$31,User_interface!$B$85:$B$174))*INDEX(User_interface!$D$85:$D$174,MATCH(Berekeningen!P$31,User_interface!$B$85:$B$174))*User_interface!$D$54*User_interface!$D$55))</f>
        <v>0</v>
      </c>
      <c r="Q42" s="55">
        <f>IF(Q$31=" "," ",IF(Q$31&gt;=$P$31,0,INDEX(User_interface!$C$85:$C$174,MATCH(Berekeningen!Q$31,User_interface!$B$85:$B$174))*INDEX(User_interface!$D$85:$D$174,MATCH(Berekeningen!Q$31,User_interface!$B$85:$B$174))*User_interface!$D$54*User_interface!$D$55))</f>
        <v>0</v>
      </c>
      <c r="R42" s="55">
        <f>IF(R$31=" "," ",IF(R$31&gt;=$P$31,0,INDEX(User_interface!$C$85:$C$174,MATCH(Berekeningen!R$31,User_interface!$B$85:$B$174))*INDEX(User_interface!$D$85:$D$174,MATCH(Berekeningen!R$31,User_interface!$B$85:$B$174))*User_interface!$D$54*User_interface!$D$55))</f>
        <v>0</v>
      </c>
      <c r="S42" s="55">
        <f>IF(S$31=" "," ",IF(S$31&gt;=$P$31,0,INDEX(User_interface!$C$85:$C$174,MATCH(Berekeningen!S$31,User_interface!$B$85:$B$174))*INDEX(User_interface!$D$85:$D$174,MATCH(Berekeningen!S$31,User_interface!$B$85:$B$174))*User_interface!$D$54*User_interface!$D$55))</f>
        <v>0</v>
      </c>
      <c r="T42" s="55">
        <f>IF(T$31=" "," ",IF(T$31&gt;=$P$31,0,INDEX(User_interface!$C$85:$C$174,MATCH(Berekeningen!T$31,User_interface!$B$85:$B$174))*INDEX(User_interface!$D$85:$D$174,MATCH(Berekeningen!T$31,User_interface!$B$85:$B$174))*User_interface!$D$54*User_interface!$D$55))</f>
        <v>0</v>
      </c>
      <c r="U42" s="55">
        <f>IF(U$31=" "," ",IF(U$31&gt;=$P$31,0,INDEX(User_interface!$C$85:$C$174,MATCH(Berekeningen!U$31,User_interface!$B$85:$B$174))*INDEX(User_interface!$D$85:$D$174,MATCH(Berekeningen!U$31,User_interface!$B$85:$B$174))*User_interface!$D$54*User_interface!$D$55))</f>
        <v>0</v>
      </c>
      <c r="V42" s="55">
        <f>IF(V$31=" "," ",IF(V$31&gt;=$P$31,0,INDEX(User_interface!$C$85:$C$174,MATCH(Berekeningen!V$31,User_interface!$B$85:$B$174))*INDEX(User_interface!$D$85:$D$174,MATCH(Berekeningen!V$31,User_interface!$B$85:$B$174))*User_interface!$D$54*User_interface!$D$55))</f>
        <v>0</v>
      </c>
      <c r="W42" s="55">
        <f>IF(W$31=" "," ",IF(W$31&gt;=$P$31,0,INDEX(User_interface!$C$85:$C$174,MATCH(Berekeningen!W$31,User_interface!$B$85:$B$174))*INDEX(User_interface!$D$85:$D$174,MATCH(Berekeningen!W$31,User_interface!$B$85:$B$174))*User_interface!$D$54*User_interface!$D$55))</f>
        <v>0</v>
      </c>
      <c r="X42" s="55">
        <f>IF(X$31=" "," ",IF(X$31&gt;=$P$31,0,INDEX(User_interface!$C$85:$C$174,MATCH(Berekeningen!X$31,User_interface!$B$85:$B$174))*INDEX(User_interface!$D$85:$D$174,MATCH(Berekeningen!X$31,User_interface!$B$85:$B$174))*User_interface!$D$54*User_interface!$D$55))</f>
        <v>0</v>
      </c>
      <c r="Y42" s="55">
        <f>IF(Y$31=" "," ",IF(Y$31&gt;=$P$31,0,INDEX(User_interface!$C$85:$C$174,MATCH(Berekeningen!Y$31,User_interface!$B$85:$B$174))*INDEX(User_interface!$D$85:$D$174,MATCH(Berekeningen!Y$31,User_interface!$B$85:$B$174))*User_interface!$D$54*User_interface!$D$55))</f>
        <v>0</v>
      </c>
      <c r="Z42" s="55">
        <f>IF(Z$31=" "," ",IF(Z$31&gt;=$P$31,0,INDEX(User_interface!$C$85:$C$174,MATCH(Berekeningen!Z$31,User_interface!$B$85:$B$174))*INDEX(User_interface!$D$85:$D$174,MATCH(Berekeningen!Z$31,User_interface!$B$85:$B$174))*User_interface!$D$54*User_interface!$D$55))</f>
        <v>0</v>
      </c>
      <c r="AA42" s="55">
        <f>IF(AA$31=" "," ",IF(AA$31&gt;=$P$31,0,INDEX(User_interface!$C$85:$C$174,MATCH(Berekeningen!AA$31,User_interface!$B$85:$B$174))*INDEX(User_interface!$D$85:$D$174,MATCH(Berekeningen!AA$31,User_interface!$B$85:$B$174))*User_interface!$D$54*User_interface!$D$55))</f>
        <v>0</v>
      </c>
      <c r="AB42" s="55">
        <f>IF(AB$31=" "," ",IF(AB$31&gt;=$P$31,0,INDEX(User_interface!$C$85:$C$174,MATCH(Berekeningen!AB$31,User_interface!$B$85:$B$174))*INDEX(User_interface!$D$85:$D$174,MATCH(Berekeningen!AB$31,User_interface!$B$85:$B$174))*User_interface!$D$54*User_interface!$D$55))</f>
        <v>0</v>
      </c>
      <c r="AC42" s="55">
        <f>IF(AC$31=" "," ",IF(AC$31&gt;=$P$31,0,INDEX(User_interface!$C$85:$C$174,MATCH(Berekeningen!AC$31,User_interface!$B$85:$B$174))*INDEX(User_interface!$D$85:$D$174,MATCH(Berekeningen!AC$31,User_interface!$B$85:$B$174))*User_interface!$D$54*User_interface!$D$55))</f>
        <v>0</v>
      </c>
      <c r="AD42" s="55">
        <f>IF(AD$31=" "," ",IF(AD$31&gt;=$P$31,0,INDEX(User_interface!$C$85:$C$174,MATCH(Berekeningen!AD$31,User_interface!$B$85:$B$174))*INDEX(User_interface!$D$85:$D$174,MATCH(Berekeningen!AD$31,User_interface!$B$85:$B$174))*User_interface!$D$54*User_interface!$D$55))</f>
        <v>0</v>
      </c>
      <c r="AE42" s="55">
        <f>IF(AE$31=" "," ",IF(AE$31&gt;=$P$31,0,INDEX(User_interface!$C$85:$C$174,MATCH(Berekeningen!AE$31,User_interface!$B$85:$B$174))*INDEX(User_interface!$D$85:$D$174,MATCH(Berekeningen!AE$31,User_interface!$B$85:$B$174))*User_interface!$D$54*User_interface!$D$55))</f>
        <v>0</v>
      </c>
      <c r="AF42" s="55">
        <f>IF(AF$31=" "," ",IF(AF$31&gt;=$P$31,0,INDEX(User_interface!$C$85:$C$174,MATCH(Berekeningen!AF$31,User_interface!$B$85:$B$174))*INDEX(User_interface!$D$85:$D$174,MATCH(Berekeningen!AF$31,User_interface!$B$85:$B$174))*User_interface!$D$54*User_interface!$D$55))</f>
        <v>0</v>
      </c>
      <c r="AG42" s="55">
        <f>IF(AG$31=" "," ",IF(AG$31&gt;=$P$31,0,INDEX(User_interface!$C$85:$C$174,MATCH(Berekeningen!AG$31,User_interface!$B$85:$B$174))*INDEX(User_interface!$D$85:$D$174,MATCH(Berekeningen!AG$31,User_interface!$B$85:$B$174))*User_interface!$D$54*User_interface!$D$55))</f>
        <v>0</v>
      </c>
      <c r="AH42" s="55">
        <f>IF(AH$31=" "," ",IF(AH$31&gt;=$P$31,0,INDEX(User_interface!$C$85:$C$174,MATCH(Berekeningen!AH$31,User_interface!$B$85:$B$174))*INDEX(User_interface!$D$85:$D$174,MATCH(Berekeningen!AH$31,User_interface!$B$85:$B$174))*User_interface!$D$54*User_interface!$D$55))</f>
        <v>0</v>
      </c>
      <c r="AI42" s="55">
        <f>IF(AI$31=" "," ",IF(AI$31&gt;=$P$31,0,INDEX(User_interface!$C$85:$C$174,MATCH(Berekeningen!AI$31,User_interface!$B$85:$B$174))*INDEX(User_interface!$D$85:$D$174,MATCH(Berekeningen!AI$31,User_interface!$B$85:$B$174))*User_interface!$D$54*User_interface!$D$55))</f>
        <v>0</v>
      </c>
      <c r="AJ42" s="55">
        <f>IF(AJ$31=" "," ",IF(AJ$31&gt;=$P$31,0,INDEX(User_interface!$C$85:$C$174,MATCH(Berekeningen!AJ$31,User_interface!$B$85:$B$174))*INDEX(User_interface!$D$85:$D$174,MATCH(Berekeningen!AJ$31,User_interface!$B$85:$B$174))*User_interface!$D$54*User_interface!$D$55))</f>
        <v>0</v>
      </c>
      <c r="AK42" s="55">
        <f>IF(AK$31=" "," ",IF(AK$31&gt;=$P$31,0,INDEX(User_interface!$C$85:$C$174,MATCH(Berekeningen!AK$31,User_interface!$B$85:$B$174))*INDEX(User_interface!$D$85:$D$174,MATCH(Berekeningen!AK$31,User_interface!$B$85:$B$174))*User_interface!$D$54*User_interface!$D$55))</f>
        <v>0</v>
      </c>
      <c r="AL42" s="55">
        <f>IF(AL$31=" "," ",IF(AL$31&gt;=$P$31,0,INDEX(User_interface!$C$85:$C$174,MATCH(Berekeningen!AL$31,User_interface!$B$85:$B$174))*INDEX(User_interface!$D$85:$D$174,MATCH(Berekeningen!AL$31,User_interface!$B$85:$B$174))*User_interface!$D$54*User_interface!$D$55))</f>
        <v>0</v>
      </c>
      <c r="AM42" s="55">
        <f>IF(AM$31=" "," ",IF(AM$31&gt;=$P$31,0,INDEX(User_interface!$C$85:$C$174,MATCH(Berekeningen!AM$31,User_interface!$B$85:$B$174))*INDEX(User_interface!$D$85:$D$174,MATCH(Berekeningen!AM$31,User_interface!$B$85:$B$174))*User_interface!$D$54*User_interface!$D$55))</f>
        <v>0</v>
      </c>
      <c r="AN42" s="55">
        <f>IF(AN$31=" "," ",IF(AN$31&gt;=$P$31,0,INDEX(User_interface!$C$85:$C$174,MATCH(Berekeningen!AN$31,User_interface!$B$85:$B$174))*INDEX(User_interface!$D$85:$D$174,MATCH(Berekeningen!AN$31,User_interface!$B$85:$B$174))*User_interface!$D$54*User_interface!$D$55))</f>
        <v>0</v>
      </c>
      <c r="AO42" s="55" t="str">
        <f>IF(AO$31=" "," ",IF(AO$31&gt;=$P$31,0,INDEX(User_interface!$C$85:$C$174,MATCH(Berekeningen!AO$31,User_interface!$B$85:$B$174))*INDEX(User_interface!$D$85:$D$174,MATCH(Berekeningen!AO$31,User_interface!$B$85:$B$174))*User_interface!$D$54*User_interface!$D$55))</f>
        <v xml:space="preserve"> </v>
      </c>
      <c r="AP42" s="55" t="str">
        <f>IF(AP$31=" "," ",IF(AP$31&gt;=$P$31,0,INDEX(User_interface!$C$85:$C$174,MATCH(Berekeningen!AP$31,User_interface!$B$85:$B$174))*INDEX(User_interface!$D$85:$D$174,MATCH(Berekeningen!AP$31,User_interface!$B$85:$B$174))*User_interface!$D$54*User_interface!$D$55))</f>
        <v xml:space="preserve"> </v>
      </c>
      <c r="AQ42" s="55" t="str">
        <f>IF(AQ$31=" "," ",IF(AQ$31&gt;=$P$31,0,INDEX(User_interface!$C$85:$C$174,MATCH(Berekeningen!AQ$31,User_interface!$B$85:$B$174))*INDEX(User_interface!$D$85:$D$174,MATCH(Berekeningen!AQ$31,User_interface!$B$85:$B$174))*User_interface!$D$54*User_interface!$D$55))</f>
        <v xml:space="preserve"> </v>
      </c>
      <c r="AR42" s="55" t="str">
        <f>IF(AR$31=" "," ",IF(AR$31&gt;=$P$31,0,INDEX(User_interface!$C$85:$C$174,MATCH(Berekeningen!AR$31,User_interface!$B$85:$B$174))*INDEX(User_interface!$D$85:$D$174,MATCH(Berekeningen!AR$31,User_interface!$B$85:$B$174))*User_interface!$D$54*User_interface!$D$55))</f>
        <v xml:space="preserve"> </v>
      </c>
      <c r="AS42" s="55" t="str">
        <f>IF(AS$31=" "," ",IF(AS$31&gt;=$P$31,0,INDEX(User_interface!$C$85:$C$174,MATCH(Berekeningen!AS$31,User_interface!$B$85:$B$174))*INDEX(User_interface!$D$85:$D$174,MATCH(Berekeningen!AS$31,User_interface!$B$85:$B$174))*User_interface!$D$54*User_interface!$D$55))</f>
        <v xml:space="preserve"> </v>
      </c>
      <c r="AT42" s="55" t="str">
        <f>IF(AT$31=" "," ",IF(AT$31&gt;=$P$31,0,INDEX(User_interface!$C$85:$C$174,MATCH(Berekeningen!AT$31,User_interface!$B$85:$B$174))*INDEX(User_interface!$D$85:$D$174,MATCH(Berekeningen!AT$31,User_interface!$B$85:$B$174))*User_interface!$D$54*User_interface!$D$55))</f>
        <v xml:space="preserve"> </v>
      </c>
      <c r="AU42" s="55" t="str">
        <f>IF(AU$31=" "," ",IF(AU$31&gt;=$P$31,0,INDEX(User_interface!$C$85:$C$174,MATCH(Berekeningen!AU$31,User_interface!$B$85:$B$174))*INDEX(User_interface!$D$85:$D$174,MATCH(Berekeningen!AU$31,User_interface!$B$85:$B$174))*User_interface!$D$54*User_interface!$D$55))</f>
        <v xml:space="preserve"> </v>
      </c>
      <c r="AV42" s="55" t="str">
        <f>IF(AV$31=" "," ",IF(AV$31&gt;=$P$31,0,INDEX(User_interface!$C$85:$C$174,MATCH(Berekeningen!AV$31,User_interface!$B$85:$B$174))*INDEX(User_interface!$D$85:$D$174,MATCH(Berekeningen!AV$31,User_interface!$B$85:$B$174))*User_interface!$D$54*User_interface!$D$55))</f>
        <v xml:space="preserve"> </v>
      </c>
      <c r="AW42" s="55" t="str">
        <f>IF(AW$31=" "," ",IF(AW$31&gt;=$P$31,0,INDEX(User_interface!$C$85:$C$174,MATCH(Berekeningen!AW$31,User_interface!$B$85:$B$174))*INDEX(User_interface!$D$85:$D$174,MATCH(Berekeningen!AW$31,User_interface!$B$85:$B$174))*User_interface!$D$54*User_interface!$D$55))</f>
        <v xml:space="preserve"> </v>
      </c>
      <c r="AX42" s="55" t="str">
        <f>IF(AX$31=" "," ",IF(AX$31&gt;=$P$31,0,INDEX(User_interface!$C$85:$C$174,MATCH(Berekeningen!AX$31,User_interface!$B$85:$B$174))*INDEX(User_interface!$D$85:$D$174,MATCH(Berekeningen!AX$31,User_interface!$B$85:$B$174))*User_interface!$D$54*User_interface!$D$55))</f>
        <v xml:space="preserve"> </v>
      </c>
      <c r="AY42" s="55" t="str">
        <f>IF(AY$31=" "," ",IF(AY$31&gt;=$P$31,0,INDEX(User_interface!$C$85:$C$174,MATCH(Berekeningen!AY$31,User_interface!$B$85:$B$174))*INDEX(User_interface!$D$85:$D$174,MATCH(Berekeningen!AY$31,User_interface!$B$85:$B$174))*User_interface!$D$54*User_interface!$D$55))</f>
        <v xml:space="preserve"> </v>
      </c>
      <c r="AZ42" s="55" t="str">
        <f>IF(AZ$31=" "," ",IF(AZ$31&gt;=$P$31,0,INDEX(User_interface!$C$85:$C$174,MATCH(Berekeningen!AZ$31,User_interface!$B$85:$B$174))*INDEX(User_interface!$D$85:$D$174,MATCH(Berekeningen!AZ$31,User_interface!$B$85:$B$174))*User_interface!$D$54*User_interface!$D$55))</f>
        <v xml:space="preserve"> </v>
      </c>
      <c r="BA42" s="55" t="str">
        <f>IF(BA$31=" "," ",IF(BA$31&gt;=$P$31,0,INDEX(User_interface!$C$85:$C$174,MATCH(Berekeningen!BA$31,User_interface!$B$85:$B$174))*INDEX(User_interface!$D$85:$D$174,MATCH(Berekeningen!BA$31,User_interface!$B$85:$B$174))*User_interface!$D$54*User_interface!$D$55))</f>
        <v xml:space="preserve"> </v>
      </c>
      <c r="BB42" s="55" t="str">
        <f>IF(BB$31=" "," ",IF(BB$31&gt;=$P$31,0,INDEX(User_interface!$C$85:$C$174,MATCH(Berekeningen!BB$31,User_interface!$B$85:$B$174))*INDEX(User_interface!$D$85:$D$174,MATCH(Berekeningen!BB$31,User_interface!$B$85:$B$174))*User_interface!$D$54*User_interface!$D$55))</f>
        <v xml:space="preserve"> </v>
      </c>
      <c r="BC42" s="55" t="str">
        <f>IF(BC$31=" "," ",IF(BC$31&gt;=$P$31,0,INDEX(User_interface!$C$85:$C$174,MATCH(Berekeningen!BC$31,User_interface!$B$85:$B$174))*INDEX(User_interface!$D$85:$D$174,MATCH(Berekeningen!BC$31,User_interface!$B$85:$B$174))*User_interface!$D$54*User_interface!$D$55))</f>
        <v xml:space="preserve"> </v>
      </c>
      <c r="BD42" s="55" t="str">
        <f>IF(BD$31=" "," ",IF(BD$31&gt;=$P$31,0,INDEX(User_interface!$C$85:$C$174,MATCH(Berekeningen!BD$31,User_interface!$B$85:$B$174))*INDEX(User_interface!$D$85:$D$174,MATCH(Berekeningen!BD$31,User_interface!$B$85:$B$174))*User_interface!$D$54*User_interface!$D$55))</f>
        <v xml:space="preserve"> </v>
      </c>
      <c r="BE42" s="55" t="str">
        <f>IF(BE$31=" "," ",IF(BE$31&gt;=$P$31,0,INDEX(User_interface!$C$85:$C$174,MATCH(Berekeningen!BE$31,User_interface!$B$85:$B$174))*INDEX(User_interface!$D$85:$D$174,MATCH(Berekeningen!BE$31,User_interface!$B$85:$B$174))*User_interface!$D$54*User_interface!$D$55))</f>
        <v xml:space="preserve"> </v>
      </c>
      <c r="BF42" s="55" t="str">
        <f>IF(BF$31=" "," ",IF(BF$31&gt;=$P$31,0,INDEX(User_interface!$C$85:$C$174,MATCH(Berekeningen!BF$31,User_interface!$B$85:$B$174))*INDEX(User_interface!$D$85:$D$174,MATCH(Berekeningen!BF$31,User_interface!$B$85:$B$174))*User_interface!$D$54*User_interface!$D$55))</f>
        <v xml:space="preserve"> </v>
      </c>
      <c r="BG42" s="55" t="str">
        <f>IF(BG$31=" "," ",IF(BG$31&gt;=$P$31,0,INDEX(User_interface!$C$85:$C$174,MATCH(Berekeningen!BG$31,User_interface!$B$85:$B$174))*INDEX(User_interface!$D$85:$D$174,MATCH(Berekeningen!BG$31,User_interface!$B$85:$B$174))*User_interface!$D$54*User_interface!$D$55))</f>
        <v xml:space="preserve"> </v>
      </c>
      <c r="BH42" s="55" t="str">
        <f>IF(BH$31=" "," ",IF(BH$31&gt;=$P$31,0,INDEX(User_interface!$C$85:$C$174,MATCH(Berekeningen!BH$31,User_interface!$B$85:$B$174))*INDEX(User_interface!$D$85:$D$174,MATCH(Berekeningen!BH$31,User_interface!$B$85:$B$174))*User_interface!$D$54*User_interface!$D$55))</f>
        <v xml:space="preserve"> </v>
      </c>
      <c r="BI42" s="55" t="str">
        <f>IF(BI$31=" "," ",IF(BI$31&gt;=$P$31,0,INDEX(User_interface!$C$85:$C$174,MATCH(Berekeningen!BI$31,User_interface!$B$85:$B$174))*INDEX(User_interface!$D$85:$D$174,MATCH(Berekeningen!BI$31,User_interface!$B$85:$B$174))*User_interface!$D$54*User_interface!$D$55))</f>
        <v xml:space="preserve"> </v>
      </c>
      <c r="BJ42" s="55" t="str">
        <f>IF(BJ$31=" "," ",IF(BJ$31&gt;=$P$31,0,INDEX(User_interface!$C$85:$C$174,MATCH(Berekeningen!BJ$31,User_interface!$B$85:$B$174))*INDEX(User_interface!$D$85:$D$174,MATCH(Berekeningen!BJ$31,User_interface!$B$85:$B$174))*User_interface!$D$54*User_interface!$D$55))</f>
        <v xml:space="preserve"> </v>
      </c>
      <c r="BK42" s="55" t="str">
        <f>IF(BK$31=" "," ",IF(BK$31&gt;=$P$31,0,INDEX(User_interface!$C$85:$C$174,MATCH(Berekeningen!BK$31,User_interface!$B$85:$B$174))*INDEX(User_interface!$D$85:$D$174,MATCH(Berekeningen!BK$31,User_interface!$B$85:$B$174))*User_interface!$D$54*User_interface!$D$55))</f>
        <v xml:space="preserve"> </v>
      </c>
      <c r="BL42" s="55" t="str">
        <f>IF(BL$31=" "," ",IF(BL$31&gt;=$P$31,0,INDEX(User_interface!$C$85:$C$174,MATCH(Berekeningen!BL$31,User_interface!$B$85:$B$174))*INDEX(User_interface!$D$85:$D$174,MATCH(Berekeningen!BL$31,User_interface!$B$85:$B$174))*User_interface!$D$54*User_interface!$D$55))</f>
        <v xml:space="preserve"> </v>
      </c>
      <c r="BM42" s="55" t="str">
        <f>IF(BM$31=" "," ",IF(BM$31&gt;=$P$31,0,INDEX(User_interface!$C$85:$C$174,MATCH(Berekeningen!BM$31,User_interface!$B$85:$B$174))*INDEX(User_interface!$D$85:$D$174,MATCH(Berekeningen!BM$31,User_interface!$B$85:$B$174))*User_interface!$D$54*User_interface!$D$55))</f>
        <v xml:space="preserve"> </v>
      </c>
    </row>
    <row r="43" spans="2:65">
      <c r="B43" s="68" t="s">
        <v>5</v>
      </c>
      <c r="C43" s="68" t="s">
        <v>195</v>
      </c>
      <c r="D43" s="68" t="s">
        <v>6</v>
      </c>
      <c r="E43" s="86" t="str">
        <f t="shared" si="1"/>
        <v>Ref.</v>
      </c>
      <c r="P43" s="68">
        <f>IF(P$31=" ", " ",INDEX(User_interface!$H$85:$H$174,MATCH(Berekeningen!P$31,User_interface!$G$85:$G$174))*INDEX(User_interface!$I$85:$I$174,MATCH(Berekeningen!P$31,User_interface!$G$85:$G$174))*User_interface!$D$54*User_interface!$D$55)</f>
        <v>208401.42709617227</v>
      </c>
      <c r="Q43" s="68">
        <f>IF(Q$31=" ", " ",INDEX(User_interface!$H$85:$H$174,MATCH(Berekeningen!Q$31,User_interface!$G$85:$G$174))*INDEX(User_interface!$I$85:$I$174,MATCH(Berekeningen!Q$31,User_interface!$G$85:$G$174))*User_interface!$D$54*User_interface!$D$55)</f>
        <v>185498.11025830291</v>
      </c>
      <c r="R43" s="68">
        <f>IF(R$31=" ", " ",INDEX(User_interface!$H$85:$H$174,MATCH(Berekeningen!R$31,User_interface!$G$85:$G$174))*INDEX(User_interface!$I$85:$I$174,MATCH(Berekeningen!R$31,User_interface!$G$85:$G$174))*User_interface!$D$54*User_interface!$D$55)</f>
        <v>165111.8679409154</v>
      </c>
      <c r="S43" s="68">
        <f>IF(S$31=" ", " ",INDEX(User_interface!$H$85:$H$174,MATCH(Berekeningen!S$31,User_interface!$G$85:$G$174))*INDEX(User_interface!$I$85:$I$174,MATCH(Berekeningen!S$31,User_interface!$G$85:$G$174))*User_interface!$D$54*User_interface!$D$55)</f>
        <v>146966.07365420874</v>
      </c>
      <c r="T43" s="68">
        <f>IF(T$31=" ", " ",INDEX(User_interface!$H$85:$H$174,MATCH(Berekeningen!T$31,User_interface!$G$85:$G$174))*INDEX(User_interface!$I$85:$I$174,MATCH(Berekeningen!T$31,User_interface!$G$85:$G$174))*User_interface!$D$54*User_interface!$D$55)</f>
        <v>130814.50215961121</v>
      </c>
      <c r="U43" s="68">
        <f>IF(U$31=" ", " ",INDEX(User_interface!$H$85:$H$174,MATCH(Berekeningen!U$31,User_interface!$G$85:$G$174))*INDEX(User_interface!$I$85:$I$174,MATCH(Berekeningen!U$31,User_interface!$G$85:$G$174))*User_interface!$D$54*User_interface!$D$55)</f>
        <v>116437.9883722699</v>
      </c>
      <c r="V43" s="68">
        <f>IF(V$31=" ", " ",INDEX(User_interface!$H$85:$H$174,MATCH(Berekeningen!V$31,User_interface!$G$85:$G$174))*INDEX(User_interface!$I$85:$I$174,MATCH(Berekeningen!V$31,User_interface!$G$85:$G$174))*User_interface!$D$54*User_interface!$D$55)</f>
        <v>103641.45345015744</v>
      </c>
      <c r="W43" s="68">
        <f>IF(W$31=" ", " ",INDEX(User_interface!$H$85:$H$174,MATCH(Berekeningen!W$31,User_interface!$G$85:$G$174))*INDEX(User_interface!$I$85:$I$174,MATCH(Berekeningen!W$31,User_interface!$G$85:$G$174))*User_interface!$D$54*User_interface!$D$55)</f>
        <v>92251.257715985135</v>
      </c>
      <c r="X43" s="68">
        <f>IF(X$31=" ", " ",INDEX(User_interface!$H$85:$H$174,MATCH(Berekeningen!X$31,User_interface!$G$85:$G$174))*INDEX(User_interface!$I$85:$I$174,MATCH(Berekeningen!X$31,User_interface!$G$85:$G$174))*User_interface!$D$54*User_interface!$D$55)</f>
        <v>82112.844492998367</v>
      </c>
      <c r="Y43" s="68">
        <f>IF(Y$31=" ", " ",INDEX(User_interface!$H$85:$H$174,MATCH(Berekeningen!Y$31,User_interface!$G$85:$G$174))*INDEX(User_interface!$I$85:$I$174,MATCH(Berekeningen!Y$31,User_interface!$G$85:$G$174))*User_interface!$D$54*User_interface!$D$55)</f>
        <v>73088.642883217835</v>
      </c>
      <c r="Z43" s="68">
        <f>IF(Z$31=" ", " ",INDEX(User_interface!$H$85:$H$174,MATCH(Berekeningen!Z$31,User_interface!$G$85:$G$174))*INDEX(User_interface!$I$85:$I$174,MATCH(Berekeningen!Z$31,User_interface!$G$85:$G$174))*User_interface!$D$54*User_interface!$D$55)</f>
        <v>65056.201030352189</v>
      </c>
      <c r="AA43" s="68">
        <f>IF(AA$31=" ", " ",INDEX(User_interface!$H$85:$H$174,MATCH(Berekeningen!AA$31,User_interface!$G$85:$G$174))*INDEX(User_interface!$I$85:$I$174,MATCH(Berekeningen!AA$31,User_interface!$G$85:$G$174))*User_interface!$D$54*User_interface!$D$55)</f>
        <v>57906.524537116471</v>
      </c>
      <c r="AB43" s="68">
        <f>IF(AB$31=" ", " ",INDEX(User_interface!$H$85:$H$174,MATCH(Berekeningen!AB$31,User_interface!$G$85:$G$174))*INDEX(User_interface!$I$85:$I$174,MATCH(Berekeningen!AB$31,User_interface!$G$85:$G$174))*User_interface!$D$54*User_interface!$D$55)</f>
        <v>51542.597490487373</v>
      </c>
      <c r="AC43" s="68">
        <f>IF(AC$31=" ", " ",INDEX(User_interface!$H$85:$H$174,MATCH(Berekeningen!AC$31,User_interface!$G$85:$G$174))*INDEX(User_interface!$I$85:$I$174,MATCH(Berekeningen!AC$31,User_interface!$G$85:$G$174))*User_interface!$D$54*User_interface!$D$55)</f>
        <v>45878.066026282802</v>
      </c>
      <c r="AD43" s="68">
        <f>IF(AD$31=" ", " ",INDEX(User_interface!$H$85:$H$174,MATCH(Berekeningen!AD$31,User_interface!$G$85:$G$174))*INDEX(User_interface!$I$85:$I$174,MATCH(Berekeningen!AD$31,User_interface!$G$85:$G$174))*User_interface!$D$54*User_interface!$D$55)</f>
        <v>40836.06656999432</v>
      </c>
      <c r="AE43" s="68">
        <f>IF(AE$31=" ", " ",INDEX(User_interface!$H$85:$H$174,MATCH(Berekeningen!AE$31,User_interface!$G$85:$G$174))*INDEX(User_interface!$I$85:$I$174,MATCH(Berekeningen!AE$31,User_interface!$G$85:$G$174))*User_interface!$D$54*User_interface!$D$55)</f>
        <v>36348.182853951941</v>
      </c>
      <c r="AF43" s="68">
        <f>IF(AF$31=" ", " ",INDEX(User_interface!$H$85:$H$174,MATCH(Berekeningen!AF$31,User_interface!$G$85:$G$174))*INDEX(User_interface!$I$85:$I$174,MATCH(Berekeningen!AF$31,User_interface!$G$85:$G$174))*User_interface!$D$54*User_interface!$D$55)</f>
        <v>32353.517558302614</v>
      </c>
      <c r="AG43" s="68">
        <f>IF(AG$31=" ", " ",INDEX(User_interface!$H$85:$H$174,MATCH(Berekeningen!AG$31,User_interface!$G$85:$G$174))*INDEX(User_interface!$I$85:$I$174,MATCH(Berekeningen!AG$31,User_interface!$G$85:$G$174))*User_interface!$D$54*User_interface!$D$55)</f>
        <v>28797.865978645154</v>
      </c>
      <c r="AH43" s="68">
        <f>IF(AH$31=" ", " ",INDEX(User_interface!$H$85:$H$174,MATCH(Berekeningen!AH$31,User_interface!$G$85:$G$174))*INDEX(User_interface!$I$85:$I$174,MATCH(Berekeningen!AH$31,User_interface!$G$85:$G$174))*User_interface!$D$54*User_interface!$D$55)</f>
        <v>25632.980507592052</v>
      </c>
      <c r="AI43" s="68">
        <f>IF(AI$31=" ", " ",INDEX(User_interface!$H$85:$H$174,MATCH(Berekeningen!AI$31,User_interface!$G$85:$G$174))*INDEX(User_interface!$I$85:$I$174,MATCH(Berekeningen!AI$31,User_interface!$G$85:$G$174))*User_interface!$D$54*User_interface!$D$55)</f>
        <v>22815.915949807688</v>
      </c>
      <c r="AJ43" s="68">
        <f>IF(AJ$31=" ", " ",INDEX(User_interface!$H$85:$H$174,MATCH(Berekeningen!AJ$31,User_interface!$G$85:$G$174))*INDEX(User_interface!$I$85:$I$174,MATCH(Berekeningen!AJ$31,User_interface!$G$85:$G$174))*User_interface!$D$54*User_interface!$D$55)</f>
        <v>20308.446786923818</v>
      </c>
      <c r="AK43" s="68">
        <f>IF(AK$31=" ", " ",INDEX(User_interface!$H$85:$H$174,MATCH(Berekeningen!AK$31,User_interface!$G$85:$G$174))*INDEX(User_interface!$I$85:$I$174,MATCH(Berekeningen!AK$31,User_interface!$G$85:$G$174))*User_interface!$D$54*User_interface!$D$55)</f>
        <v>18076.54848504089</v>
      </c>
      <c r="AL43" s="68">
        <f>IF(AL$31=" ", " ",INDEX(User_interface!$H$85:$H$174,MATCH(Berekeningen!AL$31,User_interface!$G$85:$G$174))*INDEX(User_interface!$I$85:$I$174,MATCH(Berekeningen!AL$31,User_interface!$G$85:$G$174))*User_interface!$D$54*User_interface!$D$55)</f>
        <v>16089.935806534897</v>
      </c>
      <c r="AM43" s="68">
        <f>IF(AM$31=" ", " ",INDEX(User_interface!$H$85:$H$174,MATCH(Berekeningen!AM$31,User_interface!$G$85:$G$174))*INDEX(User_interface!$I$85:$I$174,MATCH(Berekeningen!AM$31,User_interface!$G$85:$G$174))*User_interface!$D$54*User_interface!$D$55)</f>
        <v>14321.651861396709</v>
      </c>
      <c r="AN43" s="68">
        <f>IF(AN$31=" ", " ",INDEX(User_interface!$H$85:$H$174,MATCH(Berekeningen!AN$31,User_interface!$G$85:$G$174))*INDEX(User_interface!$I$85:$I$174,MATCH(Berekeningen!AN$31,User_interface!$G$85:$G$174))*User_interface!$D$54*User_interface!$D$55)</f>
        <v>12747.702321829211</v>
      </c>
      <c r="AO43" s="68" t="str">
        <f>IF(AO$31=" ", " ",INDEX(User_interface!$H$85:$H$174,MATCH(Berekeningen!AO$31,User_interface!$G$85:$G$174))*INDEX(User_interface!$I$85:$I$174,MATCH(Berekeningen!AO$31,User_interface!$G$85:$G$174))*User_interface!$D$54*User_interface!$D$55)</f>
        <v xml:space="preserve"> </v>
      </c>
      <c r="AP43" s="68" t="str">
        <f>IF(AP$31=" ", " ",INDEX(User_interface!$H$85:$H$174,MATCH(Berekeningen!AP$31,User_interface!$G$85:$G$174))*INDEX(User_interface!$I$85:$I$174,MATCH(Berekeningen!AP$31,User_interface!$G$85:$G$174))*User_interface!$D$54*User_interface!$D$55)</f>
        <v xml:space="preserve"> </v>
      </c>
      <c r="AQ43" s="68" t="str">
        <f>IF(AQ$31=" ", " ",INDEX(User_interface!$H$85:$H$174,MATCH(Berekeningen!AQ$31,User_interface!$G$85:$G$174))*INDEX(User_interface!$I$85:$I$174,MATCH(Berekeningen!AQ$31,User_interface!$G$85:$G$174))*User_interface!$D$54*User_interface!$D$55)</f>
        <v xml:space="preserve"> </v>
      </c>
      <c r="AR43" s="68" t="str">
        <f>IF(AR$31=" ", " ",INDEX(User_interface!$H$85:$H$174,MATCH(Berekeningen!AR$31,User_interface!$G$85:$G$174))*INDEX(User_interface!$I$85:$I$174,MATCH(Berekeningen!AR$31,User_interface!$G$85:$G$174))*User_interface!$D$54*User_interface!$D$55)</f>
        <v xml:space="preserve"> </v>
      </c>
      <c r="AS43" s="68" t="str">
        <f>IF(AS$31=" ", " ",INDEX(User_interface!$H$85:$H$174,MATCH(Berekeningen!AS$31,User_interface!$G$85:$G$174))*INDEX(User_interface!$I$85:$I$174,MATCH(Berekeningen!AS$31,User_interface!$G$85:$G$174))*User_interface!$D$54*User_interface!$D$55)</f>
        <v xml:space="preserve"> </v>
      </c>
      <c r="AT43" s="68" t="str">
        <f>IF(AT$31=" ", " ",INDEX(User_interface!$H$85:$H$174,MATCH(Berekeningen!AT$31,User_interface!$G$85:$G$174))*INDEX(User_interface!$I$85:$I$174,MATCH(Berekeningen!AT$31,User_interface!$G$85:$G$174))*User_interface!$D$54*User_interface!$D$55)</f>
        <v xml:space="preserve"> </v>
      </c>
      <c r="AU43" s="68" t="str">
        <f>IF(AU$31=" ", " ",INDEX(User_interface!$H$85:$H$174,MATCH(Berekeningen!AU$31,User_interface!$G$85:$G$174))*INDEX(User_interface!$I$85:$I$174,MATCH(Berekeningen!AU$31,User_interface!$G$85:$G$174))*User_interface!$D$54*User_interface!$D$55)</f>
        <v xml:space="preserve"> </v>
      </c>
      <c r="AV43" s="68" t="str">
        <f>IF(AV$31=" ", " ",INDEX(User_interface!$H$85:$H$174,MATCH(Berekeningen!AV$31,User_interface!$G$85:$G$174))*INDEX(User_interface!$I$85:$I$174,MATCH(Berekeningen!AV$31,User_interface!$G$85:$G$174))*User_interface!$D$54*User_interface!$D$55)</f>
        <v xml:space="preserve"> </v>
      </c>
      <c r="AW43" s="68" t="str">
        <f>IF(AW$31=" ", " ",INDEX(User_interface!$H$85:$H$174,MATCH(Berekeningen!AW$31,User_interface!$G$85:$G$174))*INDEX(User_interface!$I$85:$I$174,MATCH(Berekeningen!AW$31,User_interface!$G$85:$G$174))*User_interface!$D$54*User_interface!$D$55)</f>
        <v xml:space="preserve"> </v>
      </c>
      <c r="AX43" s="68" t="str">
        <f>IF(AX$31=" ", " ",INDEX(User_interface!$H$85:$H$174,MATCH(Berekeningen!AX$31,User_interface!$G$85:$G$174))*INDEX(User_interface!$I$85:$I$174,MATCH(Berekeningen!AX$31,User_interface!$G$85:$G$174))*User_interface!$D$54*User_interface!$D$55)</f>
        <v xml:space="preserve"> </v>
      </c>
      <c r="AY43" s="68" t="str">
        <f>IF(AY$31=" ", " ",INDEX(User_interface!$H$85:$H$174,MATCH(Berekeningen!AY$31,User_interface!$G$85:$G$174))*INDEX(User_interface!$I$85:$I$174,MATCH(Berekeningen!AY$31,User_interface!$G$85:$G$174))*User_interface!$D$54*User_interface!$D$55)</f>
        <v xml:space="preserve"> </v>
      </c>
      <c r="AZ43" s="68" t="str">
        <f>IF(AZ$31=" ", " ",INDEX(User_interface!$H$85:$H$174,MATCH(Berekeningen!AZ$31,User_interface!$G$85:$G$174))*INDEX(User_interface!$I$85:$I$174,MATCH(Berekeningen!AZ$31,User_interface!$G$85:$G$174))*User_interface!$D$54*User_interface!$D$55)</f>
        <v xml:space="preserve"> </v>
      </c>
      <c r="BA43" s="68" t="str">
        <f>IF(BA$31=" ", " ",INDEX(User_interface!$H$85:$H$174,MATCH(Berekeningen!BA$31,User_interface!$G$85:$G$174))*INDEX(User_interface!$I$85:$I$174,MATCH(Berekeningen!BA$31,User_interface!$G$85:$G$174))*User_interface!$D$54*User_interface!$D$55)</f>
        <v xml:space="preserve"> </v>
      </c>
      <c r="BB43" s="68" t="str">
        <f>IF(BB$31=" ", " ",INDEX(User_interface!$H$85:$H$174,MATCH(Berekeningen!BB$31,User_interface!$G$85:$G$174))*INDEX(User_interface!$I$85:$I$174,MATCH(Berekeningen!BB$31,User_interface!$G$85:$G$174))*User_interface!$D$54*User_interface!$D$55)</f>
        <v xml:space="preserve"> </v>
      </c>
      <c r="BC43" s="68" t="str">
        <f>IF(BC$31=" ", " ",INDEX(User_interface!$H$85:$H$174,MATCH(Berekeningen!BC$31,User_interface!$G$85:$G$174))*INDEX(User_interface!$I$85:$I$174,MATCH(Berekeningen!BC$31,User_interface!$G$85:$G$174))*User_interface!$D$54*User_interface!$D$55)</f>
        <v xml:space="preserve"> </v>
      </c>
      <c r="BD43" s="68" t="str">
        <f>IF(BD$31=" ", " ",INDEX(User_interface!$H$85:$H$174,MATCH(Berekeningen!BD$31,User_interface!$G$85:$G$174))*INDEX(User_interface!$I$85:$I$174,MATCH(Berekeningen!BD$31,User_interface!$G$85:$G$174))*User_interface!$D$54*User_interface!$D$55)</f>
        <v xml:space="preserve"> </v>
      </c>
      <c r="BE43" s="68" t="str">
        <f>IF(BE$31=" ", " ",INDEX(User_interface!$H$85:$H$174,MATCH(Berekeningen!BE$31,User_interface!$G$85:$G$174))*INDEX(User_interface!$I$85:$I$174,MATCH(Berekeningen!BE$31,User_interface!$G$85:$G$174))*User_interface!$D$54*User_interface!$D$55)</f>
        <v xml:space="preserve"> </v>
      </c>
      <c r="BF43" s="68" t="str">
        <f>IF(BF$31=" ", " ",INDEX(User_interface!$H$85:$H$174,MATCH(Berekeningen!BF$31,User_interface!$G$85:$G$174))*INDEX(User_interface!$I$85:$I$174,MATCH(Berekeningen!BF$31,User_interface!$G$85:$G$174))*User_interface!$D$54*User_interface!$D$55)</f>
        <v xml:space="preserve"> </v>
      </c>
      <c r="BG43" s="68" t="str">
        <f>IF(BG$31=" ", " ",INDEX(User_interface!$H$85:$H$174,MATCH(Berekeningen!BG$31,User_interface!$G$85:$G$174))*INDEX(User_interface!$I$85:$I$174,MATCH(Berekeningen!BG$31,User_interface!$G$85:$G$174))*User_interface!$D$54*User_interface!$D$55)</f>
        <v xml:space="preserve"> </v>
      </c>
      <c r="BH43" s="68" t="str">
        <f>IF(BH$31=" ", " ",INDEX(User_interface!$H$85:$H$174,MATCH(Berekeningen!BH$31,User_interface!$G$85:$G$174))*INDEX(User_interface!$I$85:$I$174,MATCH(Berekeningen!BH$31,User_interface!$G$85:$G$174))*User_interface!$D$54*User_interface!$D$55)</f>
        <v xml:space="preserve"> </v>
      </c>
      <c r="BI43" s="68" t="str">
        <f>IF(BI$31=" ", " ",INDEX(User_interface!$H$85:$H$174,MATCH(Berekeningen!BI$31,User_interface!$G$85:$G$174))*INDEX(User_interface!$I$85:$I$174,MATCH(Berekeningen!BI$31,User_interface!$G$85:$G$174))*User_interface!$D$54*User_interface!$D$55)</f>
        <v xml:space="preserve"> </v>
      </c>
      <c r="BJ43" s="68" t="str">
        <f>IF(BJ$31=" ", " ",INDEX(User_interface!$H$85:$H$174,MATCH(Berekeningen!BJ$31,User_interface!$G$85:$G$174))*INDEX(User_interface!$I$85:$I$174,MATCH(Berekeningen!BJ$31,User_interface!$G$85:$G$174))*User_interface!$D$54*User_interface!$D$55)</f>
        <v xml:space="preserve"> </v>
      </c>
      <c r="BK43" s="68" t="str">
        <f>IF(BK$31=" ", " ",INDEX(User_interface!$H$85:$H$174,MATCH(Berekeningen!BK$31,User_interface!$G$85:$G$174))*INDEX(User_interface!$I$85:$I$174,MATCH(Berekeningen!BK$31,User_interface!$G$85:$G$174))*User_interface!$D$54*User_interface!$D$55)</f>
        <v xml:space="preserve"> </v>
      </c>
      <c r="BL43" s="68" t="str">
        <f>IF(BL$31=" ", " ",INDEX(User_interface!$H$85:$H$174,MATCH(Berekeningen!BL$31,User_interface!$G$85:$G$174))*INDEX(User_interface!$I$85:$I$174,MATCH(Berekeningen!BL$31,User_interface!$G$85:$G$174))*User_interface!$D$54*User_interface!$D$55)</f>
        <v xml:space="preserve"> </v>
      </c>
      <c r="BM43" s="68" t="str">
        <f>IF(BM$31=" ", " ",INDEX(User_interface!$H$85:$H$174,MATCH(Berekeningen!BM$31,User_interface!$G$85:$G$174))*INDEX(User_interface!$I$85:$I$174,MATCH(Berekeningen!BM$31,User_interface!$G$85:$G$174))*User_interface!$D$54*User_interface!$D$55)</f>
        <v xml:space="preserve"> </v>
      </c>
    </row>
    <row r="44" spans="2:65">
      <c r="B44" s="68" t="s">
        <v>5</v>
      </c>
      <c r="C44" s="68" t="s">
        <v>193</v>
      </c>
      <c r="D44" s="68" t="s">
        <v>6</v>
      </c>
      <c r="E44" s="86" t="str">
        <f t="shared" si="1"/>
        <v>Ref.</v>
      </c>
      <c r="P44" s="68">
        <f>IF(P$31=" ", " ",INDEX(User_interface!$L$85:$L$174,MATCH(Berekeningen!P$31,User_interface!$K$85:$K$174))*INDEX(User_interface!$M$85:$M$174,MATCH(Berekeningen!P$31,User_interface!$K$85:$K$174))*User_interface!$D$54*User_interface!$D$55)</f>
        <v>82144.183891339402</v>
      </c>
      <c r="Q44" s="68">
        <f>IF(Q$31=" ", " ",INDEX(User_interface!$L$85:$L$174,MATCH(Berekeningen!Q$31,User_interface!$K$85:$K$174))*INDEX(User_interface!$M$85:$M$174,MATCH(Berekeningen!Q$31,User_interface!$K$85:$K$174))*User_interface!$D$54*User_interface!$D$55)</f>
        <v>73116.538081681181</v>
      </c>
      <c r="R44" s="68">
        <f>IF(R$31=" ", " ",INDEX(User_interface!$L$85:$L$174,MATCH(Berekeningen!R$31,User_interface!$K$85:$K$174))*INDEX(User_interface!$M$85:$M$174,MATCH(Berekeningen!R$31,User_interface!$K$85:$K$174))*User_interface!$D$54*User_interface!$D$55)</f>
        <v>65081.0305465044</v>
      </c>
      <c r="S44" s="68">
        <f>IF(S$31=" ", " ",INDEX(User_interface!$L$85:$L$174,MATCH(Berekeningen!S$31,User_interface!$K$85:$K$174))*INDEX(User_interface!$M$85:$M$174,MATCH(Berekeningen!S$31,User_interface!$K$85:$K$174))*User_interface!$D$54*User_interface!$D$55)</f>
        <v>57928.625289443567</v>
      </c>
      <c r="T44" s="68">
        <f>IF(T$31=" ", " ",INDEX(User_interface!$L$85:$L$174,MATCH(Berekeningen!T$31,User_interface!$K$85:$K$174))*INDEX(User_interface!$M$85:$M$174,MATCH(Berekeningen!T$31,User_interface!$K$85:$K$174))*User_interface!$D$54*User_interface!$D$55)</f>
        <v>51562.269370133719</v>
      </c>
      <c r="U44" s="68">
        <f>IF(U$31=" ", " ",INDEX(User_interface!$L$85:$L$174,MATCH(Berekeningen!U$31,User_interface!$K$85:$K$174))*INDEX(User_interface!$M$85:$M$174,MATCH(Berekeningen!U$31,User_interface!$K$85:$K$174))*User_interface!$D$54*User_interface!$D$55)</f>
        <v>45895.575966356017</v>
      </c>
      <c r="V44" s="68">
        <f>IF(V$31=" ", " ",INDEX(User_interface!$L$85:$L$174,MATCH(Berekeningen!V$31,User_interface!$K$85:$K$174))*INDEX(User_interface!$M$85:$M$174,MATCH(Berekeningen!V$31,User_interface!$K$85:$K$174))*User_interface!$D$54*User_interface!$D$55)</f>
        <v>40851.652167653483</v>
      </c>
      <c r="W44" s="68">
        <f>IF(W$31=" ", " ",INDEX(User_interface!$L$85:$L$174,MATCH(Berekeningen!W$31,User_interface!$K$85:$K$174))*INDEX(User_interface!$M$85:$M$174,MATCH(Berekeningen!W$31,User_interface!$K$85:$K$174))*User_interface!$D$54*User_interface!$D$55)</f>
        <v>36362.055594428362</v>
      </c>
      <c r="X44" s="68">
        <f>IF(X$31=" ", " ",INDEX(User_interface!$L$85:$L$174,MATCH(Berekeningen!X$31,User_interface!$K$85:$K$174))*INDEX(User_interface!$M$85:$M$174,MATCH(Berekeningen!X$31,User_interface!$K$85:$K$174))*User_interface!$D$54*User_interface!$D$55)</f>
        <v>32365.865684600682</v>
      </c>
      <c r="Y44" s="68">
        <f>IF(Y$31=" ", " ",INDEX(User_interface!$L$85:$L$174,MATCH(Berekeningen!Y$31,User_interface!$K$85:$K$174))*INDEX(User_interface!$M$85:$M$174,MATCH(Berekeningen!Y$31,User_interface!$K$85:$K$174))*User_interface!$D$54*User_interface!$D$55)</f>
        <v>28808.857045863067</v>
      </c>
      <c r="Z44" s="68">
        <f>IF(Z$31=" ", " ",INDEX(User_interface!$L$85:$L$174,MATCH(Berekeningen!Z$31,User_interface!$K$85:$K$174))*INDEX(User_interface!$M$85:$M$174,MATCH(Berekeningen!Z$31,User_interface!$K$85:$K$174))*User_interface!$D$54*User_interface!$D$55)</f>
        <v>25642.763656522715</v>
      </c>
      <c r="AA44" s="68">
        <f>IF(AA$31=" ", " ",INDEX(User_interface!$L$85:$L$174,MATCH(Berekeningen!AA$31,User_interface!$K$85:$K$174))*INDEX(User_interface!$M$85:$M$174,MATCH(Berekeningen!AA$31,User_interface!$K$85:$K$174))*User_interface!$D$54*User_interface!$D$55)</f>
        <v>22824.623930670867</v>
      </c>
      <c r="AB44" s="68">
        <f>IF(AB$31=" ", " ",INDEX(User_interface!$L$85:$L$174,MATCH(Berekeningen!AB$31,User_interface!$K$85:$K$174))*INDEX(User_interface!$M$85:$M$174,MATCH(Berekeningen!AB$31,User_interface!$K$85:$K$174))*User_interface!$D$54*User_interface!$D$55)</f>
        <v>20316.197760690135</v>
      </c>
      <c r="AC44" s="68">
        <f>IF(AC$31=" ", " ",INDEX(User_interface!$L$85:$L$174,MATCH(Berekeningen!AC$31,User_interface!$K$85:$K$174))*INDEX(User_interface!$M$85:$M$174,MATCH(Berekeningen!AC$31,User_interface!$K$85:$K$174))*User_interface!$D$54*User_interface!$D$55)</f>
        <v>18083.447626790286</v>
      </c>
      <c r="AD44" s="68">
        <f>IF(AD$31=" ", " ",INDEX(User_interface!$L$85:$L$174,MATCH(Berekeningen!AD$31,User_interface!$K$85:$K$174))*INDEX(User_interface!$M$85:$M$174,MATCH(Berekeningen!AD$31,User_interface!$K$85:$K$174))*User_interface!$D$54*User_interface!$D$55)</f>
        <v>16096.076732606034</v>
      </c>
      <c r="AE44" s="68">
        <f>IF(AE$31=" ", " ",INDEX(User_interface!$L$85:$L$174,MATCH(Berekeningen!AE$31,User_interface!$K$85:$K$174))*INDEX(User_interface!$M$85:$M$174,MATCH(Berekeningen!AE$31,User_interface!$K$85:$K$174))*User_interface!$D$54*User_interface!$D$55)</f>
        <v>14327.117899692628</v>
      </c>
      <c r="AF44" s="68">
        <f>IF(AF$31=" ", " ",INDEX(User_interface!$L$85:$L$174,MATCH(Berekeningen!AF$31,User_interface!$K$85:$K$174))*INDEX(User_interface!$M$85:$M$174,MATCH(Berekeningen!AF$31,User_interface!$K$85:$K$174))*User_interface!$D$54*User_interface!$D$55)</f>
        <v>12752.567642516409</v>
      </c>
      <c r="AG44" s="68">
        <f>IF(AG$31=" ", " ",INDEX(User_interface!$L$85:$L$174,MATCH(Berekeningen!AG$31,User_interface!$K$85:$K$174))*INDEX(User_interface!$M$85:$M$174,MATCH(Berekeningen!AG$31,User_interface!$K$85:$K$174))*User_interface!$D$54*User_interface!$D$55)</f>
        <v>11351.060458603853</v>
      </c>
      <c r="AH44" s="68">
        <f>IF(AH$31=" ", " ",INDEX(User_interface!$L$85:$L$174,MATCH(Berekeningen!AH$31,User_interface!$K$85:$K$174))*INDEX(User_interface!$M$85:$M$174,MATCH(Berekeningen!AH$31,User_interface!$K$85:$K$174))*User_interface!$D$54*User_interface!$D$55)</f>
        <v>10103.578914203292</v>
      </c>
      <c r="AI44" s="68">
        <f>IF(AI$31=" ", " ",INDEX(User_interface!$L$85:$L$174,MATCH(Berekeningen!AI$31,User_interface!$K$85:$K$174))*INDEX(User_interface!$M$85:$M$174,MATCH(Berekeningen!AI$31,User_interface!$K$85:$K$174))*User_interface!$D$54*User_interface!$D$55)</f>
        <v>8993.195591532347</v>
      </c>
      <c r="AJ44" s="68">
        <f>IF(AJ$31=" ", " ",INDEX(User_interface!$L$85:$L$174,MATCH(Berekeningen!AJ$31,User_interface!$K$85:$K$174))*INDEX(User_interface!$M$85:$M$174,MATCH(Berekeningen!AJ$31,User_interface!$K$85:$K$174))*User_interface!$D$54*User_interface!$D$55)</f>
        <v>8004.8433960229413</v>
      </c>
      <c r="AK44" s="68">
        <f>IF(AK$31=" ", " ",INDEX(User_interface!$L$85:$L$174,MATCH(Berekeningen!AK$31,User_interface!$K$85:$K$174))*INDEX(User_interface!$M$85:$M$174,MATCH(Berekeningen!AK$31,User_interface!$K$85:$K$174))*User_interface!$D$54*User_interface!$D$55)</f>
        <v>7125.1111068000191</v>
      </c>
      <c r="AL44" s="68">
        <f>IF(AL$31=" ", " ",INDEX(User_interface!$L$85:$L$174,MATCH(Berekeningen!AL$31,User_interface!$K$85:$K$174))*INDEX(User_interface!$M$85:$M$174,MATCH(Berekeningen!AL$31,User_interface!$K$85:$K$174))*User_interface!$D$54*User_interface!$D$55)</f>
        <v>6342.0613961626977</v>
      </c>
      <c r="AM44" s="68">
        <f>IF(AM$31=" ", " ",INDEX(User_interface!$L$85:$L$174,MATCH(Berekeningen!AM$31,User_interface!$K$85:$K$174))*INDEX(User_interface!$M$85:$M$174,MATCH(Berekeningen!AM$31,User_interface!$K$85:$K$174))*User_interface!$D$54*User_interface!$D$55)</f>
        <v>5645.0688487244151</v>
      </c>
      <c r="AN44" s="68">
        <f>IF(AN$31=" ", " ",INDEX(User_interface!$L$85:$L$174,MATCH(Berekeningen!AN$31,User_interface!$K$85:$K$174))*INDEX(User_interface!$M$85:$M$174,MATCH(Berekeningen!AN$31,User_interface!$K$85:$K$174))*User_interface!$D$54*User_interface!$D$55)</f>
        <v>5024.6757822496029</v>
      </c>
      <c r="AO44" s="68" t="str">
        <f>IF(AO$31=" ", " ",INDEX(User_interface!$L$85:$L$174,MATCH(Berekeningen!AO$31,User_interface!$K$85:$K$174))*INDEX(User_interface!$M$85:$M$174,MATCH(Berekeningen!AO$31,User_interface!$K$85:$K$174))*User_interface!$D$54*User_interface!$D$55)</f>
        <v xml:space="preserve"> </v>
      </c>
      <c r="AP44" s="68" t="str">
        <f>IF(AP$31=" ", " ",INDEX(User_interface!$L$85:$L$174,MATCH(Berekeningen!AP$31,User_interface!$K$85:$K$174))*INDEX(User_interface!$M$85:$M$174,MATCH(Berekeningen!AP$31,User_interface!$K$85:$K$174))*User_interface!$D$54*User_interface!$D$55)</f>
        <v xml:space="preserve"> </v>
      </c>
      <c r="AQ44" s="68" t="str">
        <f>IF(AQ$31=" ", " ",INDEX(User_interface!$L$85:$L$174,MATCH(Berekeningen!AQ$31,User_interface!$K$85:$K$174))*INDEX(User_interface!$M$85:$M$174,MATCH(Berekeningen!AQ$31,User_interface!$K$85:$K$174))*User_interface!$D$54*User_interface!$D$55)</f>
        <v xml:space="preserve"> </v>
      </c>
      <c r="AR44" s="68" t="str">
        <f>IF(AR$31=" ", " ",INDEX(User_interface!$L$85:$L$174,MATCH(Berekeningen!AR$31,User_interface!$K$85:$K$174))*INDEX(User_interface!$M$85:$M$174,MATCH(Berekeningen!AR$31,User_interface!$K$85:$K$174))*User_interface!$D$54*User_interface!$D$55)</f>
        <v xml:space="preserve"> </v>
      </c>
      <c r="AS44" s="68" t="str">
        <f>IF(AS$31=" ", " ",INDEX(User_interface!$L$85:$L$174,MATCH(Berekeningen!AS$31,User_interface!$K$85:$K$174))*INDEX(User_interface!$M$85:$M$174,MATCH(Berekeningen!AS$31,User_interface!$K$85:$K$174))*User_interface!$D$54*User_interface!$D$55)</f>
        <v xml:space="preserve"> </v>
      </c>
      <c r="AT44" s="68" t="str">
        <f>IF(AT$31=" ", " ",INDEX(User_interface!$L$85:$L$174,MATCH(Berekeningen!AT$31,User_interface!$K$85:$K$174))*INDEX(User_interface!$M$85:$M$174,MATCH(Berekeningen!AT$31,User_interface!$K$85:$K$174))*User_interface!$D$54*User_interface!$D$55)</f>
        <v xml:space="preserve"> </v>
      </c>
      <c r="AU44" s="68" t="str">
        <f>IF(AU$31=" ", " ",INDEX(User_interface!$L$85:$L$174,MATCH(Berekeningen!AU$31,User_interface!$K$85:$K$174))*INDEX(User_interface!$M$85:$M$174,MATCH(Berekeningen!AU$31,User_interface!$K$85:$K$174))*User_interface!$D$54*User_interface!$D$55)</f>
        <v xml:space="preserve"> </v>
      </c>
      <c r="AV44" s="68" t="str">
        <f>IF(AV$31=" ", " ",INDEX(User_interface!$L$85:$L$174,MATCH(Berekeningen!AV$31,User_interface!$K$85:$K$174))*INDEX(User_interface!$M$85:$M$174,MATCH(Berekeningen!AV$31,User_interface!$K$85:$K$174))*User_interface!$D$54*User_interface!$D$55)</f>
        <v xml:space="preserve"> </v>
      </c>
      <c r="AW44" s="68" t="str">
        <f>IF(AW$31=" ", " ",INDEX(User_interface!$L$85:$L$174,MATCH(Berekeningen!AW$31,User_interface!$K$85:$K$174))*INDEX(User_interface!$M$85:$M$174,MATCH(Berekeningen!AW$31,User_interface!$K$85:$K$174))*User_interface!$D$54*User_interface!$D$55)</f>
        <v xml:space="preserve"> </v>
      </c>
      <c r="AX44" s="68" t="str">
        <f>IF(AX$31=" ", " ",INDEX(User_interface!$L$85:$L$174,MATCH(Berekeningen!AX$31,User_interface!$K$85:$K$174))*INDEX(User_interface!$M$85:$M$174,MATCH(Berekeningen!AX$31,User_interface!$K$85:$K$174))*User_interface!$D$54*User_interface!$D$55)</f>
        <v xml:space="preserve"> </v>
      </c>
      <c r="AY44" s="68" t="str">
        <f>IF(AY$31=" ", " ",INDEX(User_interface!$L$85:$L$174,MATCH(Berekeningen!AY$31,User_interface!$K$85:$K$174))*INDEX(User_interface!$M$85:$M$174,MATCH(Berekeningen!AY$31,User_interface!$K$85:$K$174))*User_interface!$D$54*User_interface!$D$55)</f>
        <v xml:space="preserve"> </v>
      </c>
      <c r="AZ44" s="68" t="str">
        <f>IF(AZ$31=" ", " ",INDEX(User_interface!$L$85:$L$174,MATCH(Berekeningen!AZ$31,User_interface!$K$85:$K$174))*INDEX(User_interface!$M$85:$M$174,MATCH(Berekeningen!AZ$31,User_interface!$K$85:$K$174))*User_interface!$D$54*User_interface!$D$55)</f>
        <v xml:space="preserve"> </v>
      </c>
      <c r="BA44" s="68" t="str">
        <f>IF(BA$31=" ", " ",INDEX(User_interface!$L$85:$L$174,MATCH(Berekeningen!BA$31,User_interface!$K$85:$K$174))*INDEX(User_interface!$M$85:$M$174,MATCH(Berekeningen!BA$31,User_interface!$K$85:$K$174))*User_interface!$D$54*User_interface!$D$55)</f>
        <v xml:space="preserve"> </v>
      </c>
      <c r="BB44" s="68" t="str">
        <f>IF(BB$31=" ", " ",INDEX(User_interface!$L$85:$L$174,MATCH(Berekeningen!BB$31,User_interface!$K$85:$K$174))*INDEX(User_interface!$M$85:$M$174,MATCH(Berekeningen!BB$31,User_interface!$K$85:$K$174))*User_interface!$D$54*User_interface!$D$55)</f>
        <v xml:space="preserve"> </v>
      </c>
      <c r="BC44" s="68" t="str">
        <f>IF(BC$31=" ", " ",INDEX(User_interface!$L$85:$L$174,MATCH(Berekeningen!BC$31,User_interface!$K$85:$K$174))*INDEX(User_interface!$M$85:$M$174,MATCH(Berekeningen!BC$31,User_interface!$K$85:$K$174))*User_interface!$D$54*User_interface!$D$55)</f>
        <v xml:space="preserve"> </v>
      </c>
      <c r="BD44" s="68" t="str">
        <f>IF(BD$31=" ", " ",INDEX(User_interface!$L$85:$L$174,MATCH(Berekeningen!BD$31,User_interface!$K$85:$K$174))*INDEX(User_interface!$M$85:$M$174,MATCH(Berekeningen!BD$31,User_interface!$K$85:$K$174))*User_interface!$D$54*User_interface!$D$55)</f>
        <v xml:space="preserve"> </v>
      </c>
      <c r="BE44" s="68" t="str">
        <f>IF(BE$31=" ", " ",INDEX(User_interface!$L$85:$L$174,MATCH(Berekeningen!BE$31,User_interface!$K$85:$K$174))*INDEX(User_interface!$M$85:$M$174,MATCH(Berekeningen!BE$31,User_interface!$K$85:$K$174))*User_interface!$D$54*User_interface!$D$55)</f>
        <v xml:space="preserve"> </v>
      </c>
      <c r="BF44" s="68" t="str">
        <f>IF(BF$31=" ", " ",INDEX(User_interface!$L$85:$L$174,MATCH(Berekeningen!BF$31,User_interface!$K$85:$K$174))*INDEX(User_interface!$M$85:$M$174,MATCH(Berekeningen!BF$31,User_interface!$K$85:$K$174))*User_interface!$D$54*User_interface!$D$55)</f>
        <v xml:space="preserve"> </v>
      </c>
      <c r="BG44" s="68" t="str">
        <f>IF(BG$31=" ", " ",INDEX(User_interface!$L$85:$L$174,MATCH(Berekeningen!BG$31,User_interface!$K$85:$K$174))*INDEX(User_interface!$M$85:$M$174,MATCH(Berekeningen!BG$31,User_interface!$K$85:$K$174))*User_interface!$D$54*User_interface!$D$55)</f>
        <v xml:space="preserve"> </v>
      </c>
      <c r="BH44" s="68" t="str">
        <f>IF(BH$31=" ", " ",INDEX(User_interface!$L$85:$L$174,MATCH(Berekeningen!BH$31,User_interface!$K$85:$K$174))*INDEX(User_interface!$M$85:$M$174,MATCH(Berekeningen!BH$31,User_interface!$K$85:$K$174))*User_interface!$D$54*User_interface!$D$55)</f>
        <v xml:space="preserve"> </v>
      </c>
      <c r="BI44" s="68" t="str">
        <f>IF(BI$31=" ", " ",INDEX(User_interface!$L$85:$L$174,MATCH(Berekeningen!BI$31,User_interface!$K$85:$K$174))*INDEX(User_interface!$M$85:$M$174,MATCH(Berekeningen!BI$31,User_interface!$K$85:$K$174))*User_interface!$D$54*User_interface!$D$55)</f>
        <v xml:space="preserve"> </v>
      </c>
      <c r="BJ44" s="68" t="str">
        <f>IF(BJ$31=" ", " ",INDEX(User_interface!$L$85:$L$174,MATCH(Berekeningen!BJ$31,User_interface!$K$85:$K$174))*INDEX(User_interface!$M$85:$M$174,MATCH(Berekeningen!BJ$31,User_interface!$K$85:$K$174))*User_interface!$D$54*User_interface!$D$55)</f>
        <v xml:space="preserve"> </v>
      </c>
      <c r="BK44" s="68" t="str">
        <f>IF(BK$31=" ", " ",INDEX(User_interface!$L$85:$L$174,MATCH(Berekeningen!BK$31,User_interface!$K$85:$K$174))*INDEX(User_interface!$M$85:$M$174,MATCH(Berekeningen!BK$31,User_interface!$K$85:$K$174))*User_interface!$D$54*User_interface!$D$55)</f>
        <v xml:space="preserve"> </v>
      </c>
      <c r="BL44" s="68" t="str">
        <f>IF(BL$31=" ", " ",INDEX(User_interface!$L$85:$L$174,MATCH(Berekeningen!BL$31,User_interface!$K$85:$K$174))*INDEX(User_interface!$M$85:$M$174,MATCH(Berekeningen!BL$31,User_interface!$K$85:$K$174))*User_interface!$D$54*User_interface!$D$55)</f>
        <v xml:space="preserve"> </v>
      </c>
      <c r="BM44" s="68" t="str">
        <f>IF(BM$31=" ", " ",INDEX(User_interface!$L$85:$L$174,MATCH(Berekeningen!BM$31,User_interface!$K$85:$K$174))*INDEX(User_interface!$M$85:$M$174,MATCH(Berekeningen!BM$31,User_interface!$K$85:$K$174))*User_interface!$D$54*User_interface!$D$55)</f>
        <v xml:space="preserve"> </v>
      </c>
    </row>
    <row r="45" spans="2:65">
      <c r="B45" s="68" t="s">
        <v>5</v>
      </c>
      <c r="C45" s="68" t="s">
        <v>194</v>
      </c>
      <c r="D45" s="68" t="s">
        <v>6</v>
      </c>
      <c r="E45" s="86" t="str">
        <f t="shared" si="1"/>
        <v>Ref.</v>
      </c>
      <c r="P45" s="68">
        <f>IF(P$31=" ", " ",INDEX(User_interface!$P$85:$P$174,MATCH(Berekeningen!P$31,User_interface!$O$85:$O$174))*INDEX(User_interface!$Q$85:$Q$174,MATCH(Berekeningen!P$31,User_interface!$O$85:$O$174))*User_interface!$D$54*User_interface!$D$55)</f>
        <v>11317.981469118744</v>
      </c>
      <c r="Q45" s="68">
        <f>IF(Q$31=" ", " ",INDEX(User_interface!$P$85:$P$174,MATCH(Berekeningen!Q$31,User_interface!$O$85:$O$174))*INDEX(User_interface!$Q$85:$Q$174,MATCH(Berekeningen!Q$31,User_interface!$O$85:$O$174))*User_interface!$D$54*User_interface!$D$55)</f>
        <v>10074.135305662592</v>
      </c>
      <c r="R45" s="68">
        <f>IF(R$31=" ", " ",INDEX(User_interface!$P$85:$P$174,MATCH(Berekeningen!R$31,User_interface!$O$85:$O$174))*INDEX(User_interface!$Q$85:$Q$174,MATCH(Berekeningen!R$31,User_interface!$O$85:$O$174))*User_interface!$D$54*User_interface!$D$55)</f>
        <v>8966.9878355702713</v>
      </c>
      <c r="S45" s="68">
        <f>IF(S$31=" ", " ",INDEX(User_interface!$P$85:$P$174,MATCH(Berekeningen!S$31,User_interface!$O$85:$O$174))*INDEX(User_interface!$Q$85:$Q$174,MATCH(Berekeningen!S$31,User_interface!$O$85:$O$174))*User_interface!$D$54*User_interface!$D$55)</f>
        <v>7981.5158724410985</v>
      </c>
      <c r="T45" s="68">
        <f>IF(T$31=" ", " ",INDEX(User_interface!$P$85:$P$174,MATCH(Berekeningen!T$31,User_interface!$O$85:$O$174))*INDEX(User_interface!$Q$85:$Q$174,MATCH(Berekeningen!T$31,User_interface!$O$85:$O$174))*User_interface!$D$54*User_interface!$D$55)</f>
        <v>7104.3472780598213</v>
      </c>
      <c r="U45" s="68">
        <f>IF(U$31=" ", " ",INDEX(User_interface!$P$85:$P$174,MATCH(Berekeningen!U$31,User_interface!$O$85:$O$174))*INDEX(User_interface!$Q$85:$Q$174,MATCH(Berekeningen!U$31,User_interface!$O$85:$O$174))*User_interface!$D$54*User_interface!$D$55)</f>
        <v>6323.5795122010477</v>
      </c>
      <c r="V45" s="68">
        <f>IF(V$31=" ", " ",INDEX(User_interface!$P$85:$P$174,MATCH(Berekeningen!V$31,User_interface!$O$85:$O$174))*INDEX(User_interface!$Q$85:$Q$174,MATCH(Berekeningen!V$31,User_interface!$O$85:$O$174))*User_interface!$D$54*User_interface!$D$55)</f>
        <v>5628.6181238101517</v>
      </c>
      <c r="W45" s="68">
        <f>IF(W$31=" ", " ",INDEX(User_interface!$P$85:$P$174,MATCH(Berekeningen!W$31,User_interface!$O$85:$O$174))*INDEX(User_interface!$Q$85:$Q$174,MATCH(Berekeningen!W$31,User_interface!$O$85:$O$174))*User_interface!$D$54*User_interface!$D$55)</f>
        <v>5010.0329920034146</v>
      </c>
      <c r="X45" s="68">
        <f>IF(X$31=" ", " ",INDEX(User_interface!$P$85:$P$174,MATCH(Berekeningen!X$31,User_interface!$O$85:$O$174))*INDEX(User_interface!$Q$85:$Q$174,MATCH(Berekeningen!X$31,User_interface!$O$85:$O$174))*User_interface!$D$54*User_interface!$D$55)</f>
        <v>4459.4303661822396</v>
      </c>
      <c r="Y45" s="68">
        <f>IF(Y$31=" ", " ",INDEX(User_interface!$P$85:$P$174,MATCH(Berekeningen!Y$31,User_interface!$O$85:$O$174))*INDEX(User_interface!$Q$85:$Q$174,MATCH(Berekeningen!Y$31,User_interface!$O$85:$O$174))*User_interface!$D$54*User_interface!$D$55)</f>
        <v>3969.3389689388114</v>
      </c>
      <c r="Z45" s="68">
        <f>IF(Z$31=" ", " ",INDEX(User_interface!$P$85:$P$174,MATCH(Berekeningen!Z$31,User_interface!$O$85:$O$174))*INDEX(User_interface!$Q$85:$Q$174,MATCH(Berekeningen!Z$31,User_interface!$O$85:$O$174))*User_interface!$D$54*User_interface!$D$55)</f>
        <v>3533.1086162524361</v>
      </c>
      <c r="AA45" s="68">
        <f>IF(AA$31=" ", " ",INDEX(User_interface!$P$85:$P$174,MATCH(Berekeningen!AA$31,User_interface!$O$85:$O$174))*INDEX(User_interface!$Q$85:$Q$174,MATCH(Berekeningen!AA$31,User_interface!$O$85:$O$174))*User_interface!$D$54*User_interface!$D$55)</f>
        <v>3144.8199793262934</v>
      </c>
      <c r="AB45" s="68">
        <f>IF(AB$31=" ", " ",INDEX(User_interface!$P$85:$P$174,MATCH(Berekeningen!AB$31,User_interface!$O$85:$O$174))*INDEX(User_interface!$Q$85:$Q$174,MATCH(Berekeningen!AB$31,User_interface!$O$85:$O$174))*User_interface!$D$54*User_interface!$D$55)</f>
        <v>2799.204263598333</v>
      </c>
      <c r="AC45" s="68">
        <f>IF(AC$31=" ", " ",INDEX(User_interface!$P$85:$P$174,MATCH(Berekeningen!AC$31,User_interface!$O$85:$O$174))*INDEX(User_interface!$Q$85:$Q$174,MATCH(Berekeningen!AC$31,User_interface!$O$85:$O$174))*User_interface!$D$54*User_interface!$D$55)</f>
        <v>2491.571715028876</v>
      </c>
      <c r="AD45" s="68">
        <f>IF(AD$31=" ", " ",INDEX(User_interface!$P$85:$P$174,MATCH(Berekeningen!AD$31,User_interface!$O$85:$O$174))*INDEX(User_interface!$Q$85:$Q$174,MATCH(Berekeningen!AD$31,User_interface!$O$85:$O$174))*User_interface!$D$54*User_interface!$D$55)</f>
        <v>2217.7479835472027</v>
      </c>
      <c r="AE45" s="68">
        <f>IF(AE$31=" ", " ",INDEX(User_interface!$P$85:$P$174,MATCH(Berekeningen!AE$31,User_interface!$O$85:$O$174))*INDEX(User_interface!$Q$85:$Q$174,MATCH(Berekeningen!AE$31,User_interface!$O$85:$O$174))*User_interface!$D$54*User_interface!$D$55)</f>
        <v>1974.0174801553644</v>
      </c>
      <c r="AF45" s="68">
        <f>IF(AF$31=" ", " ",INDEX(User_interface!$P$85:$P$174,MATCH(Berekeningen!AF$31,User_interface!$O$85:$O$174))*INDEX(User_interface!$Q$85:$Q$174,MATCH(Berekeningen!AF$31,User_interface!$O$85:$O$174))*User_interface!$D$54*User_interface!$D$55)</f>
        <v>1757.0729590862895</v>
      </c>
      <c r="AG45" s="68">
        <f>IF(AG$31=" ", " ",INDEX(User_interface!$P$85:$P$174,MATCH(Berekeningen!AG$31,User_interface!$O$85:$O$174))*INDEX(User_interface!$Q$85:$Q$174,MATCH(Berekeningen!AG$31,User_interface!$O$85:$O$174))*User_interface!$D$54*User_interface!$D$55)</f>
        <v>1563.9706408827062</v>
      </c>
      <c r="AH45" s="68">
        <f>IF(AH$31=" ", " ",INDEX(User_interface!$P$85:$P$174,MATCH(Berekeningen!AH$31,User_interface!$O$85:$O$174))*INDEX(User_interface!$Q$85:$Q$174,MATCH(Berekeningen!AH$31,User_interface!$O$85:$O$174))*User_interface!$D$54*User_interface!$D$55)</f>
        <v>1392.0902674496965</v>
      </c>
      <c r="AI45" s="68">
        <f>IF(AI$31=" ", " ",INDEX(User_interface!$P$85:$P$174,MATCH(Berekeningen!AI$31,User_interface!$O$85:$O$174))*INDEX(User_interface!$Q$85:$Q$174,MATCH(Berekeningen!AI$31,User_interface!$O$85:$O$174))*User_interface!$D$54*User_interface!$D$55)</f>
        <v>1239.0995470569746</v>
      </c>
      <c r="AJ45" s="68">
        <f>IF(AJ$31=" ", " ",INDEX(User_interface!$P$85:$P$174,MATCH(Berekeningen!AJ$31,User_interface!$O$85:$O$174))*INDEX(User_interface!$Q$85:$Q$174,MATCH(Berekeningen!AJ$31,User_interface!$O$85:$O$174))*User_interface!$D$54*User_interface!$D$55)</f>
        <v>1102.9225068354133</v>
      </c>
      <c r="AK45" s="68">
        <f>IF(AK$31=" ", " ",INDEX(User_interface!$P$85:$P$174,MATCH(Berekeningen!AK$31,User_interface!$O$85:$O$174))*INDEX(User_interface!$Q$85:$Q$174,MATCH(Berekeningen!AK$31,User_interface!$O$85:$O$174))*User_interface!$D$54*User_interface!$D$55)</f>
        <v>981.7113233342011</v>
      </c>
      <c r="AL45" s="68">
        <f>IF(AL$31=" ", " ",INDEX(User_interface!$P$85:$P$174,MATCH(Berekeningen!AL$31,User_interface!$O$85:$O$174))*INDEX(User_interface!$Q$85:$Q$174,MATCH(Berekeningen!AL$31,User_interface!$O$85:$O$174))*User_interface!$D$54*User_interface!$D$55)</f>
        <v>873.82124889977229</v>
      </c>
      <c r="AM45" s="68">
        <f>IF(AM$31=" ", " ",INDEX(User_interface!$P$85:$P$174,MATCH(Berekeningen!AM$31,User_interface!$O$85:$O$174))*INDEX(User_interface!$Q$85:$Q$174,MATCH(Berekeningen!AM$31,User_interface!$O$85:$O$174))*User_interface!$D$54*User_interface!$D$55)</f>
        <v>777.7882936456873</v>
      </c>
      <c r="AN45" s="68">
        <f>IF(AN$31=" ", " ",INDEX(User_interface!$P$85:$P$174,MATCH(Berekeningen!AN$31,User_interface!$O$85:$O$174))*INDEX(User_interface!$Q$85:$Q$174,MATCH(Berekeningen!AN$31,User_interface!$O$85:$O$174))*User_interface!$D$54*User_interface!$D$55)</f>
        <v>692.30936017402632</v>
      </c>
      <c r="AO45" s="68" t="str">
        <f>IF(AO$31=" ", " ",INDEX(User_interface!$P$85:$P$174,MATCH(Berekeningen!AO$31,User_interface!$O$85:$O$174))*INDEX(User_interface!$Q$85:$Q$174,MATCH(Berekeningen!AO$31,User_interface!$O$85:$O$174))*User_interface!$D$54*User_interface!$D$55)</f>
        <v xml:space="preserve"> </v>
      </c>
      <c r="AP45" s="68" t="str">
        <f>IF(AP$31=" ", " ",INDEX(User_interface!$P$85:$P$174,MATCH(Berekeningen!AP$31,User_interface!$O$85:$O$174))*INDEX(User_interface!$Q$85:$Q$174,MATCH(Berekeningen!AP$31,User_interface!$O$85:$O$174))*User_interface!$D$54*User_interface!$D$55)</f>
        <v xml:space="preserve"> </v>
      </c>
      <c r="AQ45" s="68" t="str">
        <f>IF(AQ$31=" ", " ",INDEX(User_interface!$P$85:$P$174,MATCH(Berekeningen!AQ$31,User_interface!$O$85:$O$174))*INDEX(User_interface!$Q$85:$Q$174,MATCH(Berekeningen!AQ$31,User_interface!$O$85:$O$174))*User_interface!$D$54*User_interface!$D$55)</f>
        <v xml:space="preserve"> </v>
      </c>
      <c r="AR45" s="68" t="str">
        <f>IF(AR$31=" ", " ",INDEX(User_interface!$P$85:$P$174,MATCH(Berekeningen!AR$31,User_interface!$O$85:$O$174))*INDEX(User_interface!$Q$85:$Q$174,MATCH(Berekeningen!AR$31,User_interface!$O$85:$O$174))*User_interface!$D$54*User_interface!$D$55)</f>
        <v xml:space="preserve"> </v>
      </c>
      <c r="AS45" s="68" t="str">
        <f>IF(AS$31=" ", " ",INDEX(User_interface!$P$85:$P$174,MATCH(Berekeningen!AS$31,User_interface!$O$85:$O$174))*INDEX(User_interface!$Q$85:$Q$174,MATCH(Berekeningen!AS$31,User_interface!$O$85:$O$174))*User_interface!$D$54*User_interface!$D$55)</f>
        <v xml:space="preserve"> </v>
      </c>
      <c r="AT45" s="68" t="str">
        <f>IF(AT$31=" ", " ",INDEX(User_interface!$P$85:$P$174,MATCH(Berekeningen!AT$31,User_interface!$O$85:$O$174))*INDEX(User_interface!$Q$85:$Q$174,MATCH(Berekeningen!AT$31,User_interface!$O$85:$O$174))*User_interface!$D$54*User_interface!$D$55)</f>
        <v xml:space="preserve"> </v>
      </c>
      <c r="AU45" s="68" t="str">
        <f>IF(AU$31=" ", " ",INDEX(User_interface!$P$85:$P$174,MATCH(Berekeningen!AU$31,User_interface!$O$85:$O$174))*INDEX(User_interface!$Q$85:$Q$174,MATCH(Berekeningen!AU$31,User_interface!$O$85:$O$174))*User_interface!$D$54*User_interface!$D$55)</f>
        <v xml:space="preserve"> </v>
      </c>
      <c r="AV45" s="68" t="str">
        <f>IF(AV$31=" ", " ",INDEX(User_interface!$P$85:$P$174,MATCH(Berekeningen!AV$31,User_interface!$O$85:$O$174))*INDEX(User_interface!$Q$85:$Q$174,MATCH(Berekeningen!AV$31,User_interface!$O$85:$O$174))*User_interface!$D$54*User_interface!$D$55)</f>
        <v xml:space="preserve"> </v>
      </c>
      <c r="AW45" s="68" t="str">
        <f>IF(AW$31=" ", " ",INDEX(User_interface!$P$85:$P$174,MATCH(Berekeningen!AW$31,User_interface!$O$85:$O$174))*INDEX(User_interface!$Q$85:$Q$174,MATCH(Berekeningen!AW$31,User_interface!$O$85:$O$174))*User_interface!$D$54*User_interface!$D$55)</f>
        <v xml:space="preserve"> </v>
      </c>
      <c r="AX45" s="68" t="str">
        <f>IF(AX$31=" ", " ",INDEX(User_interface!$P$85:$P$174,MATCH(Berekeningen!AX$31,User_interface!$O$85:$O$174))*INDEX(User_interface!$Q$85:$Q$174,MATCH(Berekeningen!AX$31,User_interface!$O$85:$O$174))*User_interface!$D$54*User_interface!$D$55)</f>
        <v xml:space="preserve"> </v>
      </c>
      <c r="AY45" s="68" t="str">
        <f>IF(AY$31=" ", " ",INDEX(User_interface!$P$85:$P$174,MATCH(Berekeningen!AY$31,User_interface!$O$85:$O$174))*INDEX(User_interface!$Q$85:$Q$174,MATCH(Berekeningen!AY$31,User_interface!$O$85:$O$174))*User_interface!$D$54*User_interface!$D$55)</f>
        <v xml:space="preserve"> </v>
      </c>
      <c r="AZ45" s="68" t="str">
        <f>IF(AZ$31=" ", " ",INDEX(User_interface!$P$85:$P$174,MATCH(Berekeningen!AZ$31,User_interface!$O$85:$O$174))*INDEX(User_interface!$Q$85:$Q$174,MATCH(Berekeningen!AZ$31,User_interface!$O$85:$O$174))*User_interface!$D$54*User_interface!$D$55)</f>
        <v xml:space="preserve"> </v>
      </c>
      <c r="BA45" s="68" t="str">
        <f>IF(BA$31=" ", " ",INDEX(User_interface!$P$85:$P$174,MATCH(Berekeningen!BA$31,User_interface!$O$85:$O$174))*INDEX(User_interface!$Q$85:$Q$174,MATCH(Berekeningen!BA$31,User_interface!$O$85:$O$174))*User_interface!$D$54*User_interface!$D$55)</f>
        <v xml:space="preserve"> </v>
      </c>
      <c r="BB45" s="68" t="str">
        <f>IF(BB$31=" ", " ",INDEX(User_interface!$P$85:$P$174,MATCH(Berekeningen!BB$31,User_interface!$O$85:$O$174))*INDEX(User_interface!$Q$85:$Q$174,MATCH(Berekeningen!BB$31,User_interface!$O$85:$O$174))*User_interface!$D$54*User_interface!$D$55)</f>
        <v xml:space="preserve"> </v>
      </c>
      <c r="BC45" s="68" t="str">
        <f>IF(BC$31=" ", " ",INDEX(User_interface!$P$85:$P$174,MATCH(Berekeningen!BC$31,User_interface!$O$85:$O$174))*INDEX(User_interface!$Q$85:$Q$174,MATCH(Berekeningen!BC$31,User_interface!$O$85:$O$174))*User_interface!$D$54*User_interface!$D$55)</f>
        <v xml:space="preserve"> </v>
      </c>
      <c r="BD45" s="68" t="str">
        <f>IF(BD$31=" ", " ",INDEX(User_interface!$P$85:$P$174,MATCH(Berekeningen!BD$31,User_interface!$O$85:$O$174))*INDEX(User_interface!$Q$85:$Q$174,MATCH(Berekeningen!BD$31,User_interface!$O$85:$O$174))*User_interface!$D$54*User_interface!$D$55)</f>
        <v xml:space="preserve"> </v>
      </c>
      <c r="BE45" s="68" t="str">
        <f>IF(BE$31=" ", " ",INDEX(User_interface!$P$85:$P$174,MATCH(Berekeningen!BE$31,User_interface!$O$85:$O$174))*INDEX(User_interface!$Q$85:$Q$174,MATCH(Berekeningen!BE$31,User_interface!$O$85:$O$174))*User_interface!$D$54*User_interface!$D$55)</f>
        <v xml:space="preserve"> </v>
      </c>
      <c r="BF45" s="68" t="str">
        <f>IF(BF$31=" ", " ",INDEX(User_interface!$P$85:$P$174,MATCH(Berekeningen!BF$31,User_interface!$O$85:$O$174))*INDEX(User_interface!$Q$85:$Q$174,MATCH(Berekeningen!BF$31,User_interface!$O$85:$O$174))*User_interface!$D$54*User_interface!$D$55)</f>
        <v xml:space="preserve"> </v>
      </c>
      <c r="BG45" s="68" t="str">
        <f>IF(BG$31=" ", " ",INDEX(User_interface!$P$85:$P$174,MATCH(Berekeningen!BG$31,User_interface!$O$85:$O$174))*INDEX(User_interface!$Q$85:$Q$174,MATCH(Berekeningen!BG$31,User_interface!$O$85:$O$174))*User_interface!$D$54*User_interface!$D$55)</f>
        <v xml:space="preserve"> </v>
      </c>
      <c r="BH45" s="68" t="str">
        <f>IF(BH$31=" ", " ",INDEX(User_interface!$P$85:$P$174,MATCH(Berekeningen!BH$31,User_interface!$O$85:$O$174))*INDEX(User_interface!$Q$85:$Q$174,MATCH(Berekeningen!BH$31,User_interface!$O$85:$O$174))*User_interface!$D$54*User_interface!$D$55)</f>
        <v xml:space="preserve"> </v>
      </c>
      <c r="BI45" s="68" t="str">
        <f>IF(BI$31=" ", " ",INDEX(User_interface!$P$85:$P$174,MATCH(Berekeningen!BI$31,User_interface!$O$85:$O$174))*INDEX(User_interface!$Q$85:$Q$174,MATCH(Berekeningen!BI$31,User_interface!$O$85:$O$174))*User_interface!$D$54*User_interface!$D$55)</f>
        <v xml:space="preserve"> </v>
      </c>
      <c r="BJ45" s="68" t="str">
        <f>IF(BJ$31=" ", " ",INDEX(User_interface!$P$85:$P$174,MATCH(Berekeningen!BJ$31,User_interface!$O$85:$O$174))*INDEX(User_interface!$Q$85:$Q$174,MATCH(Berekeningen!BJ$31,User_interface!$O$85:$O$174))*User_interface!$D$54*User_interface!$D$55)</f>
        <v xml:space="preserve"> </v>
      </c>
      <c r="BK45" s="68" t="str">
        <f>IF(BK$31=" ", " ",INDEX(User_interface!$P$85:$P$174,MATCH(Berekeningen!BK$31,User_interface!$O$85:$O$174))*INDEX(User_interface!$Q$85:$Q$174,MATCH(Berekeningen!BK$31,User_interface!$O$85:$O$174))*User_interface!$D$54*User_interface!$D$55)</f>
        <v xml:space="preserve"> </v>
      </c>
      <c r="BL45" s="68" t="str">
        <f>IF(BL$31=" ", " ",INDEX(User_interface!$P$85:$P$174,MATCH(Berekeningen!BL$31,User_interface!$O$85:$O$174))*INDEX(User_interface!$Q$85:$Q$174,MATCH(Berekeningen!BL$31,User_interface!$O$85:$O$174))*User_interface!$D$54*User_interface!$D$55)</f>
        <v xml:space="preserve"> </v>
      </c>
      <c r="BM45" s="68" t="str">
        <f>IF(BM$31=" ", " ",INDEX(User_interface!$P$85:$P$174,MATCH(Berekeningen!BM$31,User_interface!$O$85:$O$174))*INDEX(User_interface!$Q$85:$Q$174,MATCH(Berekeningen!BM$31,User_interface!$O$85:$O$174))*User_interface!$D$54*User_interface!$D$55)</f>
        <v xml:space="preserve"> </v>
      </c>
    </row>
    <row r="46" spans="2:65">
      <c r="B46" s="68" t="s">
        <v>5</v>
      </c>
      <c r="C46" s="68" t="s">
        <v>117</v>
      </c>
      <c r="D46" s="68" t="s">
        <v>6</v>
      </c>
      <c r="E46" s="86" t="str">
        <f t="shared" si="1"/>
        <v>Ref.</v>
      </c>
      <c r="P46" s="68">
        <f>IF(P$31=" ", " ",INDEX(User_interface!$C$85:$C$174,MATCH(Berekeningen!P$31,User_interface!$B$85:$B$174))*INDEX(User_interface!$D$85:$D$174,MATCH(Berekeningen!P$31,User_interface!$B$85:$B$174))*User_interface!$D$54*User_interface!$D$55)</f>
        <v>56977.2</v>
      </c>
      <c r="Q46" s="68">
        <f>IF(Q$31=" ", " ",INDEX(User_interface!$C$85:$C$174,MATCH(Berekeningen!Q$31,User_interface!$B$85:$B$174))*INDEX(User_interface!$D$85:$D$174,MATCH(Berekeningen!Q$31,User_interface!$B$85:$B$174))*User_interface!$D$54*User_interface!$D$55)</f>
        <v>52517.319799475685</v>
      </c>
      <c r="R46" s="68">
        <f>IF(R$31=" ", " ",INDEX(User_interface!$C$85:$C$174,MATCH(Berekeningen!R$31,User_interface!$B$85:$B$174))*INDEX(User_interface!$D$85:$D$174,MATCH(Berekeningen!R$31,User_interface!$B$85:$B$174))*User_interface!$D$54*User_interface!$D$55)</f>
        <v>48406.53592876449</v>
      </c>
      <c r="S46" s="68">
        <f>IF(S$31=" ", " ",INDEX(User_interface!$C$85:$C$174,MATCH(Berekeningen!S$31,User_interface!$B$85:$B$174))*INDEX(User_interface!$D$85:$D$174,MATCH(Berekeningen!S$31,User_interface!$B$85:$B$174))*User_interface!$D$54*User_interface!$D$55)</f>
        <v>44617.522934713073</v>
      </c>
      <c r="T46" s="68">
        <f>IF(T$31=" ", " ",INDEX(User_interface!$C$85:$C$174,MATCH(Berekeningen!T$31,User_interface!$B$85:$B$174))*INDEX(User_interface!$D$85:$D$174,MATCH(Berekeningen!T$31,User_interface!$B$85:$B$174))*User_interface!$D$54*User_interface!$D$55)</f>
        <v>41125.094259155718</v>
      </c>
      <c r="U46" s="68">
        <f>IF(U$31=" ", " ",INDEX(User_interface!$C$85:$C$174,MATCH(Berekeningen!U$31,User_interface!$B$85:$B$174))*INDEX(User_interface!$D$85:$D$174,MATCH(Berekeningen!U$31,User_interface!$B$85:$B$174))*User_interface!$D$54*User_interface!$D$55)</f>
        <v>37906.034817289408</v>
      </c>
      <c r="V46" s="68">
        <f>IF(V$31=" ", " ",INDEX(User_interface!$C$85:$C$174,MATCH(Berekeningen!V$31,User_interface!$B$85:$B$174))*INDEX(User_interface!$D$85:$D$174,MATCH(Berekeningen!V$31,User_interface!$B$85:$B$174))*User_interface!$D$54*User_interface!$D$55)</f>
        <v>34938.946680946887</v>
      </c>
      <c r="W46" s="68">
        <f>IF(W$31=" ", " ",INDEX(User_interface!$C$85:$C$174,MATCH(Berekeningen!W$31,User_interface!$B$85:$B$174))*INDEX(User_interface!$D$85:$D$174,MATCH(Berekeningen!W$31,User_interface!$B$85:$B$174))*User_interface!$D$54*User_interface!$D$55)</f>
        <v>32204.106840984066</v>
      </c>
      <c r="X46" s="68">
        <f>IF(X$31=" ", " ",INDEX(User_interface!$C$85:$C$174,MATCH(Berekeningen!X$31,User_interface!$B$85:$B$174))*INDEX(User_interface!$D$85:$D$174,MATCH(Berekeningen!X$31,User_interface!$B$85:$B$174))*User_interface!$D$54*User_interface!$D$55)</f>
        <v>29683.336103291178</v>
      </c>
      <c r="Y46" s="68">
        <f>IF(Y$31=" ", " ",INDEX(User_interface!$C$85:$C$174,MATCH(Berekeningen!Y$31,User_interface!$B$85:$B$174))*INDEX(User_interface!$D$85:$D$174,MATCH(Berekeningen!Y$31,User_interface!$B$85:$B$174))*User_interface!$D$54*User_interface!$D$55)</f>
        <v>27359.878246945536</v>
      </c>
      <c r="Z46" s="68">
        <f>IF(Z$31=" ", " ",INDEX(User_interface!$C$85:$C$174,MATCH(Berekeningen!Z$31,User_interface!$B$85:$B$174))*INDEX(User_interface!$D$85:$D$174,MATCH(Berekeningen!Z$31,User_interface!$B$85:$B$174))*User_interface!$D$54*User_interface!$D$55)</f>
        <v>25218.288641238203</v>
      </c>
      <c r="AA46" s="68">
        <f>IF(AA$31=" ", " ",INDEX(User_interface!$C$85:$C$174,MATCH(Berekeningen!AA$31,User_interface!$B$85:$B$174))*INDEX(User_interface!$D$85:$D$174,MATCH(Berekeningen!AA$31,User_interface!$B$85:$B$174))*User_interface!$D$54*User_interface!$D$55)</f>
        <v>23244.331581183204</v>
      </c>
      <c r="AB46" s="68">
        <f>IF(AB$31=" ", " ",INDEX(User_interface!$C$85:$C$174,MATCH(Berekeningen!AB$31,User_interface!$B$85:$B$174))*INDEX(User_interface!$D$85:$D$174,MATCH(Berekeningen!AB$31,User_interface!$B$85:$B$174))*User_interface!$D$54*User_interface!$D$55)</f>
        <v>21424.885659071533</v>
      </c>
      <c r="AC46" s="68">
        <f>IF(AC$31=" ", " ",INDEX(User_interface!$C$85:$C$174,MATCH(Berekeningen!AC$31,User_interface!$B$85:$B$174))*INDEX(User_interface!$D$85:$D$174,MATCH(Berekeningen!AC$31,User_interface!$B$85:$B$174))*User_interface!$D$54*User_interface!$D$55)</f>
        <v>19747.856543049849</v>
      </c>
      <c r="AD46" s="68">
        <f>IF(AD$31=" ", " ",INDEX(User_interface!$C$85:$C$174,MATCH(Berekeningen!AD$31,User_interface!$B$85:$B$174))*INDEX(User_interface!$D$85:$D$174,MATCH(Berekeningen!AD$31,User_interface!$B$85:$B$174))*User_interface!$D$54*User_interface!$D$55)</f>
        <v>18202.096582940492</v>
      </c>
      <c r="AE46" s="68">
        <f>IF(AE$31=" ", " ",INDEX(User_interface!$C$85:$C$174,MATCH(Berekeningen!AE$31,User_interface!$B$85:$B$174))*INDEX(User_interface!$D$85:$D$174,MATCH(Berekeningen!AE$31,User_interface!$B$85:$B$174))*User_interface!$D$54*User_interface!$D$55)</f>
        <v>16777.330708901623</v>
      </c>
      <c r="AF46" s="68">
        <f>IF(AF$31=" ", " ",INDEX(User_interface!$C$85:$C$174,MATCH(Berekeningen!AF$31,User_interface!$B$85:$B$174))*INDEX(User_interface!$D$85:$D$174,MATCH(Berekeningen!AF$31,User_interface!$B$85:$B$174))*User_interface!$D$54*User_interface!$D$55)</f>
        <v>15464.088130356533</v>
      </c>
      <c r="AG46" s="68">
        <f>IF(AG$31=" ", " ",INDEX(User_interface!$C$85:$C$174,MATCH(Berekeningen!AG$31,User_interface!$B$85:$B$174))*INDEX(User_interface!$D$85:$D$174,MATCH(Berekeningen!AG$31,User_interface!$B$85:$B$174))*User_interface!$D$54*User_interface!$D$55)</f>
        <v>14253.63938117721</v>
      </c>
      <c r="AH46" s="68">
        <f>IF(AH$31=" ", " ",INDEX(User_interface!$C$85:$C$174,MATCH(Berekeningen!AH$31,User_interface!$B$85:$B$174))*INDEX(User_interface!$D$85:$D$174,MATCH(Berekeningen!AH$31,User_interface!$B$85:$B$174))*User_interface!$D$54*User_interface!$D$55)</f>
        <v>13137.938292644847</v>
      </c>
      <c r="AI46" s="68">
        <f>IF(AI$31=" ", " ",INDEX(User_interface!$C$85:$C$174,MATCH(Berekeningen!AI$31,User_interface!$B$85:$B$174))*INDEX(User_interface!$D$85:$D$174,MATCH(Berekeningen!AI$31,User_interface!$B$85:$B$174))*User_interface!$D$54*User_interface!$D$55)</f>
        <v>12109.568508466666</v>
      </c>
      <c r="AJ46" s="68">
        <f>IF(AJ$31=" ", " ",INDEX(User_interface!$C$85:$C$174,MATCH(Berekeningen!AJ$31,User_interface!$B$85:$B$174))*INDEX(User_interface!$D$85:$D$174,MATCH(Berekeningen!AJ$31,User_interface!$B$85:$B$174))*User_interface!$D$54*User_interface!$D$55)</f>
        <v>11161.694186320205</v>
      </c>
      <c r="AK46" s="68">
        <f>IF(AK$31=" ", " ",INDEX(User_interface!$C$85:$C$174,MATCH(Berekeningen!AK$31,User_interface!$B$85:$B$174))*INDEX(User_interface!$D$85:$D$174,MATCH(Berekeningen!AK$31,User_interface!$B$85:$B$174))*User_interface!$D$54*User_interface!$D$55)</f>
        <v>10288.014558225512</v>
      </c>
      <c r="AL46" s="68">
        <f>IF(AL$31=" ", " ",INDEX(User_interface!$C$85:$C$174,MATCH(Berekeningen!AL$31,User_interface!$B$85:$B$174))*INDEX(User_interface!$D$85:$D$174,MATCH(Berekeningen!AL$31,User_interface!$B$85:$B$174))*User_interface!$D$54*User_interface!$D$55)</f>
        <v>9482.7220476961102</v>
      </c>
      <c r="AM46" s="68">
        <f>IF(AM$31=" ", " ",INDEX(User_interface!$C$85:$C$174,MATCH(Berekeningen!AM$31,User_interface!$B$85:$B$174))*INDEX(User_interface!$D$85:$D$174,MATCH(Berekeningen!AM$31,User_interface!$B$85:$B$174))*User_interface!$D$54*User_interface!$D$55)</f>
        <v>8740.4636652625159</v>
      </c>
      <c r="AN46" s="68">
        <f>IF(AN$31=" ", " ",INDEX(User_interface!$C$85:$C$174,MATCH(Berekeningen!AN$31,User_interface!$B$85:$B$174))*INDEX(User_interface!$D$85:$D$174,MATCH(Berekeningen!AN$31,User_interface!$B$85:$B$174))*User_interface!$D$54*User_interface!$D$55)</f>
        <v>8056.3054257543172</v>
      </c>
      <c r="AO46" s="68" t="str">
        <f>IF(AO$31=" ", " ",INDEX(User_interface!$C$85:$C$174,MATCH(Berekeningen!AO$31,User_interface!$B$85:$B$174))*INDEX(User_interface!$D$85:$D$174,MATCH(Berekeningen!AO$31,User_interface!$B$85:$B$174))*User_interface!$D$54*User_interface!$D$55)</f>
        <v xml:space="preserve"> </v>
      </c>
      <c r="AP46" s="68" t="str">
        <f>IF(AP$31=" ", " ",INDEX(User_interface!$C$85:$C$174,MATCH(Berekeningen!AP$31,User_interface!$B$85:$B$174))*INDEX(User_interface!$D$85:$D$174,MATCH(Berekeningen!AP$31,User_interface!$B$85:$B$174))*User_interface!$D$54*User_interface!$D$55)</f>
        <v xml:space="preserve"> </v>
      </c>
      <c r="AQ46" s="68" t="str">
        <f>IF(AQ$31=" ", " ",INDEX(User_interface!$C$85:$C$174,MATCH(Berekeningen!AQ$31,User_interface!$B$85:$B$174))*INDEX(User_interface!$D$85:$D$174,MATCH(Berekeningen!AQ$31,User_interface!$B$85:$B$174))*User_interface!$D$54*User_interface!$D$55)</f>
        <v xml:space="preserve"> </v>
      </c>
      <c r="AR46" s="68" t="str">
        <f>IF(AR$31=" ", " ",INDEX(User_interface!$C$85:$C$174,MATCH(Berekeningen!AR$31,User_interface!$B$85:$B$174))*INDEX(User_interface!$D$85:$D$174,MATCH(Berekeningen!AR$31,User_interface!$B$85:$B$174))*User_interface!$D$54*User_interface!$D$55)</f>
        <v xml:space="preserve"> </v>
      </c>
      <c r="AS46" s="68" t="str">
        <f>IF(AS$31=" ", " ",INDEX(User_interface!$C$85:$C$174,MATCH(Berekeningen!AS$31,User_interface!$B$85:$B$174))*INDEX(User_interface!$D$85:$D$174,MATCH(Berekeningen!AS$31,User_interface!$B$85:$B$174))*User_interface!$D$54*User_interface!$D$55)</f>
        <v xml:space="preserve"> </v>
      </c>
      <c r="AT46" s="68" t="str">
        <f>IF(AT$31=" ", " ",INDEX(User_interface!$C$85:$C$174,MATCH(Berekeningen!AT$31,User_interface!$B$85:$B$174))*INDEX(User_interface!$D$85:$D$174,MATCH(Berekeningen!AT$31,User_interface!$B$85:$B$174))*User_interface!$D$54*User_interface!$D$55)</f>
        <v xml:space="preserve"> </v>
      </c>
      <c r="AU46" s="68" t="str">
        <f>IF(AU$31=" ", " ",INDEX(User_interface!$C$85:$C$174,MATCH(Berekeningen!AU$31,User_interface!$B$85:$B$174))*INDEX(User_interface!$D$85:$D$174,MATCH(Berekeningen!AU$31,User_interface!$B$85:$B$174))*User_interface!$D$54*User_interface!$D$55)</f>
        <v xml:space="preserve"> </v>
      </c>
      <c r="AV46" s="68" t="str">
        <f>IF(AV$31=" ", " ",INDEX(User_interface!$C$85:$C$174,MATCH(Berekeningen!AV$31,User_interface!$B$85:$B$174))*INDEX(User_interface!$D$85:$D$174,MATCH(Berekeningen!AV$31,User_interface!$B$85:$B$174))*User_interface!$D$54*User_interface!$D$55)</f>
        <v xml:space="preserve"> </v>
      </c>
      <c r="AW46" s="68" t="str">
        <f>IF(AW$31=" ", " ",INDEX(User_interface!$C$85:$C$174,MATCH(Berekeningen!AW$31,User_interface!$B$85:$B$174))*INDEX(User_interface!$D$85:$D$174,MATCH(Berekeningen!AW$31,User_interface!$B$85:$B$174))*User_interface!$D$54*User_interface!$D$55)</f>
        <v xml:space="preserve"> </v>
      </c>
      <c r="AX46" s="68" t="str">
        <f>IF(AX$31=" ", " ",INDEX(User_interface!$C$85:$C$174,MATCH(Berekeningen!AX$31,User_interface!$B$85:$B$174))*INDEX(User_interface!$D$85:$D$174,MATCH(Berekeningen!AX$31,User_interface!$B$85:$B$174))*User_interface!$D$54*User_interface!$D$55)</f>
        <v xml:space="preserve"> </v>
      </c>
      <c r="AY46" s="68" t="str">
        <f>IF(AY$31=" ", " ",INDEX(User_interface!$C$85:$C$174,MATCH(Berekeningen!AY$31,User_interface!$B$85:$B$174))*INDEX(User_interface!$D$85:$D$174,MATCH(Berekeningen!AY$31,User_interface!$B$85:$B$174))*User_interface!$D$54*User_interface!$D$55)</f>
        <v xml:space="preserve"> </v>
      </c>
      <c r="AZ46" s="68" t="str">
        <f>IF(AZ$31=" ", " ",INDEX(User_interface!$C$85:$C$174,MATCH(Berekeningen!AZ$31,User_interface!$B$85:$B$174))*INDEX(User_interface!$D$85:$D$174,MATCH(Berekeningen!AZ$31,User_interface!$B$85:$B$174))*User_interface!$D$54*User_interface!$D$55)</f>
        <v xml:space="preserve"> </v>
      </c>
      <c r="BA46" s="68" t="str">
        <f>IF(BA$31=" ", " ",INDEX(User_interface!$C$85:$C$174,MATCH(Berekeningen!BA$31,User_interface!$B$85:$B$174))*INDEX(User_interface!$D$85:$D$174,MATCH(Berekeningen!BA$31,User_interface!$B$85:$B$174))*User_interface!$D$54*User_interface!$D$55)</f>
        <v xml:space="preserve"> </v>
      </c>
      <c r="BB46" s="68" t="str">
        <f>IF(BB$31=" ", " ",INDEX(User_interface!$C$85:$C$174,MATCH(Berekeningen!BB$31,User_interface!$B$85:$B$174))*INDEX(User_interface!$D$85:$D$174,MATCH(Berekeningen!BB$31,User_interface!$B$85:$B$174))*User_interface!$D$54*User_interface!$D$55)</f>
        <v xml:space="preserve"> </v>
      </c>
      <c r="BC46" s="68" t="str">
        <f>IF(BC$31=" ", " ",INDEX(User_interface!$C$85:$C$174,MATCH(Berekeningen!BC$31,User_interface!$B$85:$B$174))*INDEX(User_interface!$D$85:$D$174,MATCH(Berekeningen!BC$31,User_interface!$B$85:$B$174))*User_interface!$D$54*User_interface!$D$55)</f>
        <v xml:space="preserve"> </v>
      </c>
      <c r="BD46" s="68" t="str">
        <f>IF(BD$31=" ", " ",INDEX(User_interface!$C$85:$C$174,MATCH(Berekeningen!BD$31,User_interface!$B$85:$B$174))*INDEX(User_interface!$D$85:$D$174,MATCH(Berekeningen!BD$31,User_interface!$B$85:$B$174))*User_interface!$D$54*User_interface!$D$55)</f>
        <v xml:space="preserve"> </v>
      </c>
      <c r="BE46" s="68" t="str">
        <f>IF(BE$31=" ", " ",INDEX(User_interface!$C$85:$C$174,MATCH(Berekeningen!BE$31,User_interface!$B$85:$B$174))*INDEX(User_interface!$D$85:$D$174,MATCH(Berekeningen!BE$31,User_interface!$B$85:$B$174))*User_interface!$D$54*User_interface!$D$55)</f>
        <v xml:space="preserve"> </v>
      </c>
      <c r="BF46" s="68" t="str">
        <f>IF(BF$31=" ", " ",INDEX(User_interface!$C$85:$C$174,MATCH(Berekeningen!BF$31,User_interface!$B$85:$B$174))*INDEX(User_interface!$D$85:$D$174,MATCH(Berekeningen!BF$31,User_interface!$B$85:$B$174))*User_interface!$D$54*User_interface!$D$55)</f>
        <v xml:space="preserve"> </v>
      </c>
      <c r="BG46" s="68" t="str">
        <f>IF(BG$31=" ", " ",INDEX(User_interface!$C$85:$C$174,MATCH(Berekeningen!BG$31,User_interface!$B$85:$B$174))*INDEX(User_interface!$D$85:$D$174,MATCH(Berekeningen!BG$31,User_interface!$B$85:$B$174))*User_interface!$D$54*User_interface!$D$55)</f>
        <v xml:space="preserve"> </v>
      </c>
      <c r="BH46" s="68" t="str">
        <f>IF(BH$31=" ", " ",INDEX(User_interface!$C$85:$C$174,MATCH(Berekeningen!BH$31,User_interface!$B$85:$B$174))*INDEX(User_interface!$D$85:$D$174,MATCH(Berekeningen!BH$31,User_interface!$B$85:$B$174))*User_interface!$D$54*User_interface!$D$55)</f>
        <v xml:space="preserve"> </v>
      </c>
      <c r="BI46" s="68" t="str">
        <f>IF(BI$31=" ", " ",INDEX(User_interface!$C$85:$C$174,MATCH(Berekeningen!BI$31,User_interface!$B$85:$B$174))*INDEX(User_interface!$D$85:$D$174,MATCH(Berekeningen!BI$31,User_interface!$B$85:$B$174))*User_interface!$D$54*User_interface!$D$55)</f>
        <v xml:space="preserve"> </v>
      </c>
      <c r="BJ46" s="68" t="str">
        <f>IF(BJ$31=" ", " ",INDEX(User_interface!$C$85:$C$174,MATCH(Berekeningen!BJ$31,User_interface!$B$85:$B$174))*INDEX(User_interface!$D$85:$D$174,MATCH(Berekeningen!BJ$31,User_interface!$B$85:$B$174))*User_interface!$D$54*User_interface!$D$55)</f>
        <v xml:space="preserve"> </v>
      </c>
      <c r="BK46" s="68" t="str">
        <f>IF(BK$31=" ", " ",INDEX(User_interface!$C$85:$C$174,MATCH(Berekeningen!BK$31,User_interface!$B$85:$B$174))*INDEX(User_interface!$D$85:$D$174,MATCH(Berekeningen!BK$31,User_interface!$B$85:$B$174))*User_interface!$D$54*User_interface!$D$55)</f>
        <v xml:space="preserve"> </v>
      </c>
      <c r="BL46" s="68" t="str">
        <f>IF(BL$31=" ", " ",INDEX(User_interface!$C$85:$C$174,MATCH(Berekeningen!BL$31,User_interface!$B$85:$B$174))*INDEX(User_interface!$D$85:$D$174,MATCH(Berekeningen!BL$31,User_interface!$B$85:$B$174))*User_interface!$D$54*User_interface!$D$55)</f>
        <v xml:space="preserve"> </v>
      </c>
      <c r="BM46" s="68" t="str">
        <f>IF(BM$31=" ", " ",INDEX(User_interface!$C$85:$C$174,MATCH(Berekeningen!BM$31,User_interface!$B$85:$B$174))*INDEX(User_interface!$D$85:$D$174,MATCH(Berekeningen!BM$31,User_interface!$B$85:$B$174))*User_interface!$D$54*User_interface!$D$55)</f>
        <v xml:space="preserve"> </v>
      </c>
    </row>
    <row r="47" spans="2:65">
      <c r="C47" s="68" t="s">
        <v>43</v>
      </c>
      <c r="D47" s="68" t="s">
        <v>6</v>
      </c>
      <c r="F47" s="68" t="str">
        <f>IF(F31=" "," ",SUM(SUMIF($B32:$B46,$U$4,F32:F46),-SUMIF($B32:$B46,$U$3,F32:F46))/(1+User_interface!$D$59)^(F31-($P31-1)))</f>
        <v xml:space="preserve"> </v>
      </c>
      <c r="G47" s="68" t="str">
        <f>IF(G31=" "," ",SUM(SUMIF($B32:$B46,$U$4,G32:G46),-SUMIF($B32:$B46,$U$3,G32:G46))/(1+User_interface!$D$59)^(G31-($P31-1)))</f>
        <v xml:space="preserve"> </v>
      </c>
      <c r="H47" s="68" t="str">
        <f>IF(H31=" "," ",SUM(SUMIF($B32:$B46,$U$4,H32:H46),-SUMIF($B32:$B46,$U$3,H32:H46))/(1+User_interface!$D$59)^(H31-($P31-1)))</f>
        <v xml:space="preserve"> </v>
      </c>
      <c r="I47" s="68" t="str">
        <f>IF(I31=" "," ",SUM(SUMIF($B32:$B46,$U$4,I32:I46),-SUMIF($B32:$B46,$U$3,I32:I46))/(1+User_interface!$D$59)^(I31-($P31-1)))</f>
        <v xml:space="preserve"> </v>
      </c>
      <c r="J47" s="68" t="str">
        <f>IF(J31=" "," ",SUM(SUMIF($B32:$B46,$U$4,J32:J46),-SUMIF($B32:$B46,$U$3,J32:J46))/(1+User_interface!$D$59)^(J31-($P31-1)))</f>
        <v xml:space="preserve"> </v>
      </c>
      <c r="K47" s="68" t="str">
        <f>IF(K31=" "," ",SUM(SUMIF($B32:$B46,$U$4,K32:K46),-SUMIF($B32:$B46,$U$3,K32:K46))/(1+User_interface!$D$59)^(K31-($P31-1)))</f>
        <v xml:space="preserve"> </v>
      </c>
      <c r="L47" s="68" t="str">
        <f>IF(L31=" "," ",SUM(SUMIF($B32:$B46,$U$4,L32:L46),-SUMIF($B32:$B46,$U$3,L32:L46))/(1+User_interface!$D$59)^(L31-($P31-1)))</f>
        <v xml:space="preserve"> </v>
      </c>
      <c r="M47" s="68" t="str">
        <f>IF(M31=" "," ",SUM(SUMIF($B32:$B46,$U$4,M32:M46),-SUMIF($B32:$B46,$U$3,M32:M46))/(1+User_interface!$D$59)^(M31-($P31-1)))</f>
        <v xml:space="preserve"> </v>
      </c>
      <c r="N47" s="68" t="str">
        <f>IF(N31=" "," ",SUM(SUMIF($B32:$B46,$U$4,N32:N46),-SUMIF($B32:$B46,$U$3,N32:N46))/(1+User_interface!$D$59)^(N31-($P31-1)))</f>
        <v xml:space="preserve"> </v>
      </c>
      <c r="O47" s="68" t="str">
        <f>IF(O31=" "," ",SUM(SUMIF($B32:$B46,$U$4,O32:O46),-SUMIF($B32:$B46,$U$3,O32:O46))/(1+User_interface!$D$59)^(O31-($P31-1)))</f>
        <v xml:space="preserve"> </v>
      </c>
      <c r="P47" s="55">
        <f>IF(P31=" "," ",SUM(SUMIF($B32:$B46,$U$4,P32:P46),-SUMIF($B32:$B46,$U$3,P32:P46))/(1+User_interface!$D$59)^(P31-($P31-1)))</f>
        <v>231606.24651501086</v>
      </c>
      <c r="Q47" s="68">
        <f>IF(Q31=" "," ",SUM(SUMIF($B32:$B46,$U$4,Q32:Q46),-SUMIF($B32:$B46,$U$3,Q32:Q46))/(1+User_interface!$D$59)^(Q31-($P31-1)))</f>
        <v>223019.30273976357</v>
      </c>
      <c r="R47" s="68">
        <f>IF(R31=" "," ",SUM(SUMIF($B32:$B46,$U$4,R32:R46),-SUMIF($B32:$B46,$U$3,R32:R46))/(1+User_interface!$D$59)^(R31-($P31-1)))</f>
        <v>186100.44429170151</v>
      </c>
      <c r="S47" s="68">
        <f>IF(S31=" "," ",SUM(SUMIF($B32:$B46,$U$4,S32:S46),-SUMIF($B32:$B46,$U$3,S32:S46))/(1+User_interface!$D$59)^(S31-($P31-1)))</f>
        <v>154175.07063135025</v>
      </c>
      <c r="T47" s="68">
        <f>IF(T31=" "," ",SUM(SUMIF($B32:$B46,$U$4,T32:T46),-SUMIF($B32:$B46,$U$3,T32:T46))/(1+User_interface!$D$59)^(T31-($P31-1)))</f>
        <v>126587.62779398919</v>
      </c>
      <c r="U47" s="68">
        <f>IF(U31=" "," ",SUM(SUMIF($B32:$B46,$U$4,U32:U46),-SUMIF($B32:$B46,$U$3,U32:U46))/(1+User_interface!$D$59)^(U31-($P31-1)))</f>
        <v>102768.45471783022</v>
      </c>
      <c r="V47" s="68">
        <f>IF(V31=" "," ",SUM(SUMIF($B32:$B46,$U$4,V32:V46),-SUMIF($B32:$B46,$U$3,V32:V46))/(1+User_interface!$D$59)^(V31-($P31-1)))</f>
        <v>82222.498770986829</v>
      </c>
      <c r="W47" s="68">
        <f>IF(W31=" "," ",SUM(SUMIF($B32:$B46,$U$4,W32:W46),-SUMIF($B32:$B46,$U$3,W32:W46))/(1+User_interface!$D$59)^(W31-($P31-1)))</f>
        <v>64519.518264349768</v>
      </c>
      <c r="X47" s="68">
        <f>IF(X31=" "," ",SUM(SUMIF($B32:$B46,$U$4,X32:X46),-SUMIF($B32:$B46,$U$3,X32:X46))/(1+User_interface!$D$59)^(X31-($P31-1)))</f>
        <v>49285.575509851435</v>
      </c>
      <c r="Y47" s="68">
        <f>IF(Y31=" "," ",SUM(SUMIF($B32:$B46,$U$4,Y32:Y46),-SUMIF($B32:$B46,$U$3,Y32:Y46))/(1+User_interface!$D$59)^(Y31-($P31-1)))</f>
        <v>36195.649987024</v>
      </c>
      <c r="Z47" s="68">
        <f>IF(Z31=" "," ",SUM(SUMIF($B32:$B46,$U$4,Z32:Z46),-SUMIF($B32:$B46,$U$3,Z32:Z46))/(1+User_interface!$D$59)^(Z31-($P31-1)))</f>
        <v>24967.223736584299</v>
      </c>
      <c r="AA47" s="68">
        <f>IF(AA31=" "," ",SUM(SUMIF($B32:$B46,$U$4,AA32:AA46),-SUMIF($B32:$B46,$U$3,AA32:AA46))/(1+User_interface!$D$59)^(AA31-($P31-1)))</f>
        <v>15354.710665674911</v>
      </c>
      <c r="AB47" s="68">
        <f>IF(AB31=" "," ",SUM(SUMIF($B32:$B46,$U$4,AB32:AB46),-SUMIF($B32:$B46,$U$3,AB32:AB46))/(1+User_interface!$D$59)^(AB31-($P31-1)))</f>
        <v>7144.6184221862104</v>
      </c>
      <c r="AC47" s="68">
        <f>IF(AC31=" "," ",SUM(SUMIF($B32:$B46,$U$4,AC32:AC46),-SUMIF($B32:$B46,$U$3,AC32:AC46))/(1+User_interface!$D$59)^(AC31-($P31-1)))</f>
        <v>151.34621940367327</v>
      </c>
      <c r="AD47" s="68">
        <f>IF(AD31=" "," ",SUM(SUMIF($B32:$B46,$U$4,AD32:AD46),-SUMIF($B32:$B46,$U$3,AD32:AD46))/(1+User_interface!$D$59)^(AD31-($P31-1)))</f>
        <v>-5786.4652345268996</v>
      </c>
      <c r="AE47" s="68">
        <f>IF(AE31=" "," ",SUM(SUMIF($B32:$B46,$U$4,AE32:AE46),-SUMIF($B32:$B46,$U$3,AE32:AE46))/(1+User_interface!$D$59)^(AE31-($P31-1)))</f>
        <v>-10809.104466379809</v>
      </c>
      <c r="AF47" s="68">
        <f>IF(AF31=" "," ",SUM(SUMIF($B32:$B46,$U$4,AF32:AF46),-SUMIF($B32:$B46,$U$3,AF32:AF46))/(1+User_interface!$D$59)^(AF31-($P31-1)))</f>
        <v>-15038.543776891942</v>
      </c>
      <c r="AG47" s="68">
        <f>IF(AG31=" "," ",SUM(SUMIF($B32:$B46,$U$4,AG32:AG46),-SUMIF($B32:$B46,$U$3,AG32:AG46))/(1+User_interface!$D$59)^(AG31-($P31-1)))</f>
        <v>-18580.83239783355</v>
      </c>
      <c r="AH47" s="68">
        <f>IF(AH31=" "," ",SUM(SUMIF($B32:$B46,$U$4,AH32:AH46),-SUMIF($B32:$B46,$U$3,AH32:AH46))/(1+User_interface!$D$59)^(AH31-($P31-1)))</f>
        <v>-21528.17583865107</v>
      </c>
      <c r="AI47" s="68">
        <f>IF(AI31=" "," ",SUM(SUMIF($B32:$B46,$U$4,AI32:AI46),-SUMIF($B32:$B46,$U$3,AI32:AI46))/(1+User_interface!$D$59)^(AI31-($P31-1)))</f>
        <v>-23960.742714671422</v>
      </c>
      <c r="AJ47" s="68">
        <f>IF(AJ31=" "," ",SUM(SUMIF($B32:$B46,$U$4,AJ32:AJ46),-SUMIF($B32:$B46,$U$3,AJ32:AJ46))/(1+User_interface!$D$59)^(AJ31-($P31-1)))</f>
        <v>-25948.234900035757</v>
      </c>
      <c r="AK47" s="68">
        <f>IF(AK31=" "," ",SUM(SUMIF($B32:$B46,$U$4,AK32:AK46),-SUMIF($B32:$B46,$U$3,AK32:AK46))/(1+User_interface!$D$59)^(AK31-($P31-1)))</f>
        <v>-27551.252120355563</v>
      </c>
      <c r="AL47" s="68">
        <f>IF(AL31=" "," ",SUM(SUMIF($B32:$B46,$U$4,AL32:AL46),-SUMIF($B32:$B46,$U$3,AL32:AL46))/(1+User_interface!$D$59)^(AL31-($P31-1)))</f>
        <v>-28822.477997074027</v>
      </c>
      <c r="AM47" s="68">
        <f>IF(AM31=" "," ",SUM(SUMIF($B32:$B46,$U$4,AM32:AM46),-SUMIF($B32:$B46,$U$3,AM32:AM46))/(1+User_interface!$D$59)^(AM31-($P31-1)))</f>
        <v>-29807.710994860568</v>
      </c>
      <c r="AN47" s="68">
        <f>IF(AN31=" "," ",SUM(SUMIF($B32:$B46,$U$4,AN32:AN46),-SUMIF($B32:$B46,$U$3,AN32:AN46))/(1+User_interface!$D$59)^(AN31-($P31-1)))</f>
        <v>-30546.760633238227</v>
      </c>
      <c r="AO47" s="68" t="str">
        <f>IF(AO31=" "," ",SUM(SUMIF($B32:$B46,$U$4,AO32:AO46),-SUMIF($B32:$B46,$U$3,AO32:AO46))/(1+User_interface!$D$59)^(AO31-($P31-1)))</f>
        <v xml:space="preserve"> </v>
      </c>
      <c r="AP47" s="68" t="str">
        <f>IF(AP31=" "," ",SUM(SUMIF($B32:$B46,$U$4,AP32:AP46),-SUMIF($B32:$B46,$U$3,AP32:AP46))/(1+User_interface!$D$59)^(AP31-($P31-1)))</f>
        <v xml:space="preserve"> </v>
      </c>
      <c r="AQ47" s="68" t="str">
        <f>IF(AQ31=" "," ",SUM(SUMIF($B32:$B46,$U$4,AQ32:AQ46),-SUMIF($B32:$B46,$U$3,AQ32:AQ46))/(1+User_interface!$D$59)^(AQ31-($P31-1)))</f>
        <v xml:space="preserve"> </v>
      </c>
      <c r="AR47" s="68" t="str">
        <f>IF(AR31=" "," ",SUM(SUMIF($B32:$B46,$U$4,AR32:AR46),-SUMIF($B32:$B46,$U$3,AR32:AR46))/(1+User_interface!$D$59)^(AR31-($P31-1)))</f>
        <v xml:space="preserve"> </v>
      </c>
      <c r="AS47" s="68" t="str">
        <f>IF(AS31=" "," ",SUM(SUMIF($B32:$B46,$U$4,AS32:AS46),-SUMIF($B32:$B46,$U$3,AS32:AS46))/(1+User_interface!$D$59)^(AS31-($P31-1)))</f>
        <v xml:space="preserve"> </v>
      </c>
      <c r="AT47" s="68" t="str">
        <f>IF(AT31=" "," ",SUM(SUMIF($B32:$B46,$U$4,AT32:AT46),-SUMIF($B32:$B46,$U$3,AT32:AT46))/(1+User_interface!$D$59)^(AT31-($P31-1)))</f>
        <v xml:space="preserve"> </v>
      </c>
      <c r="AU47" s="68" t="str">
        <f>IF(AU31=" "," ",SUM(SUMIF($B32:$B46,$U$4,AU32:AU46),-SUMIF($B32:$B46,$U$3,AU32:AU46))/(1+User_interface!$D$59)^(AU31-($P31-1)))</f>
        <v xml:space="preserve"> </v>
      </c>
      <c r="AV47" s="68" t="str">
        <f>IF(AV31=" "," ",SUM(SUMIF($B32:$B46,$U$4,AV32:AV46),-SUMIF($B32:$B46,$U$3,AV32:AV46))/(1+User_interface!$D$59)^(AV31-($P31-1)))</f>
        <v xml:space="preserve"> </v>
      </c>
      <c r="AW47" s="68" t="str">
        <f>IF(AW31=" "," ",SUM(SUMIF($B32:$B46,$U$4,AW32:AW46),-SUMIF($B32:$B46,$U$3,AW32:AW46))/(1+User_interface!$D$59)^(AW31-($P31-1)))</f>
        <v xml:space="preserve"> </v>
      </c>
      <c r="AX47" s="68" t="str">
        <f>IF(AX31=" "," ",SUM(SUMIF($B32:$B46,$U$4,AX32:AX46),-SUMIF($B32:$B46,$U$3,AX32:AX46))/(1+User_interface!$D$59)^(AX31-($P31-1)))</f>
        <v xml:space="preserve"> </v>
      </c>
      <c r="AY47" s="68" t="str">
        <f>IF(AY31=" "," ",SUM(SUMIF($B32:$B46,$U$4,AY32:AY46),-SUMIF($B32:$B46,$U$3,AY32:AY46))/(1+User_interface!$D$59)^(AY31-($P31-1)))</f>
        <v xml:space="preserve"> </v>
      </c>
      <c r="AZ47" s="68" t="str">
        <f>IF(AZ31=" "," ",SUM(SUMIF($B32:$B46,$U$4,AZ32:AZ46),-SUMIF($B32:$B46,$U$3,AZ32:AZ46))/(1+User_interface!$D$59)^(AZ31-($P31-1)))</f>
        <v xml:space="preserve"> </v>
      </c>
      <c r="BA47" s="68" t="str">
        <f>IF(BA31=" "," ",SUM(SUMIF($B32:$B46,$U$4,BA32:BA46),-SUMIF($B32:$B46,$U$3,BA32:BA46))/(1+User_interface!$D$59)^(BA31-($P31-1)))</f>
        <v xml:space="preserve"> </v>
      </c>
      <c r="BB47" s="68" t="str">
        <f>IF(BB31=" "," ",SUM(SUMIF($B32:$B46,$U$4,BB32:BB46),-SUMIF($B32:$B46,$U$3,BB32:BB46))/(1+User_interface!$D$59)^(BB31-($P31-1)))</f>
        <v xml:space="preserve"> </v>
      </c>
      <c r="BC47" s="68" t="str">
        <f>IF(BC31=" "," ",SUM(SUMIF($B32:$B46,$U$4,BC32:BC46),-SUMIF($B32:$B46,$U$3,BC32:BC46))/(1+User_interface!$D$59)^(BC31-($P31-1)))</f>
        <v xml:space="preserve"> </v>
      </c>
      <c r="BD47" s="68" t="str">
        <f>IF(BD31=" "," ",SUM(SUMIF($B32:$B46,$U$4,BD32:BD46),-SUMIF($B32:$B46,$U$3,BD32:BD46))/(1+User_interface!$D$59)^(BD31-($P31-1)))</f>
        <v xml:space="preserve"> </v>
      </c>
      <c r="BE47" s="68" t="str">
        <f>IF(BE31=" "," ",SUM(SUMIF($B32:$B46,$U$4,BE32:BE46),-SUMIF($B32:$B46,$U$3,BE32:BE46))/(1+User_interface!$D$59)^(BE31-($P31-1)))</f>
        <v xml:space="preserve"> </v>
      </c>
      <c r="BF47" s="68" t="str">
        <f>IF(BF31=" "," ",SUM(SUMIF($B32:$B46,$U$4,BF32:BF46),-SUMIF($B32:$B46,$U$3,BF32:BF46))/(1+User_interface!$D$59)^(BF31-($P31-1)))</f>
        <v xml:space="preserve"> </v>
      </c>
      <c r="BG47" s="68" t="str">
        <f>IF(BG31=" "," ",SUM(SUMIF($B32:$B46,$U$4,BG32:BG46),-SUMIF($B32:$B46,$U$3,BG32:BG46))/(1+User_interface!$D$59)^(BG31-($P31-1)))</f>
        <v xml:space="preserve"> </v>
      </c>
      <c r="BH47" s="68" t="str">
        <f>IF(BH31=" "," ",SUM(SUMIF($B32:$B46,$U$4,BH32:BH46),-SUMIF($B32:$B46,$U$3,BH32:BH46))/(1+User_interface!$D$59)^(BH31-($P31-1)))</f>
        <v xml:space="preserve"> </v>
      </c>
      <c r="BI47" s="68" t="str">
        <f>IF(BI31=" "," ",SUM(SUMIF($B32:$B46,$U$4,BI32:BI46),-SUMIF($B32:$B46,$U$3,BI32:BI46))/(1+User_interface!$D$59)^(BI31-($P31-1)))</f>
        <v xml:space="preserve"> </v>
      </c>
      <c r="BJ47" s="68" t="str">
        <f>IF(BJ31=" "," ",SUM(SUMIF($B32:$B46,$U$4,BJ32:BJ46),-SUMIF($B32:$B46,$U$3,BJ32:BJ46))/(1+User_interface!$D$59)^(BJ31-($P31-1)))</f>
        <v xml:space="preserve"> </v>
      </c>
      <c r="BK47" s="68" t="str">
        <f>IF(BK31=" "," ",SUM(SUMIF($B32:$B46,$U$4,BK32:BK46),-SUMIF($B32:$B46,$U$3,BK32:BK46))/(1+User_interface!$D$59)^(BK31-($P31-1)))</f>
        <v xml:space="preserve"> </v>
      </c>
      <c r="BL47" s="68" t="str">
        <f>IF(BL31=" "," ",SUM(SUMIF($B32:$B46,$U$4,BL32:BL46),-SUMIF($B32:$B46,$U$3,BL32:BL46))/(1+User_interface!$D$59)^(BL31-($P31-1)))</f>
        <v xml:space="preserve"> </v>
      </c>
      <c r="BM47" s="68" t="str">
        <f>IF(BM31=" "," ",SUM(SUMIF($B32:$B46,$U$4,BM32:BM46),-SUMIF($B32:$B46,$U$3,BM32:BM46))/(1+User_interface!$D$59)^(BM31-($P31-1)))</f>
        <v xml:space="preserve"> </v>
      </c>
    </row>
    <row r="48" spans="2:65">
      <c r="C48" s="68" t="s">
        <v>131</v>
      </c>
      <c r="F48" s="68" t="str">
        <f>IF(F31=" "," ",SUM(SUMIF($B32:$B46,$U$3,F32:F46),-SUMIF($B32:$B46,$U$4,F32:F46))/(1+User_interface!$D$59)^(F31-($P31-1)))</f>
        <v xml:space="preserve"> </v>
      </c>
      <c r="G48" s="68" t="str">
        <f>IF(G31=" "," ",SUM(SUMIF($B32:$B46,$U$3,G32:G46),-SUMIF($B32:$B46,$U$4,G32:G46))/(1+User_interface!$D$59)^(G31-($P31-1)))</f>
        <v xml:space="preserve"> </v>
      </c>
      <c r="H48" s="68" t="str">
        <f>IF(H31=" "," ",SUM(SUMIF($B32:$B46,$U$3,H32:H46),-SUMIF($B32:$B46,$U$4,H32:H46))/(1+User_interface!$D$59)^(H31-($P31-1)))</f>
        <v xml:space="preserve"> </v>
      </c>
      <c r="I48" s="68" t="str">
        <f>IF(I31=" "," ",SUM(SUMIF($B32:$B46,$U$3,I32:I46),-SUMIF($B32:$B46,$U$4,I32:I46))/(1+User_interface!$D$59)^(I31-($P31-1)))</f>
        <v xml:space="preserve"> </v>
      </c>
      <c r="J48" s="68" t="str">
        <f>IF(J31=" "," ",SUM(SUMIF($B32:$B46,$U$3,J32:J46),-SUMIF($B32:$B46,$U$4,J32:J46))/(1+User_interface!$D$59)^(J31-($P31-1)))</f>
        <v xml:space="preserve"> </v>
      </c>
      <c r="K48" s="68" t="str">
        <f>IF(K31=" "," ",SUM(SUMIF($B32:$B46,$U$3,K32:K46),-SUMIF($B32:$B46,$U$4,K32:K46))/(1+User_interface!$D$59)^(K31-($P31-1)))</f>
        <v xml:space="preserve"> </v>
      </c>
      <c r="L48" s="68" t="str">
        <f>IF(L31=" "," ",SUM(SUMIF($B32:$B46,$U$3,L32:L46),-SUMIF($B32:$B46,$U$4,L32:L46))/(1+User_interface!$D$59)^(L31-($P31-1)))</f>
        <v xml:space="preserve"> </v>
      </c>
      <c r="M48" s="68" t="str">
        <f>IF(M31=" "," ",SUM(SUMIF($B32:$B46,$U$3,M32:M46),-SUMIF($B32:$B46,$U$4,M32:M46))/(1+User_interface!$D$59)^(M31-($P31-1)))</f>
        <v xml:space="preserve"> </v>
      </c>
      <c r="N48" s="68" t="str">
        <f>IF(N31=" "," ",SUM(SUMIF($B32:$B46,$U$3,N32:N46),-SUMIF($B32:$B46,$U$4,N32:N46))/(1+User_interface!$D$59)^(N31-($P31-1)))</f>
        <v xml:space="preserve"> </v>
      </c>
      <c r="O48" s="68" t="str">
        <f>IF(O31=" "," ",SUM(SUMIF($B32:$B46,$U$3,O32:O46),-SUMIF($B32:$B46,$U$4,O32:O46))/(1+User_interface!$D$59)^(O31-($P31-1)))</f>
        <v xml:space="preserve"> </v>
      </c>
      <c r="P48" s="55">
        <f>IF(P31=" "," ",SUM(SUMIF($B32:$B46,$U$3,P32:P46),-SUMIF($B32:$B46,$U$4,P32:P46))/(1+User_interface!$D$59)^(P31-($P31-1)))</f>
        <v>-231606.24651501086</v>
      </c>
      <c r="Q48" s="68">
        <f>IF(Q31=" "," ",SUM(SUMIF($B32:$B46,$U$3,Q32:Q46),-SUMIF($B32:$B46,$U$4,Q32:Q46))/(1+User_interface!$D$59)^(Q31-($P31-1)))</f>
        <v>-223019.30273976357</v>
      </c>
      <c r="R48" s="68">
        <f>IF(R31=" "," ",SUM(SUMIF($B32:$B46,$U$3,R32:R46),-SUMIF($B32:$B46,$U$4,R32:R46))/(1+User_interface!$D$59)^(R31-($P31-1)))</f>
        <v>-186100.44429170151</v>
      </c>
      <c r="S48" s="68">
        <f>IF(S31=" "," ",SUM(SUMIF($B32:$B46,$U$3,S32:S46),-SUMIF($B32:$B46,$U$4,S32:S46))/(1+User_interface!$D$59)^(S31-($P31-1)))</f>
        <v>-154175.07063135025</v>
      </c>
      <c r="T48" s="68">
        <f>IF(T31=" "," ",SUM(SUMIF($B32:$B46,$U$3,T32:T46),-SUMIF($B32:$B46,$U$4,T32:T46))/(1+User_interface!$D$59)^(T31-($P31-1)))</f>
        <v>-126587.62779398919</v>
      </c>
      <c r="U48" s="68">
        <f>IF(U31=" "," ",SUM(SUMIF($B32:$B46,$U$3,U32:U46),-SUMIF($B32:$B46,$U$4,U32:U46))/(1+User_interface!$D$59)^(U31-($P31-1)))</f>
        <v>-102768.45471783022</v>
      </c>
      <c r="V48" s="68">
        <f>IF(V31=" "," ",SUM(SUMIF($B32:$B46,$U$3,V32:V46),-SUMIF($B32:$B46,$U$4,V32:V46))/(1+User_interface!$D$59)^(V31-($P31-1)))</f>
        <v>-82222.498770986829</v>
      </c>
      <c r="W48" s="68">
        <f>IF(W31=" "," ",SUM(SUMIF($B32:$B46,$U$3,W32:W46),-SUMIF($B32:$B46,$U$4,W32:W46))/(1+User_interface!$D$59)^(W31-($P31-1)))</f>
        <v>-64519.518264349768</v>
      </c>
      <c r="X48" s="68">
        <f>IF(X31=" "," ",SUM(SUMIF($B32:$B46,$U$3,X32:X46),-SUMIF($B32:$B46,$U$4,X32:X46))/(1+User_interface!$D$59)^(X31-($P31-1)))</f>
        <v>-49285.575509851435</v>
      </c>
      <c r="Y48" s="68">
        <f>IF(Y31=" "," ",SUM(SUMIF($B32:$B46,$U$3,Y32:Y46),-SUMIF($B32:$B46,$U$4,Y32:Y46))/(1+User_interface!$D$59)^(Y31-($P31-1)))</f>
        <v>-36195.649987024</v>
      </c>
      <c r="Z48" s="68">
        <f>IF(Z31=" "," ",SUM(SUMIF($B32:$B46,$U$3,Z32:Z46),-SUMIF($B32:$B46,$U$4,Z32:Z46))/(1+User_interface!$D$59)^(Z31-($P31-1)))</f>
        <v>-24967.223736584299</v>
      </c>
      <c r="AA48" s="68">
        <f>IF(AA31=" "," ",SUM(SUMIF($B32:$B46,$U$3,AA32:AA46),-SUMIF($B32:$B46,$U$4,AA32:AA46))/(1+User_interface!$D$59)^(AA31-($P31-1)))</f>
        <v>-15354.710665674911</v>
      </c>
      <c r="AB48" s="68">
        <f>IF(AB31=" "," ",SUM(SUMIF($B32:$B46,$U$3,AB32:AB46),-SUMIF($B32:$B46,$U$4,AB32:AB46))/(1+User_interface!$D$59)^(AB31-($P31-1)))</f>
        <v>-7144.6184221862104</v>
      </c>
      <c r="AC48" s="68">
        <f>IF(AC31=" "," ",SUM(SUMIF($B32:$B46,$U$3,AC32:AC46),-SUMIF($B32:$B46,$U$4,AC32:AC46))/(1+User_interface!$D$59)^(AC31-($P31-1)))</f>
        <v>-151.34621940367327</v>
      </c>
      <c r="AD48" s="68">
        <f>IF(AD31=" "," ",SUM(SUMIF($B32:$B46,$U$3,AD32:AD46),-SUMIF($B32:$B46,$U$4,AD32:AD46))/(1+User_interface!$D$59)^(AD31-($P31-1)))</f>
        <v>5786.4652345268996</v>
      </c>
      <c r="AE48" s="68">
        <f>IF(AE31=" "," ",SUM(SUMIF($B32:$B46,$U$3,AE32:AE46),-SUMIF($B32:$B46,$U$4,AE32:AE46))/(1+User_interface!$D$59)^(AE31-($P31-1)))</f>
        <v>10809.104466379809</v>
      </c>
      <c r="AF48" s="68">
        <f>IF(AF31=" "," ",SUM(SUMIF($B32:$B46,$U$3,AF32:AF46),-SUMIF($B32:$B46,$U$4,AF32:AF46))/(1+User_interface!$D$59)^(AF31-($P31-1)))</f>
        <v>15038.543776891942</v>
      </c>
      <c r="AG48" s="68">
        <f>IF(AG31=" "," ",SUM(SUMIF($B32:$B46,$U$3,AG32:AG46),-SUMIF($B32:$B46,$U$4,AG32:AG46))/(1+User_interface!$D$59)^(AG31-($P31-1)))</f>
        <v>18580.83239783355</v>
      </c>
      <c r="AH48" s="68">
        <f>IF(AH31=" "," ",SUM(SUMIF($B32:$B46,$U$3,AH32:AH46),-SUMIF($B32:$B46,$U$4,AH32:AH46))/(1+User_interface!$D$59)^(AH31-($P31-1)))</f>
        <v>21528.17583865107</v>
      </c>
      <c r="AI48" s="68">
        <f>IF(AI31=" "," ",SUM(SUMIF($B32:$B46,$U$3,AI32:AI46),-SUMIF($B32:$B46,$U$4,AI32:AI46))/(1+User_interface!$D$59)^(AI31-($P31-1)))</f>
        <v>23960.742714671422</v>
      </c>
      <c r="AJ48" s="68">
        <f>IF(AJ31=" "," ",SUM(SUMIF($B32:$B46,$U$3,AJ32:AJ46),-SUMIF($B32:$B46,$U$4,AJ32:AJ46))/(1+User_interface!$D$59)^(AJ31-($P31-1)))</f>
        <v>25948.234900035757</v>
      </c>
      <c r="AK48" s="68">
        <f>IF(AK31=" "," ",SUM(SUMIF($B32:$B46,$U$3,AK32:AK46),-SUMIF($B32:$B46,$U$4,AK32:AK46))/(1+User_interface!$D$59)^(AK31-($P31-1)))</f>
        <v>27551.252120355563</v>
      </c>
      <c r="AL48" s="68">
        <f>IF(AL31=" "," ",SUM(SUMIF($B32:$B46,$U$3,AL32:AL46),-SUMIF($B32:$B46,$U$4,AL32:AL46))/(1+User_interface!$D$59)^(AL31-($P31-1)))</f>
        <v>28822.477997074027</v>
      </c>
      <c r="AM48" s="68">
        <f>IF(AM31=" "," ",SUM(SUMIF($B32:$B46,$U$3,AM32:AM46),-SUMIF($B32:$B46,$U$4,AM32:AM46))/(1+User_interface!$D$59)^(AM31-($P31-1)))</f>
        <v>29807.710994860568</v>
      </c>
      <c r="AN48" s="68">
        <f>IF(AN31=" "," ",SUM(SUMIF($B32:$B46,$U$3,AN32:AN46),-SUMIF($B32:$B46,$U$4,AN32:AN46))/(1+User_interface!$D$59)^(AN31-($P31-1)))</f>
        <v>30546.760633238227</v>
      </c>
      <c r="AO48" s="68" t="str">
        <f>IF(AO31=" "," ",SUM(SUMIF($B32:$B46,$U$3,AO32:AO46),-SUMIF($B32:$B46,$U$4,AO32:AO46))/(1+User_interface!$D$59)^(AO31-($P31-1)))</f>
        <v xml:space="preserve"> </v>
      </c>
      <c r="AP48" s="68" t="str">
        <f>IF(AP31=" "," ",SUM(SUMIF($B32:$B46,$U$3,AP32:AP46),-SUMIF($B32:$B46,$U$4,AP32:AP46))/(1+User_interface!$D$59)^(AP31-($P31-1)))</f>
        <v xml:space="preserve"> </v>
      </c>
      <c r="AQ48" s="68" t="str">
        <f>IF(AQ31=" "," ",SUM(SUMIF($B32:$B46,$U$3,AQ32:AQ46),-SUMIF($B32:$B46,$U$4,AQ32:AQ46))/(1+User_interface!$D$59)^(AQ31-($P31-1)))</f>
        <v xml:space="preserve"> </v>
      </c>
      <c r="AR48" s="68" t="str">
        <f>IF(AR31=" "," ",SUM(SUMIF($B32:$B46,$U$3,AR32:AR46),-SUMIF($B32:$B46,$U$4,AR32:AR46))/(1+User_interface!$D$59)^(AR31-($P31-1)))</f>
        <v xml:space="preserve"> </v>
      </c>
      <c r="AS48" s="68" t="str">
        <f>IF(AS31=" "," ",SUM(SUMIF($B32:$B46,$U$3,AS32:AS46),-SUMIF($B32:$B46,$U$4,AS32:AS46))/(1+User_interface!$D$59)^(AS31-($P31-1)))</f>
        <v xml:space="preserve"> </v>
      </c>
      <c r="AT48" s="68" t="str">
        <f>IF(AT31=" "," ",SUM(SUMIF($B32:$B46,$U$3,AT32:AT46),-SUMIF($B32:$B46,$U$4,AT32:AT46))/(1+User_interface!$D$59)^(AT31-($P31-1)))</f>
        <v xml:space="preserve"> </v>
      </c>
      <c r="AU48" s="68" t="str">
        <f>IF(AU31=" "," ",SUM(SUMIF($B32:$B46,$U$3,AU32:AU46),-SUMIF($B32:$B46,$U$4,AU32:AU46))/(1+User_interface!$D$59)^(AU31-($P31-1)))</f>
        <v xml:space="preserve"> </v>
      </c>
      <c r="AV48" s="68" t="str">
        <f>IF(AV31=" "," ",SUM(SUMIF($B32:$B46,$U$3,AV32:AV46),-SUMIF($B32:$B46,$U$4,AV32:AV46))/(1+User_interface!$D$59)^(AV31-($P31-1)))</f>
        <v xml:space="preserve"> </v>
      </c>
      <c r="AW48" s="68" t="str">
        <f>IF(AW31=" "," ",SUM(SUMIF($B32:$B46,$U$3,AW32:AW46),-SUMIF($B32:$B46,$U$4,AW32:AW46))/(1+User_interface!$D$59)^(AW31-($P31-1)))</f>
        <v xml:space="preserve"> </v>
      </c>
      <c r="AX48" s="68" t="str">
        <f>IF(AX31=" "," ",SUM(SUMIF($B32:$B46,$U$3,AX32:AX46),-SUMIF($B32:$B46,$U$4,AX32:AX46))/(1+User_interface!$D$59)^(AX31-($P31-1)))</f>
        <v xml:space="preserve"> </v>
      </c>
      <c r="AY48" s="68" t="str">
        <f>IF(AY31=" "," ",SUM(SUMIF($B32:$B46,$U$3,AY32:AY46),-SUMIF($B32:$B46,$U$4,AY32:AY46))/(1+User_interface!$D$59)^(AY31-($P31-1)))</f>
        <v xml:space="preserve"> </v>
      </c>
      <c r="AZ48" s="68" t="str">
        <f>IF(AZ31=" "," ",SUM(SUMIF($B32:$B46,$U$3,AZ32:AZ46),-SUMIF($B32:$B46,$U$4,AZ32:AZ46))/(1+User_interface!$D$59)^(AZ31-($P31-1)))</f>
        <v xml:space="preserve"> </v>
      </c>
      <c r="BA48" s="68" t="str">
        <f>IF(BA31=" "," ",SUM(SUMIF($B32:$B46,$U$3,BA32:BA46),-SUMIF($B32:$B46,$U$4,BA32:BA46))/(1+User_interface!$D$59)^(BA31-($P31-1)))</f>
        <v xml:space="preserve"> </v>
      </c>
      <c r="BB48" s="68" t="str">
        <f>IF(BB31=" "," ",SUM(SUMIF($B32:$B46,$U$3,BB32:BB46),-SUMIF($B32:$B46,$U$4,BB32:BB46))/(1+User_interface!$D$59)^(BB31-($P31-1)))</f>
        <v xml:space="preserve"> </v>
      </c>
      <c r="BC48" s="68" t="str">
        <f>IF(BC31=" "," ",SUM(SUMIF($B32:$B46,$U$3,BC32:BC46),-SUMIF($B32:$B46,$U$4,BC32:BC46))/(1+User_interface!$D$59)^(BC31-($P31-1)))</f>
        <v xml:space="preserve"> </v>
      </c>
      <c r="BD48" s="68" t="str">
        <f>IF(BD31=" "," ",SUM(SUMIF($B32:$B46,$U$3,BD32:BD46),-SUMIF($B32:$B46,$U$4,BD32:BD46))/(1+User_interface!$D$59)^(BD31-($P31-1)))</f>
        <v xml:space="preserve"> </v>
      </c>
      <c r="BE48" s="68" t="str">
        <f>IF(BE31=" "," ",SUM(SUMIF($B32:$B46,$U$3,BE32:BE46),-SUMIF($B32:$B46,$U$4,BE32:BE46))/(1+User_interface!$D$59)^(BE31-($P31-1)))</f>
        <v xml:space="preserve"> </v>
      </c>
      <c r="BF48" s="68" t="str">
        <f>IF(BF31=" "," ",SUM(SUMIF($B32:$B46,$U$3,BF32:BF46),-SUMIF($B32:$B46,$U$4,BF32:BF46))/(1+User_interface!$D$59)^(BF31-($P31-1)))</f>
        <v xml:space="preserve"> </v>
      </c>
      <c r="BG48" s="68" t="str">
        <f>IF(BG31=" "," ",SUM(SUMIF($B32:$B46,$U$3,BG32:BG46),-SUMIF($B32:$B46,$U$4,BG32:BG46))/(1+User_interface!$D$59)^(BG31-($P31-1)))</f>
        <v xml:space="preserve"> </v>
      </c>
      <c r="BH48" s="68" t="str">
        <f>IF(BH31=" "," ",SUM(SUMIF($B32:$B46,$U$3,BH32:BH46),-SUMIF($B32:$B46,$U$4,BH32:BH46))/(1+User_interface!$D$59)^(BH31-($P31-1)))</f>
        <v xml:space="preserve"> </v>
      </c>
      <c r="BI48" s="68" t="str">
        <f>IF(BI31=" "," ",SUM(SUMIF($B32:$B46,$U$3,BI32:BI46),-SUMIF($B32:$B46,$U$4,BI32:BI46))/(1+User_interface!$D$59)^(BI31-($P31-1)))</f>
        <v xml:space="preserve"> </v>
      </c>
      <c r="BJ48" s="68" t="str">
        <f>IF(BJ31=" "," ",SUM(SUMIF($B32:$B46,$U$3,BJ32:BJ46),-SUMIF($B32:$B46,$U$4,BJ32:BJ46))/(1+User_interface!$D$59)^(BJ31-($P31-1)))</f>
        <v xml:space="preserve"> </v>
      </c>
      <c r="BK48" s="68" t="str">
        <f>IF(BK31=" "," ",SUM(SUMIF($B32:$B46,$U$3,BK32:BK46),-SUMIF($B32:$B46,$U$4,BK32:BK46))/(1+User_interface!$D$59)^(BK31-($P31-1)))</f>
        <v xml:space="preserve"> </v>
      </c>
      <c r="BL48" s="68" t="str">
        <f>IF(BL31=" "," ",SUM(SUMIF($B32:$B46,$U$3,BL32:BL46),-SUMIF($B32:$B46,$U$4,BL32:BL46))/(1+User_interface!$D$59)^(BL31-($P31-1)))</f>
        <v xml:space="preserve"> </v>
      </c>
      <c r="BM48" s="68" t="str">
        <f>IF(BM31=" "," ",SUM(SUMIF($B32:$B46,$U$3,BM32:BM46),-SUMIF($B32:$B46,$U$4,BM32:BM46))/(1+User_interface!$D$59)^(BM31-($P31-1)))</f>
        <v xml:space="preserve"> </v>
      </c>
    </row>
    <row r="50" spans="2:65">
      <c r="B50" s="68" t="s">
        <v>212</v>
      </c>
      <c r="E50" s="68" t="s">
        <v>54</v>
      </c>
      <c r="F50" s="68" t="str">
        <f>IF(AND(ABS(SUM(G50,-1,-$P50))&lt;=User_interface!$D$67,SUM(G50,-1)&lt;=$P50),SUM(G50,-1)," ")</f>
        <v xml:space="preserve"> </v>
      </c>
      <c r="G50" s="68" t="str">
        <f>IF(AND(ABS(SUM(H50,-1,-$P50))&lt;=User_interface!$D$67,SUM(H50,-1)&lt;=$P50),SUM(H50,-1)," ")</f>
        <v xml:space="preserve"> </v>
      </c>
      <c r="H50" s="68" t="str">
        <f>IF(AND(ABS(SUM(I50,-1,-$P50))&lt;=User_interface!$D$67,SUM(I50,-1)&lt;=$P50),SUM(I50,-1)," ")</f>
        <v xml:space="preserve"> </v>
      </c>
      <c r="I50" s="68" t="str">
        <f>IF(AND(ABS(SUM(J50,-1,-$P50))&lt;=User_interface!$D$67,SUM(J50,-1)&lt;=$P50),SUM(J50,-1)," ")</f>
        <v xml:space="preserve"> </v>
      </c>
      <c r="J50" s="68" t="str">
        <f>IF(AND(ABS(SUM(K50,-1,-$P50))&lt;=User_interface!$D$67,SUM(K50,-1)&lt;=$P50),SUM(K50,-1)," ")</f>
        <v xml:space="preserve"> </v>
      </c>
      <c r="K50" s="68" t="str">
        <f>IF(AND(ABS(SUM(L50,-1,-$P50))&lt;=User_interface!$D$67,SUM(L50,-1)&lt;=$P50),SUM(L50,-1)," ")</f>
        <v xml:space="preserve"> </v>
      </c>
      <c r="L50" s="68" t="str">
        <f>IF(AND(ABS(SUM(M50,-1,-$P50))&lt;=User_interface!$D$67,SUM(M50,-1)&lt;=$P50),SUM(M50,-1)," ")</f>
        <v xml:space="preserve"> </v>
      </c>
      <c r="M50" s="68" t="str">
        <f>IF(AND(ABS(SUM(N50,-1,-$P50))&lt;=User_interface!$D$67,SUM(N50,-1)&lt;=$P50),SUM(N50,-1)," ")</f>
        <v xml:space="preserve"> </v>
      </c>
      <c r="N50" s="68" t="str">
        <f>IF(AND(ABS(SUM(O50,-1,-$P50))&lt;=User_interface!$D$67,SUM(O50,-1)&lt;=$P50),SUM(O50,-1)," ")</f>
        <v xml:space="preserve"> </v>
      </c>
      <c r="O50" s="68" t="str">
        <f>IF(AND(ABS(SUM(P50,-1,-$P50))&lt;=User_interface!$D$67,SUM(P50,-1)&lt;=$P50),SUM(P50,-1)," ")</f>
        <v xml:space="preserve"> </v>
      </c>
      <c r="P50" s="68">
        <f>2020+User_interface!D67</f>
        <v>2020</v>
      </c>
      <c r="Q50" s="68">
        <f>IF(AND(SUM(P50,2,-$P50)&lt;=User_interface!$D$56,SUM(P50,1)&gt;=$P50),SUM(P50,1)," ")</f>
        <v>2021</v>
      </c>
      <c r="R50" s="68">
        <f>IF(AND(SUM(Q50,2,-$P50)&lt;=User_interface!$D$56,SUM(Q50,1)&gt;=$P50),SUM(Q50,1)," ")</f>
        <v>2022</v>
      </c>
      <c r="S50" s="68">
        <f>IF(AND(SUM(R50,2,-$P50)&lt;=User_interface!$D$56,SUM(R50,1)&gt;=$P50),SUM(R50,1)," ")</f>
        <v>2023</v>
      </c>
      <c r="T50" s="68">
        <f>IF(AND(SUM(S50,2,-$P50)&lt;=User_interface!$D$56,SUM(S50,1)&gt;=$P50),SUM(S50,1)," ")</f>
        <v>2024</v>
      </c>
      <c r="U50" s="68">
        <f>IF(AND(SUM(T50,2,-$P50)&lt;=User_interface!$D$56,SUM(T50,1)&gt;=$P50),SUM(T50,1)," ")</f>
        <v>2025</v>
      </c>
      <c r="V50" s="68">
        <f>IF(AND(SUM(U50,2,-$P50)&lt;=User_interface!$D$56,SUM(U50,1)&gt;=$P50),SUM(U50,1)," ")</f>
        <v>2026</v>
      </c>
      <c r="W50" s="68">
        <f>IF(AND(SUM(V50,2,-$P50)&lt;=User_interface!$D$56,SUM(V50,1)&gt;=$P50),SUM(V50,1)," ")</f>
        <v>2027</v>
      </c>
      <c r="X50" s="68">
        <f>IF(AND(SUM(W50,2,-$P50)&lt;=User_interface!$D$56,SUM(W50,1)&gt;=$P50),SUM(W50,1)," ")</f>
        <v>2028</v>
      </c>
      <c r="Y50" s="68">
        <f>IF(AND(SUM(X50,2,-$P50)&lt;=User_interface!$D$56,SUM(X50,1)&gt;=$P50),SUM(X50,1)," ")</f>
        <v>2029</v>
      </c>
      <c r="Z50" s="68">
        <f>IF(AND(SUM(Y50,2,-$P50)&lt;=User_interface!$D$56,SUM(Y50,1)&gt;=$P50),SUM(Y50,1)," ")</f>
        <v>2030</v>
      </c>
      <c r="AA50" s="68">
        <f>IF(AND(SUM(Z50,2,-$P50)&lt;=User_interface!$D$56,SUM(Z50,1)&gt;=$P50),SUM(Z50,1)," ")</f>
        <v>2031</v>
      </c>
      <c r="AB50" s="68">
        <f>IF(AND(SUM(AA50,2,-$P50)&lt;=User_interface!$D$56,SUM(AA50,1)&gt;=$P50),SUM(AA50,1)," ")</f>
        <v>2032</v>
      </c>
      <c r="AC50" s="68">
        <f>IF(AND(SUM(AB50,2,-$P50)&lt;=User_interface!$D$56,SUM(AB50,1)&gt;=$P50),SUM(AB50,1)," ")</f>
        <v>2033</v>
      </c>
      <c r="AD50" s="68">
        <f>IF(AND(SUM(AC50,2,-$P50)&lt;=User_interface!$D$56,SUM(AC50,1)&gt;=$P50),SUM(AC50,1)," ")</f>
        <v>2034</v>
      </c>
      <c r="AE50" s="68">
        <f>IF(AND(SUM(AD50,2,-$P50)&lt;=User_interface!$D$56,SUM(AD50,1)&gt;=$P50),SUM(AD50,1)," ")</f>
        <v>2035</v>
      </c>
      <c r="AF50" s="68">
        <f>IF(AND(SUM(AE50,2,-$P50)&lt;=User_interface!$D$56,SUM(AE50,1)&gt;=$P50),SUM(AE50,1)," ")</f>
        <v>2036</v>
      </c>
      <c r="AG50" s="68">
        <f>IF(AND(SUM(AF50,2,-$P50)&lt;=User_interface!$D$56,SUM(AF50,1)&gt;=$P50),SUM(AF50,1)," ")</f>
        <v>2037</v>
      </c>
      <c r="AH50" s="68">
        <f>IF(AND(SUM(AG50,2,-$P50)&lt;=User_interface!$D$56,SUM(AG50,1)&gt;=$P50),SUM(AG50,1)," ")</f>
        <v>2038</v>
      </c>
      <c r="AI50" s="68">
        <f>IF(AND(SUM(AH50,2,-$P50)&lt;=User_interface!$D$56,SUM(AH50,1)&gt;=$P50),SUM(AH50,1)," ")</f>
        <v>2039</v>
      </c>
      <c r="AJ50" s="68">
        <f>IF(AND(SUM(AI50,2,-$P50)&lt;=User_interface!$D$56,SUM(AI50,1)&gt;=$P50),SUM(AI50,1)," ")</f>
        <v>2040</v>
      </c>
      <c r="AK50" s="68">
        <f>IF(AND(SUM(AJ50,2,-$P50)&lt;=User_interface!$D$56,SUM(AJ50,1)&gt;=$P50),SUM(AJ50,1)," ")</f>
        <v>2041</v>
      </c>
      <c r="AL50" s="68">
        <f>IF(AND(SUM(AK50,2,-$P50)&lt;=User_interface!$D$56,SUM(AK50,1)&gt;=$P50),SUM(AK50,1)," ")</f>
        <v>2042</v>
      </c>
      <c r="AM50" s="68">
        <f>IF(AND(SUM(AL50,2,-$P50)&lt;=User_interface!$D$56,SUM(AL50,1)&gt;=$P50),SUM(AL50,1)," ")</f>
        <v>2043</v>
      </c>
      <c r="AN50" s="68">
        <f>IF(AND(SUM(AM50,2,-$P50)&lt;=User_interface!$D$56,SUM(AM50,1)&gt;=$P50),SUM(AM50,1)," ")</f>
        <v>2044</v>
      </c>
      <c r="AO50" s="68" t="str">
        <f>IF(AND(SUM(AN50,2,-$P50)&lt;=User_interface!$D$56,SUM(AN50,1)&gt;=$P50),SUM(AN50,1)," ")</f>
        <v xml:space="preserve"> </v>
      </c>
      <c r="AP50" s="68" t="str">
        <f>IF(AND(SUM(AO50,2,-$P50)&lt;=User_interface!$D$56,SUM(AO50,1)&gt;=$P50),SUM(AO50,1)," ")</f>
        <v xml:space="preserve"> </v>
      </c>
      <c r="AQ50" s="68" t="str">
        <f>IF(AND(SUM(AP50,2,-$P50)&lt;=User_interface!$D$56,SUM(AP50,1)&gt;=$P50),SUM(AP50,1)," ")</f>
        <v xml:space="preserve"> </v>
      </c>
      <c r="AR50" s="68" t="str">
        <f>IF(AND(SUM(AQ50,2,-$P50)&lt;=User_interface!$D$56,SUM(AQ50,1)&gt;=$P50),SUM(AQ50,1)," ")</f>
        <v xml:space="preserve"> </v>
      </c>
      <c r="AS50" s="68" t="str">
        <f>IF(AND(SUM(AR50,2,-$P50)&lt;=User_interface!$D$56,SUM(AR50,1)&gt;=$P50),SUM(AR50,1)," ")</f>
        <v xml:space="preserve"> </v>
      </c>
      <c r="AT50" s="68" t="str">
        <f>IF(AND(SUM(AS50,2,-$P50)&lt;=User_interface!$D$56,SUM(AS50,1)&gt;=$P50),SUM(AS50,1)," ")</f>
        <v xml:space="preserve"> </v>
      </c>
      <c r="AU50" s="68" t="str">
        <f>IF(AND(SUM(AT50,2,-$P50)&lt;=User_interface!$D$56,SUM(AT50,1)&gt;=$P50),SUM(AT50,1)," ")</f>
        <v xml:space="preserve"> </v>
      </c>
      <c r="AV50" s="68" t="str">
        <f>IF(AND(SUM(AU50,2,-$P50)&lt;=User_interface!$D$56,SUM(AU50,1)&gt;=$P50),SUM(AU50,1)," ")</f>
        <v xml:space="preserve"> </v>
      </c>
      <c r="AW50" s="68" t="str">
        <f>IF(AND(SUM(AV50,2,-$P50)&lt;=User_interface!$D$56,SUM(AV50,1)&gt;=$P50),SUM(AV50,1)," ")</f>
        <v xml:space="preserve"> </v>
      </c>
      <c r="AX50" s="68" t="str">
        <f>IF(AND(SUM(AW50,2,-$P50)&lt;=User_interface!$D$56,SUM(AW50,1)&gt;=$P50),SUM(AW50,1)," ")</f>
        <v xml:space="preserve"> </v>
      </c>
      <c r="AY50" s="68" t="str">
        <f>IF(AND(SUM(AX50,2,-$P50)&lt;=User_interface!$D$56,SUM(AX50,1)&gt;=$P50),SUM(AX50,1)," ")</f>
        <v xml:space="preserve"> </v>
      </c>
      <c r="AZ50" s="68" t="str">
        <f>IF(AND(SUM(AY50,2,-$P50)&lt;=User_interface!$D$56,SUM(AY50,1)&gt;=$P50),SUM(AY50,1)," ")</f>
        <v xml:space="preserve"> </v>
      </c>
      <c r="BA50" s="68" t="str">
        <f>IF(AND(SUM(AZ50,2,-$P50)&lt;=User_interface!$D$56,SUM(AZ50,1)&gt;=$P50),SUM(AZ50,1)," ")</f>
        <v xml:space="preserve"> </v>
      </c>
      <c r="BB50" s="68" t="str">
        <f>IF(AND(SUM(BA50,2,-$P50)&lt;=User_interface!$D$56,SUM(BA50,1)&gt;=$P50),SUM(BA50,1)," ")</f>
        <v xml:space="preserve"> </v>
      </c>
      <c r="BC50" s="68" t="str">
        <f>IF(AND(SUM(BB50,2,-$P50)&lt;=User_interface!$D$56,SUM(BB50,1)&gt;=$P50),SUM(BB50,1)," ")</f>
        <v xml:space="preserve"> </v>
      </c>
      <c r="BD50" s="68" t="str">
        <f>IF(AND(SUM(BC50,2,-$P50)&lt;=User_interface!$D$56,SUM(BC50,1)&gt;=$P50),SUM(BC50,1)," ")</f>
        <v xml:space="preserve"> </v>
      </c>
      <c r="BE50" s="68" t="str">
        <f>IF(AND(SUM(BD50,2,-$P50)&lt;=User_interface!$D$56,SUM(BD50,1)&gt;=$P50),SUM(BD50,1)," ")</f>
        <v xml:space="preserve"> </v>
      </c>
      <c r="BF50" s="68" t="str">
        <f>IF(AND(SUM(BE50,2,-$P50)&lt;=User_interface!$D$56,SUM(BE50,1)&gt;=$P50),SUM(BE50,1)," ")</f>
        <v xml:space="preserve"> </v>
      </c>
      <c r="BG50" s="68" t="str">
        <f>IF(AND(SUM(BF50,2,-$P50)&lt;=User_interface!$D$56,SUM(BF50,1)&gt;=$P50),SUM(BF50,1)," ")</f>
        <v xml:space="preserve"> </v>
      </c>
      <c r="BH50" s="68" t="str">
        <f>IF(AND(SUM(BG50,2,-$P50)&lt;=User_interface!$D$56,SUM(BG50,1)&gt;=$P50),SUM(BG50,1)," ")</f>
        <v xml:space="preserve"> </v>
      </c>
      <c r="BI50" s="68" t="str">
        <f>IF(AND(SUM(BH50,2,-$P50)&lt;=User_interface!$D$56,SUM(BH50,1)&gt;=$P50),SUM(BH50,1)," ")</f>
        <v xml:space="preserve"> </v>
      </c>
      <c r="BJ50" s="68" t="str">
        <f>IF(AND(SUM(BI50,2,-$P50)&lt;=User_interface!$D$56,SUM(BI50,1)&gt;=$P50),SUM(BI50,1)," ")</f>
        <v xml:space="preserve"> </v>
      </c>
      <c r="BK50" s="68" t="str">
        <f>IF(AND(SUM(BJ50,2,-$P50)&lt;=User_interface!$D$56,SUM(BJ50,1)&gt;=$P50),SUM(BJ50,1)," ")</f>
        <v xml:space="preserve"> </v>
      </c>
      <c r="BL50" s="68" t="str">
        <f>IF(AND(SUM(BK50,2,-$P50)&lt;=User_interface!$D$56,SUM(BK50,1)&gt;=$P50),SUM(BK50,1)," ")</f>
        <v xml:space="preserve"> </v>
      </c>
      <c r="BM50" s="68" t="str">
        <f>IF(AND(SUM(BL50,2,-$P50)&lt;=User_interface!$D$56,SUM(BL50,1)&gt;=$P50),SUM(BL50,1)," ")</f>
        <v xml:space="preserve"> </v>
      </c>
    </row>
    <row r="51" spans="2:65">
      <c r="B51" s="68" t="s">
        <v>4</v>
      </c>
      <c r="C51" s="68" t="s">
        <v>196</v>
      </c>
      <c r="D51" s="68" t="s">
        <v>6</v>
      </c>
      <c r="E51" s="86" t="str">
        <f>IF(B51=$U$3,$E$8,IF(B51=$U$4,$E$9,$S$4))</f>
        <v>Ref.</v>
      </c>
      <c r="P51" s="55">
        <f>IF(P$50="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Q51" s="55">
        <f>IF(Q$50="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R51" s="55">
        <f>IF(R$50="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S51" s="55">
        <f>IF(S$50="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T51" s="55">
        <f>IF(T$50="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U51" s="55">
        <f>IF(U$50="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V51" s="55">
        <f>IF(V$50="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W51" s="55">
        <f>IF(W$50="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X51" s="55">
        <f>IF(X$50="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Y51" s="55">
        <f>IF(Y$50="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Z51" s="55">
        <f>IF(Z$50="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A51" s="55">
        <f>IF(AA$50="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B51" s="55">
        <f>IF(AB$50="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C51" s="55">
        <f>IF(AC$50="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D51" s="55">
        <f>IF(AD$50="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E51" s="55">
        <f>IF(AE$50="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F51" s="55">
        <f>IF(AF$50="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G51" s="55">
        <f>IF(AG$50="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H51" s="55">
        <f>IF(AH$50="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I51" s="55">
        <f>IF(AI$50="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J51" s="55">
        <f>IF(AJ$50="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K51" s="55">
        <f>IF(AK$50="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L51" s="55">
        <f>IF(AL$50="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M51" s="55">
        <f>IF(AM$50="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N51" s="55">
        <f>IF(AN$50="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>32715</v>
      </c>
      <c r="AO51" s="55" t="str">
        <f>IF(AO$50="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P51" s="55" t="str">
        <f>IF(AP$50="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Q51" s="55" t="str">
        <f>IF(AQ$50="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R51" s="55" t="str">
        <f>IF(AR$50="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S51" s="55" t="str">
        <f>IF(AS$50="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T51" s="55" t="str">
        <f>IF(AT$50="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U51" s="55" t="str">
        <f>IF(AU$50="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V51" s="55" t="str">
        <f>IF(AV$50="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W51" s="55" t="str">
        <f>IF(AW$50="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X51" s="55" t="str">
        <f>IF(AX$50="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Y51" s="55" t="str">
        <f>IF(AY$50="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AZ51" s="55" t="str">
        <f>IF(AZ$50="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A51" s="55" t="str">
        <f>IF(BA$50="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B51" s="55" t="str">
        <f>IF(BB$50="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C51" s="55" t="str">
        <f>IF(BC$50="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D51" s="55" t="str">
        <f>IF(BD$50="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E51" s="55" t="str">
        <f>IF(BE$50="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F51" s="55" t="str">
        <f>IF(BF$50="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G51" s="55" t="str">
        <f>IF(BG$50="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H51" s="55" t="str">
        <f>IF(BH$50="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I51" s="55" t="str">
        <f>IF(BI$50="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J51" s="55" t="str">
        <f>IF(BJ$50="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K51" s="55" t="str">
        <f>IF(BK$50="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L51" s="55" t="str">
        <f>IF(BL$50="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  <c r="BM51" s="55" t="str">
        <f>IF(BM$50=" ", " ",IF($E51=$S$3,INDEX(Data_sheet!$P$35:$P$42,MATCH(Berekeningen!$C51,Data_sheet!$C$35:$C$42,0))*User_interface!$D$54,IF($E51=$S$4,INDEX(Data_sheet!$Q$35:$Q$42,MATCH(Berekeningen!$C51,Data_sheet!$C$35:$C$42,0))*User_interface!$D$54,IF($E51=$S$5,INDEX(Data_sheet!$R$35:$R$42,MATCH(Berekeningen!$C51,Data_sheet!$C$35:$C$42,0))*User_interface!$D$54,IF($E51=$S$6,0,"ERROR")))))</f>
        <v xml:space="preserve"> </v>
      </c>
    </row>
    <row r="52" spans="2:65">
      <c r="B52" s="90" t="s">
        <v>5</v>
      </c>
      <c r="C52" s="68" t="s">
        <v>197</v>
      </c>
      <c r="D52" s="68" t="s">
        <v>6</v>
      </c>
      <c r="E52" s="86" t="str">
        <f t="shared" ref="E52:E58" si="2">IF(B52=$U$3,$E$8,IF(B52=$U$4,$E$9,$S$4))</f>
        <v>Ref.</v>
      </c>
      <c r="P52" s="55">
        <f>IF(P$50="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Q52" s="55">
        <f>IF(Q$50="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R52" s="55">
        <f>IF(R$50="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S52" s="55">
        <f>IF(S$50="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T52" s="55">
        <f>IF(T$50="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U52" s="55">
        <f>IF(U$50="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V52" s="55">
        <f>IF(V$50="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W52" s="55">
        <f>IF(W$50="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X52" s="55">
        <f>IF(X$50="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Y52" s="55">
        <f>IF(Y$50="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Z52" s="55">
        <f>IF(Z$50="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A52" s="55">
        <f>IF(AA$50="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B52" s="55">
        <f>IF(AB$50="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C52" s="55">
        <f>IF(AC$50="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D52" s="55">
        <f>IF(AD$50="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E52" s="55">
        <f>IF(AE$50="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F52" s="55">
        <f>IF(AF$50="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G52" s="55">
        <f>IF(AG$50="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H52" s="55">
        <f>IF(AH$50="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I52" s="55">
        <f>IF(AI$50="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J52" s="55">
        <f>IF(AJ$50="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K52" s="55">
        <f>IF(AK$50="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L52" s="55">
        <f>IF(AL$50="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M52" s="55">
        <f>IF(AM$50="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N52" s="55">
        <f>IF(AN$50="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>1250</v>
      </c>
      <c r="AO52" s="55" t="str">
        <f>IF(AO$50="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P52" s="55" t="str">
        <f>IF(AP$50="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Q52" s="55" t="str">
        <f>IF(AQ$50="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R52" s="55" t="str">
        <f>IF(AR$50="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S52" s="55" t="str">
        <f>IF(AS$50="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T52" s="55" t="str">
        <f>IF(AT$50="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U52" s="55" t="str">
        <f>IF(AU$50="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V52" s="55" t="str">
        <f>IF(AV$50="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W52" s="55" t="str">
        <f>IF(AW$50="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X52" s="55" t="str">
        <f>IF(AX$50="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Y52" s="55" t="str">
        <f>IF(AY$50="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AZ52" s="55" t="str">
        <f>IF(AZ$50="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A52" s="55" t="str">
        <f>IF(BA$50="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B52" s="55" t="str">
        <f>IF(BB$50="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C52" s="55" t="str">
        <f>IF(BC$50="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D52" s="55" t="str">
        <f>IF(BD$50="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E52" s="55" t="str">
        <f>IF(BE$50="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F52" s="55" t="str">
        <f>IF(BF$50="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G52" s="55" t="str">
        <f>IF(BG$50="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H52" s="55" t="str">
        <f>IF(BH$50="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I52" s="55" t="str">
        <f>IF(BI$50="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J52" s="55" t="str">
        <f>IF(BJ$50="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K52" s="55" t="str">
        <f>IF(BK$50="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L52" s="55" t="str">
        <f>IF(BL$50="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  <c r="BM52" s="55" t="str">
        <f>IF(BM$50=" ", " ",IF($E52=$S$3,INDEX(Data_sheet!$P$35:$P$42,MATCH(Berekeningen!$C52,Data_sheet!$C$35:$C$42,0)),IF($E52=$S$4,INDEX(Data_sheet!$Q$35:$Q$42,MATCH(Berekeningen!$C52,Data_sheet!$C$35:$C$42,0)),IF($E52=$S$5,INDEX(Data_sheet!$R$35:$R$42,MATCH(Berekeningen!$C52,Data_sheet!$C$35:$C$42,0)),IF($E52=$S$6,0,"ERROR")))))</f>
        <v xml:space="preserve"> </v>
      </c>
    </row>
    <row r="53" spans="2:65">
      <c r="B53" s="68" t="s">
        <v>4</v>
      </c>
      <c r="C53" s="68" t="s">
        <v>210</v>
      </c>
      <c r="D53" s="68" t="s">
        <v>6</v>
      </c>
      <c r="E53" s="86" t="str">
        <f t="shared" si="2"/>
        <v>Ref.</v>
      </c>
      <c r="P53" s="55">
        <f>IF(P$50="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Q53" s="55">
        <f>IF(Q$50="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R53" s="55">
        <f>IF(R$50="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S53" s="55">
        <f>IF(S$50="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T53" s="55">
        <f>IF(T$50="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U53" s="55">
        <f>IF(U$50="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V53" s="55">
        <f>IF(V$50="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W53" s="55">
        <f>IF(W$50="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X53" s="55">
        <f>IF(X$50="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Y53" s="55">
        <f>IF(Y$50="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Z53" s="55">
        <f>IF(Z$50="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A53" s="55">
        <f>IF(AA$50="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B53" s="55">
        <f>IF(AB$50="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C53" s="55">
        <f>IF(AC$50="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D53" s="55">
        <f>IF(AD$50="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E53" s="55">
        <f>IF(AE$50="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F53" s="55">
        <f>IF(AF$50="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G53" s="55">
        <f>IF(AG$50="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H53" s="55">
        <f>IF(AH$50="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I53" s="55">
        <f>IF(AI$50="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J53" s="55">
        <f>IF(AJ$50="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K53" s="55">
        <f>IF(AK$50="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L53" s="55">
        <f>IF(AL$50="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M53" s="55">
        <f>IF(AM$50="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N53" s="55">
        <f>IF(AN$50="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>0</v>
      </c>
      <c r="AO53" s="55" t="str">
        <f>IF(AO$50="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P53" s="55" t="str">
        <f>IF(AP$50="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Q53" s="55" t="str">
        <f>IF(AQ$50="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R53" s="55" t="str">
        <f>IF(AR$50="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S53" s="55" t="str">
        <f>IF(AS$50="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T53" s="55" t="str">
        <f>IF(AT$50="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U53" s="55" t="str">
        <f>IF(AU$50="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V53" s="55" t="str">
        <f>IF(AV$50="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W53" s="55" t="str">
        <f>IF(AW$50="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X53" s="55" t="str">
        <f>IF(AX$50="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Y53" s="55" t="str">
        <f>IF(AY$50="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AZ53" s="55" t="str">
        <f>IF(AZ$50="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A53" s="55" t="str">
        <f>IF(BA$50="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B53" s="55" t="str">
        <f>IF(BB$50="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C53" s="55" t="str">
        <f>IF(BC$50="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D53" s="55" t="str">
        <f>IF(BD$50="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E53" s="55" t="str">
        <f>IF(BE$50="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F53" s="55" t="str">
        <f>IF(BF$50="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G53" s="55" t="str">
        <f>IF(BG$50="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H53" s="55" t="str">
        <f>IF(BH$50="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I53" s="55" t="str">
        <f>IF(BI$50="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J53" s="55" t="str">
        <f>IF(BJ$50="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K53" s="55" t="str">
        <f>IF(BK$50="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L53" s="55" t="str">
        <f>IF(BL$50="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  <c r="BM53" s="55" t="str">
        <f>IF(BM$50=" ", " ",IF($E53=$S$3,INDEX(Data_sheet!$P$35:$P$42,MATCH(Berekeningen!$C53,Data_sheet!$C$35:$C$42,0))*User_interface!$D$54,IF($E53=$S$4,INDEX(Data_sheet!$Q$35:$Q$42,MATCH(Berekeningen!$C53,Data_sheet!$C$35:$C$42,0))*User_interface!$D$54,IF($E53=$S$5,INDEX(Data_sheet!$R$35:$R$42,MATCH(Berekeningen!$C53,Data_sheet!$C$35:$C$42,0))*User_interface!$D$54,IF($E53=$S$6,0,"ERROR")))))</f>
        <v xml:space="preserve"> </v>
      </c>
    </row>
    <row r="54" spans="2:65">
      <c r="B54" s="68" t="s">
        <v>5</v>
      </c>
      <c r="C54" s="68" t="s">
        <v>211</v>
      </c>
      <c r="D54" s="68" t="s">
        <v>6</v>
      </c>
      <c r="E54" s="86" t="str">
        <f t="shared" si="2"/>
        <v>Ref.</v>
      </c>
      <c r="P54" s="55">
        <f>IF(P$50="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Q54" s="55">
        <f>IF(Q$50="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R54" s="55">
        <f>IF(R$50="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S54" s="55">
        <f>IF(S$50="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T54" s="55">
        <f>IF(T$50="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U54" s="55">
        <f>IF(U$50="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V54" s="55">
        <f>IF(V$50="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W54" s="55">
        <f>IF(W$50="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X54" s="55">
        <f>IF(X$50="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Y54" s="55">
        <f>IF(Y$50="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Z54" s="55">
        <f>IF(Z$50="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A54" s="55">
        <f>IF(AA$50="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B54" s="55">
        <f>IF(AB$50="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C54" s="55">
        <f>IF(AC$50="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D54" s="55">
        <f>IF(AD$50="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E54" s="55">
        <f>IF(AE$50="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F54" s="55">
        <f>IF(AF$50="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G54" s="55">
        <f>IF(AG$50="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H54" s="55">
        <f>IF(AH$50="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I54" s="55">
        <f>IF(AI$50="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J54" s="55">
        <f>IF(AJ$50="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K54" s="55">
        <f>IF(AK$50="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L54" s="55">
        <f>IF(AL$50="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M54" s="55">
        <f>IF(AM$50="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N54" s="55">
        <f>IF(AN$50="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>0</v>
      </c>
      <c r="AO54" s="55" t="str">
        <f>IF(AO$50="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P54" s="55" t="str">
        <f>IF(AP$50="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Q54" s="55" t="str">
        <f>IF(AQ$50="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R54" s="55" t="str">
        <f>IF(AR$50="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S54" s="55" t="str">
        <f>IF(AS$50="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T54" s="55" t="str">
        <f>IF(AT$50="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U54" s="55" t="str">
        <f>IF(AU$50="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V54" s="55" t="str">
        <f>IF(AV$50="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W54" s="55" t="str">
        <f>IF(AW$50="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X54" s="55" t="str">
        <f>IF(AX$50="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Y54" s="55" t="str">
        <f>IF(AY$50="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AZ54" s="55" t="str">
        <f>IF(AZ$50="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A54" s="55" t="str">
        <f>IF(BA$50="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B54" s="55" t="str">
        <f>IF(BB$50="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C54" s="55" t="str">
        <f>IF(BC$50="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D54" s="55" t="str">
        <f>IF(BD$50="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E54" s="55" t="str">
        <f>IF(BE$50="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F54" s="55" t="str">
        <f>IF(BF$50="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G54" s="55" t="str">
        <f>IF(BG$50="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H54" s="55" t="str">
        <f>IF(BH$50="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I54" s="55" t="str">
        <f>IF(BI$50="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J54" s="55" t="str">
        <f>IF(BJ$50="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K54" s="55" t="str">
        <f>IF(BK$50="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L54" s="55" t="str">
        <f>IF(BL$50="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  <c r="BM54" s="55" t="str">
        <f>IF(BM$50=" ", " ",IF($E54=$S$3,INDEX(Data_sheet!$P$35:$P$42,MATCH(Berekeningen!$C54,Data_sheet!$C$35:$C$42,0))*User_interface!$D$54,IF($E54=$S$4,INDEX(Data_sheet!$Q$35:$Q$42,MATCH(Berekeningen!$C54,Data_sheet!$C$35:$C$42,0))*User_interface!$D$54,IF($E54=$S$5,INDEX(Data_sheet!$R$35:$R$42,MATCH(Berekeningen!$C54,Data_sheet!$C$35:$C$42,0))*User_interface!$D$54,IF($E54=$S$6,0,"ERROR")))))</f>
        <v xml:space="preserve"> </v>
      </c>
    </row>
    <row r="55" spans="2:65">
      <c r="B55" s="68" t="s">
        <v>5</v>
      </c>
      <c r="C55" s="68" t="s">
        <v>188</v>
      </c>
      <c r="D55" s="68" t="s">
        <v>6</v>
      </c>
      <c r="E55" s="86" t="str">
        <f t="shared" si="2"/>
        <v>Ref.</v>
      </c>
      <c r="P55" s="55">
        <f>IF(P$50=" ", " ",IF(P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210353.18559556783</v>
      </c>
      <c r="Q55" s="55">
        <f>IF(Q$50=" ", " ",IF(Q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R55" s="55">
        <f>IF(R$50=" ", " ",IF(R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S55" s="55">
        <f>IF(S$50=" ", " ",IF(S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T55" s="55">
        <f>IF(T$50=" ", " ",IF(T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U55" s="55">
        <f>IF(U$50=" ", " ",IF(U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V55" s="55">
        <f>IF(V$50=" ", " ",IF(V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W55" s="55">
        <f>IF(W$50=" ", " ",IF(W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X55" s="55">
        <f>IF(X$50=" ", " ",IF(X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Y55" s="55">
        <f>IF(Y$50=" ", " ",IF(Y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Z55" s="55">
        <f>IF(Z$50=" ", " ",IF(Z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A55" s="55">
        <f>IF(AA$50=" ", " ",IF(AA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B55" s="55">
        <f>IF(AB$50=" ", " ",IF(AB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C55" s="55">
        <f>IF(AC$50=" ", " ",IF(AC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D55" s="55">
        <f>IF(AD$50=" ", " ",IF(AD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E55" s="55">
        <f>IF(AE$50=" ", " ",IF(AE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F55" s="55">
        <f>IF(AF$50=" ", " ",IF(AF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G55" s="55">
        <f>IF(AG$50=" ", " ",IF(AG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H55" s="55">
        <f>IF(AH$50=" ", " ",IF(AH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I55" s="55">
        <f>IF(AI$50=" ", " ",IF(AI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J55" s="55">
        <f>IF(AJ$50=" ", " ",IF(AJ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K55" s="55">
        <f>IF(AK$50=" ", " ",IF(AK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L55" s="55">
        <f>IF(AL$50=" ", " ",IF(AL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M55" s="55">
        <f>IF(AM$50=" ", " ",IF(AM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N55" s="55">
        <f>IF(AN$50=" ", " ",IF(AN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>0</v>
      </c>
      <c r="AO55" s="55" t="str">
        <f>IF(AO$50=" ", " ",IF(AO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P55" s="55" t="str">
        <f>IF(AP$50=" ", " ",IF(AP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Q55" s="55" t="str">
        <f>IF(AQ$50=" ", " ",IF(AQ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R55" s="55" t="str">
        <f>IF(AR$50=" ", " ",IF(AR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S55" s="55" t="str">
        <f>IF(AS$50=" ", " ",IF(AS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T55" s="55" t="str">
        <f>IF(AT$50=" ", " ",IF(AT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U55" s="55" t="str">
        <f>IF(AU$50=" ", " ",IF(AU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V55" s="55" t="str">
        <f>IF(AV$50=" ", " ",IF(AV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W55" s="55" t="str">
        <f>IF(AW$50=" ", " ",IF(AW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X55" s="55" t="str">
        <f>IF(AX$50=" ", " ",IF(AX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Y55" s="55" t="str">
        <f>IF(AY$50=" ", " ",IF(AY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AZ55" s="55" t="str">
        <f>IF(AZ$50=" ", " ",IF(AZ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A55" s="55" t="str">
        <f>IF(BA$50=" ", " ",IF(BA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B55" s="55" t="str">
        <f>IF(BB$50=" ", " ",IF(BB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C55" s="55" t="str">
        <f>IF(BC$50=" ", " ",IF(BC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D55" s="55" t="str">
        <f>IF(BD$50=" ", " ",IF(BD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E55" s="55" t="str">
        <f>IF(BE$50=" ", " ",IF(BE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F55" s="55" t="str">
        <f>IF(BF$50=" ", " ",IF(BF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G55" s="55" t="str">
        <f>IF(BG$50=" ", " ",IF(BG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H55" s="55" t="str">
        <f>IF(BH$50=" ", " ",IF(BH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I55" s="55" t="str">
        <f>IF(BI$50=" ", " ",IF(BI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J55" s="55" t="str">
        <f>IF(BJ$50=" ", " ",IF(BJ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K55" s="55" t="str">
        <f>IF(BK$50=" ", " ",IF(BK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L55" s="55" t="str">
        <f>IF(BL$50=" ", " ",IF(BL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  <c r="BM55" s="55" t="str">
        <f>IF(BM$50=" ", " ",IF(BM50=Berekeningen!$P50,IF($E55=$S$3,INDEX(Data_sheet!$P$35:$P$42,MATCH(Berekeningen!$C55,Data_sheet!$C$35:$C$42,0))*User_interface!$D$54,IF($E55=$S$4,INDEX(Data_sheet!$Q$35:$Q$42,MATCH(Berekeningen!$C55,Data_sheet!$C$35:$C$42,0))*User_interface!$D$54,IF($E55=$S$5,INDEX(Data_sheet!$R$35:$R$42,MATCH(Berekeningen!$C55,Data_sheet!$C$35:$C$42,0))*User_interface!$D$54,IF($E55=$S$6,0,"ERROR")))),0))</f>
        <v xml:space="preserve"> </v>
      </c>
    </row>
    <row r="56" spans="2:65">
      <c r="B56" s="68" t="s">
        <v>5</v>
      </c>
      <c r="C56" s="68" t="s">
        <v>29</v>
      </c>
      <c r="D56" s="68" t="s">
        <v>6</v>
      </c>
      <c r="E56" s="86" t="str">
        <f t="shared" si="2"/>
        <v>Ref.</v>
      </c>
      <c r="P56" s="55">
        <f>IF(P$50="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Q56" s="55">
        <f>IF(Q$50="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R56" s="55">
        <f>IF(R$50="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S56" s="55">
        <f>IF(S$50="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T56" s="55">
        <f>IF(T$50="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U56" s="55">
        <f>IF(U$50="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V56" s="55">
        <f>IF(V$50="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W56" s="55">
        <f>IF(W$50="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X56" s="55">
        <f>IF(X$50="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Y56" s="55">
        <f>IF(Y$50="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Z56" s="55">
        <f>IF(Z$50="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A56" s="55">
        <f>IF(AA$50="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B56" s="55">
        <f>IF(AB$50="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C56" s="55">
        <f>IF(AC$50="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D56" s="55">
        <f>IF(AD$50="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E56" s="55">
        <f>IF(AE$50="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F56" s="55">
        <f>IF(AF$50="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G56" s="55">
        <f>IF(AG$50="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H56" s="55">
        <f>IF(AH$50="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I56" s="55">
        <f>IF(AI$50="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J56" s="55">
        <f>IF(AJ$50="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K56" s="55">
        <f>IF(AK$50="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L56" s="55">
        <f>IF(AL$50="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M56" s="55">
        <f>IF(AM$50="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N56" s="55">
        <f>IF(AN$50="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>109851.10803324101</v>
      </c>
      <c r="AO56" s="55" t="str">
        <f>IF(AO$50="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P56" s="55" t="str">
        <f>IF(AP$50="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Q56" s="55" t="str">
        <f>IF(AQ$50="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R56" s="55" t="str">
        <f>IF(AR$50="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S56" s="55" t="str">
        <f>IF(AS$50="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T56" s="55" t="str">
        <f>IF(AT$50="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U56" s="55" t="str">
        <f>IF(AU$50="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V56" s="55" t="str">
        <f>IF(AV$50="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W56" s="55" t="str">
        <f>IF(AW$50="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X56" s="55" t="str">
        <f>IF(AX$50="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Y56" s="55" t="str">
        <f>IF(AY$50="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AZ56" s="55" t="str">
        <f>IF(AZ$50="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A56" s="55" t="str">
        <f>IF(BA$50="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B56" s="55" t="str">
        <f>IF(BB$50="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C56" s="55" t="str">
        <f>IF(BC$50="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D56" s="55" t="str">
        <f>IF(BD$50="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E56" s="55" t="str">
        <f>IF(BE$50="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F56" s="55" t="str">
        <f>IF(BF$50="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G56" s="55" t="str">
        <f>IF(BG$50="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H56" s="55" t="str">
        <f>IF(BH$50="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I56" s="55" t="str">
        <f>IF(BI$50="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J56" s="55" t="str">
        <f>IF(BJ$50="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K56" s="55" t="str">
        <f>IF(BK$50="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L56" s="55" t="str">
        <f>IF(BL$50="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  <c r="BM56" s="55" t="str">
        <f>IF(BM$50=" ", " ",IF($E56=$S$3,INDEX(Data_sheet!$P$35:$P$42,MATCH(Berekeningen!$C56,Data_sheet!$C$35:$C$42,0))*User_interface!$D$54,IF($E56=$S$4,INDEX(Data_sheet!$Q$35:$Q$42,MATCH(Berekeningen!$C56,Data_sheet!$C$35:$C$42,0))*User_interface!$D$54,IF($E56=$S$5,INDEX(Data_sheet!$R$35:$R$42,MATCH(Berekeningen!$C56,Data_sheet!$C$35:$C$42,0))*User_interface!$D$54,IF($E56=$S$6,0,"ERROR")))))</f>
        <v xml:space="preserve"> </v>
      </c>
    </row>
    <row r="57" spans="2:65">
      <c r="B57" s="68" t="s">
        <v>5</v>
      </c>
      <c r="C57" s="68" t="s">
        <v>118</v>
      </c>
      <c r="D57" s="68" t="s">
        <v>6</v>
      </c>
      <c r="E57" s="86" t="str">
        <f t="shared" si="2"/>
        <v>Ref.</v>
      </c>
      <c r="P57" s="68">
        <f>IF(P$50=" ", " ",INDEX(User_interface!$C$85:$C$174,MATCH(Berekeningen!P$50,User_interface!$B$85:$B$174))*INDEX(User_interface!$E$85:$E$174,MATCH(Berekeningen!P$50,User_interface!$B$85:$B$174))*User_interface!$D$54*User_interface!$D$55-INDEX(User_interface!$C$85:$C$174,MATCH(Berekeningen!P$50,User_interface!$B$85:$B$174))*INDEX(User_interface!$D$85:$D$174,MATCH(Berekeningen!P$50,User_interface!$B$85:$B$174))*User_interface!$D$54*User_interface!$D$55)</f>
        <v>477184.05</v>
      </c>
      <c r="Q57" s="68">
        <f>IF(Q$50=" ", " ",INDEX(User_interface!$C$85:$C$174,MATCH(Berekeningen!Q$50,User_interface!$B$85:$B$174))*INDEX(User_interface!$E$85:$E$174,MATCH(Berekeningen!Q$50,User_interface!$B$85:$B$174))*User_interface!$D$54*User_interface!$D$55-INDEX(User_interface!$C$85:$C$174,MATCH(Berekeningen!Q$50,User_interface!$B$85:$B$174))*INDEX(User_interface!$D$85:$D$174,MATCH(Berekeningen!Q$50,User_interface!$B$85:$B$174))*User_interface!$D$54*User_interface!$D$55)</f>
        <v>428967.75471260818</v>
      </c>
      <c r="R57" s="68">
        <f>IF(R$50=" ", " ",INDEX(User_interface!$C$85:$C$174,MATCH(Berekeningen!R$50,User_interface!$B$85:$B$174))*INDEX(User_interface!$E$85:$E$174,MATCH(Berekeningen!R$50,User_interface!$B$85:$B$174))*User_interface!$D$54*User_interface!$D$55-INDEX(User_interface!$C$85:$C$174,MATCH(Berekeningen!R$50,User_interface!$B$85:$B$174))*INDEX(User_interface!$D$85:$D$174,MATCH(Berekeningen!R$50,User_interface!$B$85:$B$174))*User_interface!$D$54*User_interface!$D$55)</f>
        <v>385597.01071170566</v>
      </c>
      <c r="S57" s="68">
        <f>IF(S$50=" ", " ",INDEX(User_interface!$C$85:$C$174,MATCH(Berekeningen!S$50,User_interface!$B$85:$B$174))*INDEX(User_interface!$E$85:$E$174,MATCH(Berekeningen!S$50,User_interface!$B$85:$B$174))*User_interface!$D$54*User_interface!$D$55-INDEX(User_interface!$C$85:$C$174,MATCH(Berekeningen!S$50,User_interface!$B$85:$B$174))*INDEX(User_interface!$D$85:$D$174,MATCH(Berekeningen!S$50,User_interface!$B$85:$B$174))*User_interface!$D$54*User_interface!$D$55)</f>
        <v>346586.87460010516</v>
      </c>
      <c r="T57" s="68">
        <f>IF(T$50=" ", " ",INDEX(User_interface!$C$85:$C$174,MATCH(Berekeningen!T$50,User_interface!$B$85:$B$174))*INDEX(User_interface!$E$85:$E$174,MATCH(Berekeningen!T$50,User_interface!$B$85:$B$174))*User_interface!$D$54*User_interface!$D$55-INDEX(User_interface!$C$85:$C$174,MATCH(Berekeningen!T$50,User_interface!$B$85:$B$174))*INDEX(User_interface!$D$85:$D$174,MATCH(Berekeningen!T$50,User_interface!$B$85:$B$174))*User_interface!$D$54*User_interface!$D$55)</f>
        <v>311500.7813477079</v>
      </c>
      <c r="U57" s="68">
        <f>IF(U$50=" ", " ",INDEX(User_interface!$C$85:$C$174,MATCH(Berekeningen!U$50,User_interface!$B$85:$B$174))*INDEX(User_interface!$E$85:$E$174,MATCH(Berekeningen!U$50,User_interface!$B$85:$B$174))*User_interface!$D$54*User_interface!$D$55-INDEX(User_interface!$C$85:$C$174,MATCH(Berekeningen!U$50,User_interface!$B$85:$B$174))*INDEX(User_interface!$D$85:$D$174,MATCH(Berekeningen!U$50,User_interface!$B$85:$B$174))*User_interface!$D$54*User_interface!$D$55)</f>
        <v>279945.7299662091</v>
      </c>
      <c r="V57" s="68">
        <f>IF(V$50=" ", " ",INDEX(User_interface!$C$85:$C$174,MATCH(Berekeningen!V$50,User_interface!$B$85:$B$174))*INDEX(User_interface!$E$85:$E$174,MATCH(Berekeningen!V$50,User_interface!$B$85:$B$174))*User_interface!$D$54*User_interface!$D$55-INDEX(User_interface!$C$85:$C$174,MATCH(Berekeningen!V$50,User_interface!$B$85:$B$174))*INDEX(User_interface!$D$85:$D$174,MATCH(Berekeningen!V$50,User_interface!$B$85:$B$174))*User_interface!$D$54*User_interface!$D$55)</f>
        <v>251567.94735260584</v>
      </c>
      <c r="W57" s="68">
        <f>IF(W$50=" ", " ",INDEX(User_interface!$C$85:$C$174,MATCH(Berekeningen!W$50,User_interface!$B$85:$B$174))*INDEX(User_interface!$E$85:$E$174,MATCH(Berekeningen!W$50,User_interface!$B$85:$B$174))*User_interface!$D$54*User_interface!$D$55-INDEX(User_interface!$C$85:$C$174,MATCH(Berekeningen!W$50,User_interface!$B$85:$B$174))*INDEX(User_interface!$D$85:$D$174,MATCH(Berekeningen!W$50,User_interface!$B$85:$B$174))*User_interface!$D$54*User_interface!$D$55)</f>
        <v>226048.982880464</v>
      </c>
      <c r="X57" s="68">
        <f>IF(X$50=" ", " ",INDEX(User_interface!$C$85:$C$174,MATCH(Berekeningen!X$50,User_interface!$B$85:$B$174))*INDEX(User_interface!$E$85:$E$174,MATCH(Berekeningen!X$50,User_interface!$B$85:$B$174))*User_interface!$D$54*User_interface!$D$55-INDEX(User_interface!$C$85:$C$174,MATCH(Berekeningen!X$50,User_interface!$B$85:$B$174))*INDEX(User_interface!$D$85:$D$174,MATCH(Berekeningen!X$50,User_interface!$B$85:$B$174))*User_interface!$D$54*User_interface!$D$55)</f>
        <v>203102.19101517211</v>
      </c>
      <c r="Y57" s="68">
        <f>IF(Y$50=" ", " ",INDEX(User_interface!$C$85:$C$174,MATCH(Berekeningen!Y$50,User_interface!$B$85:$B$174))*INDEX(User_interface!$E$85:$E$174,MATCH(Berekeningen!Y$50,User_interface!$B$85:$B$174))*User_interface!$D$54*User_interface!$D$55-INDEX(User_interface!$C$85:$C$174,MATCH(Berekeningen!Y$50,User_interface!$B$85:$B$174))*INDEX(User_interface!$D$85:$D$174,MATCH(Berekeningen!Y$50,User_interface!$B$85:$B$174))*User_interface!$D$54*User_interface!$D$55)</f>
        <v>182469.56346184178</v>
      </c>
      <c r="Z57" s="68">
        <f>IF(Z$50=" ", " ",INDEX(User_interface!$C$85:$C$174,MATCH(Berekeningen!Z$50,User_interface!$B$85:$B$174))*INDEX(User_interface!$E$85:$E$174,MATCH(Berekeningen!Z$50,User_interface!$B$85:$B$174))*User_interface!$D$54*User_interface!$D$55-INDEX(User_interface!$C$85:$C$174,MATCH(Berekeningen!Z$50,User_interface!$B$85:$B$174))*INDEX(User_interface!$D$85:$D$174,MATCH(Berekeningen!Z$50,User_interface!$B$85:$B$174))*User_interface!$D$54*User_interface!$D$55)</f>
        <v>163918.8761680483</v>
      </c>
      <c r="AA57" s="68">
        <f>IF(AA$50=" ", " ",INDEX(User_interface!$C$85:$C$174,MATCH(Berekeningen!AA$50,User_interface!$B$85:$B$174))*INDEX(User_interface!$E$85:$E$174,MATCH(Berekeningen!AA$50,User_interface!$B$85:$B$174))*User_interface!$D$54*User_interface!$D$55-INDEX(User_interface!$C$85:$C$174,MATCH(Berekeningen!AA$50,User_interface!$B$85:$B$174))*INDEX(User_interface!$D$85:$D$174,MATCH(Berekeningen!AA$50,User_interface!$B$85:$B$174))*User_interface!$D$54*User_interface!$D$55)</f>
        <v>145149.75078761647</v>
      </c>
      <c r="AB57" s="68">
        <f>IF(AB$50=" ", " ",INDEX(User_interface!$C$85:$C$174,MATCH(Berekeningen!AB$50,User_interface!$B$85:$B$174))*INDEX(User_interface!$E$85:$E$174,MATCH(Berekeningen!AB$50,User_interface!$B$85:$B$174))*User_interface!$D$54*User_interface!$D$55-INDEX(User_interface!$C$85:$C$174,MATCH(Berekeningen!AB$50,User_interface!$B$85:$B$174))*INDEX(User_interface!$D$85:$D$174,MATCH(Berekeningen!AB$50,User_interface!$B$85:$B$174))*User_interface!$D$54*User_interface!$D$55)</f>
        <v>128501.05303956015</v>
      </c>
      <c r="AC57" s="68">
        <f>IF(AC$50=" ", " ",INDEX(User_interface!$C$85:$C$174,MATCH(Berekeningen!AC$50,User_interface!$B$85:$B$174))*INDEX(User_interface!$E$85:$E$174,MATCH(Berekeningen!AC$50,User_interface!$B$85:$B$174))*User_interface!$D$54*User_interface!$D$55-INDEX(User_interface!$C$85:$C$174,MATCH(Berekeningen!AC$50,User_interface!$B$85:$B$174))*INDEX(User_interface!$D$85:$D$174,MATCH(Berekeningen!AC$50,User_interface!$B$85:$B$174))*User_interface!$D$54*User_interface!$D$55)</f>
        <v>113735.37979442009</v>
      </c>
      <c r="AD57" s="68">
        <f>IF(AD$50=" ", " ",INDEX(User_interface!$C$85:$C$174,MATCH(Berekeningen!AD$50,User_interface!$B$85:$B$174))*INDEX(User_interface!$E$85:$E$174,MATCH(Berekeningen!AD$50,User_interface!$B$85:$B$174))*User_interface!$D$54*User_interface!$D$55-INDEX(User_interface!$C$85:$C$174,MATCH(Berekeningen!AD$50,User_interface!$B$85:$B$174))*INDEX(User_interface!$D$85:$D$174,MATCH(Berekeningen!AD$50,User_interface!$B$85:$B$174))*User_interface!$D$54*User_interface!$D$55)</f>
        <v>100641.74416792936</v>
      </c>
      <c r="AE57" s="68">
        <f>IF(AE$50=" ", " ",INDEX(User_interface!$C$85:$C$174,MATCH(Berekeningen!AE$50,User_interface!$B$85:$B$174))*INDEX(User_interface!$E$85:$E$174,MATCH(Berekeningen!AE$50,User_interface!$B$85:$B$174))*User_interface!$D$54*User_interface!$D$55-INDEX(User_interface!$C$85:$C$174,MATCH(Berekeningen!AE$50,User_interface!$B$85:$B$174))*INDEX(User_interface!$D$85:$D$174,MATCH(Berekeningen!AE$50,User_interface!$B$85:$B$174))*User_interface!$D$54*User_interface!$D$55)</f>
        <v>89032.648670909199</v>
      </c>
      <c r="AF57" s="68">
        <f>IF(AF$50=" ", " ",INDEX(User_interface!$C$85:$C$174,MATCH(Berekeningen!AF$50,User_interface!$B$85:$B$174))*INDEX(User_interface!$E$85:$E$174,MATCH(Berekeningen!AF$50,User_interface!$B$85:$B$174))*User_interface!$D$54*User_interface!$D$55-INDEX(User_interface!$C$85:$C$174,MATCH(Berekeningen!AF$50,User_interface!$B$85:$B$174))*INDEX(User_interface!$D$85:$D$174,MATCH(Berekeningen!AF$50,User_interface!$B$85:$B$174))*User_interface!$D$54*User_interface!$D$55)</f>
        <v>78741.481679739401</v>
      </c>
      <c r="AG57" s="68">
        <f>IF(AG$50=" ", " ",INDEX(User_interface!$C$85:$C$174,MATCH(Berekeningen!AG$50,User_interface!$B$85:$B$174))*INDEX(User_interface!$E$85:$E$174,MATCH(Berekeningen!AG$50,User_interface!$B$85:$B$174))*User_interface!$D$54*User_interface!$D$55-INDEX(User_interface!$C$85:$C$174,MATCH(Berekeningen!AG$50,User_interface!$B$85:$B$174))*INDEX(User_interface!$D$85:$D$174,MATCH(Berekeningen!AG$50,User_interface!$B$85:$B$174))*User_interface!$D$54*User_interface!$D$55)</f>
        <v>69620.20158602178</v>
      </c>
      <c r="AH57" s="68">
        <f>IF(AH$50=" ", " ",INDEX(User_interface!$C$85:$C$174,MATCH(Berekeningen!AH$50,User_interface!$B$85:$B$174))*INDEX(User_interface!$E$85:$E$174,MATCH(Berekeningen!AH$50,User_interface!$B$85:$B$174))*User_interface!$D$54*User_interface!$D$55-INDEX(User_interface!$C$85:$C$174,MATCH(Berekeningen!AH$50,User_interface!$B$85:$B$174))*INDEX(User_interface!$D$85:$D$174,MATCH(Berekeningen!AH$50,User_interface!$B$85:$B$174))*User_interface!$D$54*User_interface!$D$55)</f>
        <v>61537.276907179476</v>
      </c>
      <c r="AI57" s="68">
        <f>IF(AI$50=" ", " ",INDEX(User_interface!$C$85:$C$174,MATCH(Berekeningen!AI$50,User_interface!$B$85:$B$174))*INDEX(User_interface!$E$85:$E$174,MATCH(Berekeningen!AI$50,User_interface!$B$85:$B$174))*User_interface!$D$54*User_interface!$D$55-INDEX(User_interface!$C$85:$C$174,MATCH(Berekeningen!AI$50,User_interface!$B$85:$B$174))*INDEX(User_interface!$D$85:$D$174,MATCH(Berekeningen!AI$50,User_interface!$B$85:$B$174))*User_interface!$D$54*User_interface!$D$55)</f>
        <v>54375.85413148209</v>
      </c>
      <c r="AJ57" s="68">
        <f>IF(AJ$50=" ", " ",INDEX(User_interface!$C$85:$C$174,MATCH(Berekeningen!AJ$50,User_interface!$B$85:$B$174))*INDEX(User_interface!$E$85:$E$174,MATCH(Berekeningen!AJ$50,User_interface!$B$85:$B$174))*User_interface!$D$54*User_interface!$D$55-INDEX(User_interface!$C$85:$C$174,MATCH(Berekeningen!AJ$50,User_interface!$B$85:$B$174))*INDEX(User_interface!$D$85:$D$174,MATCH(Berekeningen!AJ$50,User_interface!$B$85:$B$174))*User_interface!$D$54*User_interface!$D$55)</f>
        <v>48032.128178760991</v>
      </c>
      <c r="AK57" s="68">
        <f>IF(AK$50=" ", " ",INDEX(User_interface!$C$85:$C$174,MATCH(Berekeningen!AK$50,User_interface!$B$85:$B$174))*INDEX(User_interface!$E$85:$E$174,MATCH(Berekeningen!AK$50,User_interface!$B$85:$B$174))*User_interface!$D$54*User_interface!$D$55-INDEX(User_interface!$C$85:$C$174,MATCH(Berekeningen!AK$50,User_interface!$B$85:$B$174))*INDEX(User_interface!$D$85:$D$174,MATCH(Berekeningen!AK$50,User_interface!$B$85:$B$174))*User_interface!$D$54*User_interface!$D$55)</f>
        <v>42413.893124067094</v>
      </c>
      <c r="AL57" s="68">
        <f>IF(AL$50=" ", " ",INDEX(User_interface!$C$85:$C$174,MATCH(Berekeningen!AL$50,User_interface!$B$85:$B$174))*INDEX(User_interface!$E$85:$E$174,MATCH(Berekeningen!AL$50,User_interface!$B$85:$B$174))*User_interface!$D$54*User_interface!$D$55-INDEX(User_interface!$C$85:$C$174,MATCH(Berekeningen!AL$50,User_interface!$B$85:$B$174))*INDEX(User_interface!$D$85:$D$174,MATCH(Berekeningen!AL$50,User_interface!$B$85:$B$174))*User_interface!$D$54*User_interface!$D$55)</f>
        <v>37439.253293287307</v>
      </c>
      <c r="AM57" s="68">
        <f>IF(AM$50=" ", " ",INDEX(User_interface!$C$85:$C$174,MATCH(Berekeningen!AM$50,User_interface!$B$85:$B$174))*INDEX(User_interface!$E$85:$E$174,MATCH(Berekeningen!AM$50,User_interface!$B$85:$B$174))*User_interface!$D$54*User_interface!$D$55-INDEX(User_interface!$C$85:$C$174,MATCH(Berekeningen!AM$50,User_interface!$B$85:$B$174))*INDEX(User_interface!$D$85:$D$174,MATCH(Berekeningen!AM$50,User_interface!$B$85:$B$174))*User_interface!$D$54*User_interface!$D$55)</f>
        <v>33035.47703070585</v>
      </c>
      <c r="AN57" s="68">
        <f>IF(AN$50=" ", " ",INDEX(User_interface!$C$85:$C$174,MATCH(Berekeningen!AN$50,User_interface!$B$85:$B$174))*INDEX(User_interface!$E$85:$E$174,MATCH(Berekeningen!AN$50,User_interface!$B$85:$B$174))*User_interface!$D$54*User_interface!$D$55-INDEX(User_interface!$C$85:$C$174,MATCH(Berekeningen!AN$50,User_interface!$B$85:$B$174))*INDEX(User_interface!$D$85:$D$174,MATCH(Berekeningen!AN$50,User_interface!$B$85:$B$174))*User_interface!$D$54*User_interface!$D$55)</f>
        <v>29137.977388437372</v>
      </c>
      <c r="AO57" s="68" t="str">
        <f>IF(AO$50=" ", " ",INDEX(User_interface!$C$85:$C$174,MATCH(Berekeningen!AO$50,User_interface!$B$85:$B$174))*INDEX(User_interface!$E$85:$E$174,MATCH(Berekeningen!AO$50,User_interface!$B$85:$B$174))*User_interface!$D$54*User_interface!$D$55-INDEX(User_interface!$C$85:$C$174,MATCH(Berekeningen!AO$50,User_interface!$B$85:$B$174))*INDEX(User_interface!$D$85:$D$174,MATCH(Berekeningen!AO$50,User_interface!$B$85:$B$174))*User_interface!$D$54*User_interface!$D$55)</f>
        <v xml:space="preserve"> </v>
      </c>
      <c r="AP57" s="68" t="str">
        <f>IF(AP$50=" ", " ",INDEX(User_interface!$C$85:$C$174,MATCH(Berekeningen!AP$50,User_interface!$B$85:$B$174))*INDEX(User_interface!$E$85:$E$174,MATCH(Berekeningen!AP$50,User_interface!$B$85:$B$174))*User_interface!$D$54*User_interface!$D$55-INDEX(User_interface!$C$85:$C$174,MATCH(Berekeningen!AP$50,User_interface!$B$85:$B$174))*INDEX(User_interface!$D$85:$D$174,MATCH(Berekeningen!AP$50,User_interface!$B$85:$B$174))*User_interface!$D$54*User_interface!$D$55)</f>
        <v xml:space="preserve"> </v>
      </c>
      <c r="AQ57" s="68" t="str">
        <f>IF(AQ$50=" ", " ",INDEX(User_interface!$C$85:$C$174,MATCH(Berekeningen!AQ$50,User_interface!$B$85:$B$174))*INDEX(User_interface!$E$85:$E$174,MATCH(Berekeningen!AQ$50,User_interface!$B$85:$B$174))*User_interface!$D$54*User_interface!$D$55-INDEX(User_interface!$C$85:$C$174,MATCH(Berekeningen!AQ$50,User_interface!$B$85:$B$174))*INDEX(User_interface!$D$85:$D$174,MATCH(Berekeningen!AQ$50,User_interface!$B$85:$B$174))*User_interface!$D$54*User_interface!$D$55)</f>
        <v xml:space="preserve"> </v>
      </c>
      <c r="AR57" s="68" t="str">
        <f>IF(AR$50=" ", " ",INDEX(User_interface!$C$85:$C$174,MATCH(Berekeningen!AR$50,User_interface!$B$85:$B$174))*INDEX(User_interface!$E$85:$E$174,MATCH(Berekeningen!AR$50,User_interface!$B$85:$B$174))*User_interface!$D$54*User_interface!$D$55-INDEX(User_interface!$C$85:$C$174,MATCH(Berekeningen!AR$50,User_interface!$B$85:$B$174))*INDEX(User_interface!$D$85:$D$174,MATCH(Berekeningen!AR$50,User_interface!$B$85:$B$174))*User_interface!$D$54*User_interface!$D$55)</f>
        <v xml:space="preserve"> </v>
      </c>
      <c r="AS57" s="68" t="str">
        <f>IF(AS$50=" ", " ",INDEX(User_interface!$C$85:$C$174,MATCH(Berekeningen!AS$50,User_interface!$B$85:$B$174))*INDEX(User_interface!$E$85:$E$174,MATCH(Berekeningen!AS$50,User_interface!$B$85:$B$174))*User_interface!$D$54*User_interface!$D$55-INDEX(User_interface!$C$85:$C$174,MATCH(Berekeningen!AS$50,User_interface!$B$85:$B$174))*INDEX(User_interface!$D$85:$D$174,MATCH(Berekeningen!AS$50,User_interface!$B$85:$B$174))*User_interface!$D$54*User_interface!$D$55)</f>
        <v xml:space="preserve"> </v>
      </c>
      <c r="AT57" s="68" t="str">
        <f>IF(AT$50=" ", " ",INDEX(User_interface!$C$85:$C$174,MATCH(Berekeningen!AT$50,User_interface!$B$85:$B$174))*INDEX(User_interface!$E$85:$E$174,MATCH(Berekeningen!AT$50,User_interface!$B$85:$B$174))*User_interface!$D$54*User_interface!$D$55-INDEX(User_interface!$C$85:$C$174,MATCH(Berekeningen!AT$50,User_interface!$B$85:$B$174))*INDEX(User_interface!$D$85:$D$174,MATCH(Berekeningen!AT$50,User_interface!$B$85:$B$174))*User_interface!$D$54*User_interface!$D$55)</f>
        <v xml:space="preserve"> </v>
      </c>
      <c r="AU57" s="68" t="str">
        <f>IF(AU$50=" ", " ",INDEX(User_interface!$C$85:$C$174,MATCH(Berekeningen!AU$50,User_interface!$B$85:$B$174))*INDEX(User_interface!$E$85:$E$174,MATCH(Berekeningen!AU$50,User_interface!$B$85:$B$174))*User_interface!$D$54*User_interface!$D$55-INDEX(User_interface!$C$85:$C$174,MATCH(Berekeningen!AU$50,User_interface!$B$85:$B$174))*INDEX(User_interface!$D$85:$D$174,MATCH(Berekeningen!AU$50,User_interface!$B$85:$B$174))*User_interface!$D$54*User_interface!$D$55)</f>
        <v xml:space="preserve"> </v>
      </c>
      <c r="AV57" s="68" t="str">
        <f>IF(AV$50=" ", " ",INDEX(User_interface!$C$85:$C$174,MATCH(Berekeningen!AV$50,User_interface!$B$85:$B$174))*INDEX(User_interface!$E$85:$E$174,MATCH(Berekeningen!AV$50,User_interface!$B$85:$B$174))*User_interface!$D$54*User_interface!$D$55-INDEX(User_interface!$C$85:$C$174,MATCH(Berekeningen!AV$50,User_interface!$B$85:$B$174))*INDEX(User_interface!$D$85:$D$174,MATCH(Berekeningen!AV$50,User_interface!$B$85:$B$174))*User_interface!$D$54*User_interface!$D$55)</f>
        <v xml:space="preserve"> </v>
      </c>
      <c r="AW57" s="68" t="str">
        <f>IF(AW$50=" ", " ",INDEX(User_interface!$C$85:$C$174,MATCH(Berekeningen!AW$50,User_interface!$B$85:$B$174))*INDEX(User_interface!$E$85:$E$174,MATCH(Berekeningen!AW$50,User_interface!$B$85:$B$174))*User_interface!$D$54*User_interface!$D$55-INDEX(User_interface!$C$85:$C$174,MATCH(Berekeningen!AW$50,User_interface!$B$85:$B$174))*INDEX(User_interface!$D$85:$D$174,MATCH(Berekeningen!AW$50,User_interface!$B$85:$B$174))*User_interface!$D$54*User_interface!$D$55)</f>
        <v xml:space="preserve"> </v>
      </c>
      <c r="AX57" s="68" t="str">
        <f>IF(AX$50=" ", " ",INDEX(User_interface!$C$85:$C$174,MATCH(Berekeningen!AX$50,User_interface!$B$85:$B$174))*INDEX(User_interface!$E$85:$E$174,MATCH(Berekeningen!AX$50,User_interface!$B$85:$B$174))*User_interface!$D$54*User_interface!$D$55-INDEX(User_interface!$C$85:$C$174,MATCH(Berekeningen!AX$50,User_interface!$B$85:$B$174))*INDEX(User_interface!$D$85:$D$174,MATCH(Berekeningen!AX$50,User_interface!$B$85:$B$174))*User_interface!$D$54*User_interface!$D$55)</f>
        <v xml:space="preserve"> </v>
      </c>
      <c r="AY57" s="68" t="str">
        <f>IF(AY$50=" ", " ",INDEX(User_interface!$C$85:$C$174,MATCH(Berekeningen!AY$50,User_interface!$B$85:$B$174))*INDEX(User_interface!$E$85:$E$174,MATCH(Berekeningen!AY$50,User_interface!$B$85:$B$174))*User_interface!$D$54*User_interface!$D$55-INDEX(User_interface!$C$85:$C$174,MATCH(Berekeningen!AY$50,User_interface!$B$85:$B$174))*INDEX(User_interface!$D$85:$D$174,MATCH(Berekeningen!AY$50,User_interface!$B$85:$B$174))*User_interface!$D$54*User_interface!$D$55)</f>
        <v xml:space="preserve"> </v>
      </c>
      <c r="AZ57" s="68" t="str">
        <f>IF(AZ$50=" ", " ",INDEX(User_interface!$C$85:$C$174,MATCH(Berekeningen!AZ$50,User_interface!$B$85:$B$174))*INDEX(User_interface!$E$85:$E$174,MATCH(Berekeningen!AZ$50,User_interface!$B$85:$B$174))*User_interface!$D$54*User_interface!$D$55-INDEX(User_interface!$C$85:$C$174,MATCH(Berekeningen!AZ$50,User_interface!$B$85:$B$174))*INDEX(User_interface!$D$85:$D$174,MATCH(Berekeningen!AZ$50,User_interface!$B$85:$B$174))*User_interface!$D$54*User_interface!$D$55)</f>
        <v xml:space="preserve"> </v>
      </c>
      <c r="BA57" s="68" t="str">
        <f>IF(BA$50=" ", " ",INDEX(User_interface!$C$85:$C$174,MATCH(Berekeningen!BA$50,User_interface!$B$85:$B$174))*INDEX(User_interface!$E$85:$E$174,MATCH(Berekeningen!BA$50,User_interface!$B$85:$B$174))*User_interface!$D$54*User_interface!$D$55-INDEX(User_interface!$C$85:$C$174,MATCH(Berekeningen!BA$50,User_interface!$B$85:$B$174))*INDEX(User_interface!$D$85:$D$174,MATCH(Berekeningen!BA$50,User_interface!$B$85:$B$174))*User_interface!$D$54*User_interface!$D$55)</f>
        <v xml:space="preserve"> </v>
      </c>
      <c r="BB57" s="68" t="str">
        <f>IF(BB$50=" ", " ",INDEX(User_interface!$C$85:$C$174,MATCH(Berekeningen!BB$50,User_interface!$B$85:$B$174))*INDEX(User_interface!$E$85:$E$174,MATCH(Berekeningen!BB$50,User_interface!$B$85:$B$174))*User_interface!$D$54*User_interface!$D$55-INDEX(User_interface!$C$85:$C$174,MATCH(Berekeningen!BB$50,User_interface!$B$85:$B$174))*INDEX(User_interface!$D$85:$D$174,MATCH(Berekeningen!BB$50,User_interface!$B$85:$B$174))*User_interface!$D$54*User_interface!$D$55)</f>
        <v xml:space="preserve"> </v>
      </c>
      <c r="BC57" s="68" t="str">
        <f>IF(BC$50=" ", " ",INDEX(User_interface!$C$85:$C$174,MATCH(Berekeningen!BC$50,User_interface!$B$85:$B$174))*INDEX(User_interface!$E$85:$E$174,MATCH(Berekeningen!BC$50,User_interface!$B$85:$B$174))*User_interface!$D$54*User_interface!$D$55-INDEX(User_interface!$C$85:$C$174,MATCH(Berekeningen!BC$50,User_interface!$B$85:$B$174))*INDEX(User_interface!$D$85:$D$174,MATCH(Berekeningen!BC$50,User_interface!$B$85:$B$174))*User_interface!$D$54*User_interface!$D$55)</f>
        <v xml:space="preserve"> </v>
      </c>
      <c r="BD57" s="68" t="str">
        <f>IF(BD$50=" ", " ",INDEX(User_interface!$C$85:$C$174,MATCH(Berekeningen!BD$50,User_interface!$B$85:$B$174))*INDEX(User_interface!$E$85:$E$174,MATCH(Berekeningen!BD$50,User_interface!$B$85:$B$174))*User_interface!$D$54*User_interface!$D$55-INDEX(User_interface!$C$85:$C$174,MATCH(Berekeningen!BD$50,User_interface!$B$85:$B$174))*INDEX(User_interface!$D$85:$D$174,MATCH(Berekeningen!BD$50,User_interface!$B$85:$B$174))*User_interface!$D$54*User_interface!$D$55)</f>
        <v xml:space="preserve"> </v>
      </c>
      <c r="BE57" s="68" t="str">
        <f>IF(BE$50=" ", " ",INDEX(User_interface!$C$85:$C$174,MATCH(Berekeningen!BE$50,User_interface!$B$85:$B$174))*INDEX(User_interface!$E$85:$E$174,MATCH(Berekeningen!BE$50,User_interface!$B$85:$B$174))*User_interface!$D$54*User_interface!$D$55-INDEX(User_interface!$C$85:$C$174,MATCH(Berekeningen!BE$50,User_interface!$B$85:$B$174))*INDEX(User_interface!$D$85:$D$174,MATCH(Berekeningen!BE$50,User_interface!$B$85:$B$174))*User_interface!$D$54*User_interface!$D$55)</f>
        <v xml:space="preserve"> </v>
      </c>
      <c r="BF57" s="68" t="str">
        <f>IF(BF$50=" ", " ",INDEX(User_interface!$C$85:$C$174,MATCH(Berekeningen!BF$50,User_interface!$B$85:$B$174))*INDEX(User_interface!$E$85:$E$174,MATCH(Berekeningen!BF$50,User_interface!$B$85:$B$174))*User_interface!$D$54*User_interface!$D$55-INDEX(User_interface!$C$85:$C$174,MATCH(Berekeningen!BF$50,User_interface!$B$85:$B$174))*INDEX(User_interface!$D$85:$D$174,MATCH(Berekeningen!BF$50,User_interface!$B$85:$B$174))*User_interface!$D$54*User_interface!$D$55)</f>
        <v xml:space="preserve"> </v>
      </c>
      <c r="BG57" s="68" t="str">
        <f>IF(BG$50=" ", " ",INDEX(User_interface!$C$85:$C$174,MATCH(Berekeningen!BG$50,User_interface!$B$85:$B$174))*INDEX(User_interface!$E$85:$E$174,MATCH(Berekeningen!BG$50,User_interface!$B$85:$B$174))*User_interface!$D$54*User_interface!$D$55-INDEX(User_interface!$C$85:$C$174,MATCH(Berekeningen!BG$50,User_interface!$B$85:$B$174))*INDEX(User_interface!$D$85:$D$174,MATCH(Berekeningen!BG$50,User_interface!$B$85:$B$174))*User_interface!$D$54*User_interface!$D$55)</f>
        <v xml:space="preserve"> </v>
      </c>
      <c r="BH57" s="68" t="str">
        <f>IF(BH$50=" ", " ",INDEX(User_interface!$C$85:$C$174,MATCH(Berekeningen!BH$50,User_interface!$B$85:$B$174))*INDEX(User_interface!$E$85:$E$174,MATCH(Berekeningen!BH$50,User_interface!$B$85:$B$174))*User_interface!$D$54*User_interface!$D$55-INDEX(User_interface!$C$85:$C$174,MATCH(Berekeningen!BH$50,User_interface!$B$85:$B$174))*INDEX(User_interface!$D$85:$D$174,MATCH(Berekeningen!BH$50,User_interface!$B$85:$B$174))*User_interface!$D$54*User_interface!$D$55)</f>
        <v xml:space="preserve"> </v>
      </c>
      <c r="BI57" s="68" t="str">
        <f>IF(BI$50=" ", " ",INDEX(User_interface!$C$85:$C$174,MATCH(Berekeningen!BI$50,User_interface!$B$85:$B$174))*INDEX(User_interface!$E$85:$E$174,MATCH(Berekeningen!BI$50,User_interface!$B$85:$B$174))*User_interface!$D$54*User_interface!$D$55-INDEX(User_interface!$C$85:$C$174,MATCH(Berekeningen!BI$50,User_interface!$B$85:$B$174))*INDEX(User_interface!$D$85:$D$174,MATCH(Berekeningen!BI$50,User_interface!$B$85:$B$174))*User_interface!$D$54*User_interface!$D$55)</f>
        <v xml:space="preserve"> </v>
      </c>
      <c r="BJ57" s="68" t="str">
        <f>IF(BJ$50=" ", " ",INDEX(User_interface!$C$85:$C$174,MATCH(Berekeningen!BJ$50,User_interface!$B$85:$B$174))*INDEX(User_interface!$E$85:$E$174,MATCH(Berekeningen!BJ$50,User_interface!$B$85:$B$174))*User_interface!$D$54*User_interface!$D$55-INDEX(User_interface!$C$85:$C$174,MATCH(Berekeningen!BJ$50,User_interface!$B$85:$B$174))*INDEX(User_interface!$D$85:$D$174,MATCH(Berekeningen!BJ$50,User_interface!$B$85:$B$174))*User_interface!$D$54*User_interface!$D$55)</f>
        <v xml:space="preserve"> </v>
      </c>
      <c r="BK57" s="68" t="str">
        <f>IF(BK$50=" ", " ",INDEX(User_interface!$C$85:$C$174,MATCH(Berekeningen!BK$50,User_interface!$B$85:$B$174))*INDEX(User_interface!$E$85:$E$174,MATCH(Berekeningen!BK$50,User_interface!$B$85:$B$174))*User_interface!$D$54*User_interface!$D$55-INDEX(User_interface!$C$85:$C$174,MATCH(Berekeningen!BK$50,User_interface!$B$85:$B$174))*INDEX(User_interface!$D$85:$D$174,MATCH(Berekeningen!BK$50,User_interface!$B$85:$B$174))*User_interface!$D$54*User_interface!$D$55)</f>
        <v xml:space="preserve"> </v>
      </c>
      <c r="BL57" s="68" t="str">
        <f>IF(BL$50=" ", " ",INDEX(User_interface!$C$85:$C$174,MATCH(Berekeningen!BL$50,User_interface!$B$85:$B$174))*INDEX(User_interface!$E$85:$E$174,MATCH(Berekeningen!BL$50,User_interface!$B$85:$B$174))*User_interface!$D$54*User_interface!$D$55-INDEX(User_interface!$C$85:$C$174,MATCH(Berekeningen!BL$50,User_interface!$B$85:$B$174))*INDEX(User_interface!$D$85:$D$174,MATCH(Berekeningen!BL$50,User_interface!$B$85:$B$174))*User_interface!$D$54*User_interface!$D$55)</f>
        <v xml:space="preserve"> </v>
      </c>
      <c r="BM57" s="68" t="str">
        <f>IF(BM$50=" ", " ",INDEX(User_interface!$C$85:$C$174,MATCH(Berekeningen!BM$50,User_interface!$B$85:$B$174))*INDEX(User_interface!$E$85:$E$174,MATCH(Berekeningen!BM$50,User_interface!$B$85:$B$174))*User_interface!$D$54*User_interface!$D$55-INDEX(User_interface!$C$85:$C$174,MATCH(Berekeningen!BM$50,User_interface!$B$85:$B$174))*INDEX(User_interface!$D$85:$D$174,MATCH(Berekeningen!BM$50,User_interface!$B$85:$B$174))*User_interface!$D$54*User_interface!$D$55)</f>
        <v xml:space="preserve"> </v>
      </c>
    </row>
    <row r="58" spans="2:65">
      <c r="B58" s="68" t="s">
        <v>5</v>
      </c>
      <c r="C58" s="68" t="s">
        <v>32</v>
      </c>
      <c r="D58" s="68" t="s">
        <v>6</v>
      </c>
      <c r="E58" s="86" t="str">
        <f t="shared" si="2"/>
        <v>Ref.</v>
      </c>
      <c r="P58" s="55">
        <f>IF(P$50=" ", " ",IF(P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Q58" s="55">
        <f>IF(Q$50=" ", " ",IF(Q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R58" s="55">
        <f>IF(R$50=" ", " ",IF(R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S58" s="55">
        <f>IF(S$50=" ", " ",IF(S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T58" s="55">
        <f>IF(T$50=" ", " ",IF(T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U58" s="55">
        <f>IF(U$50=" ", " ",IF(U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V58" s="55">
        <f>IF(V$50=" ", " ",IF(V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W58" s="55">
        <f>IF(W$50=" ", " ",IF(W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X58" s="55">
        <f>IF(X$50=" ", " ",IF(X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Y58" s="55">
        <f>IF(Y$50=" ", " ",IF(Y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Z58" s="55">
        <f>IF(Z$50=" ", " ",IF(Z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A58" s="55">
        <f>IF(AA$50=" ", " ",IF(AA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B58" s="55">
        <f>IF(AB$50=" ", " ",IF(AB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C58" s="55">
        <f>IF(AC$50=" ", " ",IF(AC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D58" s="55">
        <f>IF(AD$50=" ", " ",IF(AD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E58" s="55">
        <f>IF(AE$50=" ", " ",IF(AE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F58" s="55">
        <f>IF(AF$50=" ", " ",IF(AF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G58" s="55">
        <f>IF(AG$50=" ", " ",IF(AG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H58" s="55">
        <f>IF(AH$50=" ", " ",IF(AH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I58" s="55">
        <f>IF(AI$50=" ", " ",IF(AI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J58" s="55">
        <f>IF(AJ$50=" ", " ",IF(AJ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K58" s="55">
        <f>IF(AK$50=" ", " ",IF(AK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L58" s="55">
        <f>IF(AL$50=" ", " ",IF(AL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M58" s="55">
        <f>IF(AM$50=" ", " ",IF(AM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N58" s="55">
        <f>IF(AN$50=" ", " ",IF(AN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>0</v>
      </c>
      <c r="AO58" s="55" t="str">
        <f>IF(AO$50=" ", " ",IF(AO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P58" s="55" t="str">
        <f>IF(AP$50=" ", " ",IF(AP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Q58" s="55" t="str">
        <f>IF(AQ$50=" ", " ",IF(AQ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R58" s="55" t="str">
        <f>IF(AR$50=" ", " ",IF(AR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S58" s="55" t="str">
        <f>IF(AS$50=" ", " ",IF(AS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T58" s="55" t="str">
        <f>IF(AT$50=" ", " ",IF(AT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U58" s="55" t="str">
        <f>IF(AU$50=" ", " ",IF(AU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V58" s="55" t="str">
        <f>IF(AV$50=" ", " ",IF(AV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W58" s="55" t="str">
        <f>IF(AW$50=" ", " ",IF(AW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X58" s="55" t="str">
        <f>IF(AX$50=" ", " ",IF(AX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Y58" s="55" t="str">
        <f>IF(AY$50=" ", " ",IF(AY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AZ58" s="55" t="str">
        <f>IF(AZ$50=" ", " ",IF(AZ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A58" s="55" t="str">
        <f>IF(BA$50=" ", " ",IF(BA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B58" s="55" t="str">
        <f>IF(BB$50=" ", " ",IF(BB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C58" s="55" t="str">
        <f>IF(BC$50=" ", " ",IF(BC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D58" s="55" t="str">
        <f>IF(BD$50=" ", " ",IF(BD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E58" s="55" t="str">
        <f>IF(BE$50=" ", " ",IF(BE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F58" s="55" t="str">
        <f>IF(BF$50=" ", " ",IF(BF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G58" s="55" t="str">
        <f>IF(BG$50=" ", " ",IF(BG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H58" s="55" t="str">
        <f>IF(BH$50=" ", " ",IF(BH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I58" s="55" t="str">
        <f>IF(BI$50=" ", " ",IF(BI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J58" s="55" t="str">
        <f>IF(BJ$50=" ", " ",IF(BJ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K58" s="55" t="str">
        <f>IF(BK$50=" ", " ",IF(BK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L58" s="55" t="str">
        <f>IF(BL$50=" ", " ",IF(BL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  <c r="BM58" s="55" t="str">
        <f>IF(BM$50=" ", " ",IF(BM50=Berekeningen!$P50,IF($E58=$S$3,INDEX(Data_sheet!$P$35:$P$42,MATCH(Berekeningen!$C58,Data_sheet!$C$35:$C$42,0))*User_interface!$D$54,IF($E58=$S$4,INDEX(Data_sheet!$Q$35:$Q$42,MATCH(Berekeningen!$C58,Data_sheet!$C$35:$C$42,0))*User_interface!$D$54,IF($E58=$S$5,INDEX(Data_sheet!$R$35:$R$42,MATCH(Berekeningen!$C58,Data_sheet!$C$35:$C$42,0))*User_interface!$D$54,IF($E58=$S$6,0,"ERROR")))),0))</f>
        <v xml:space="preserve"> </v>
      </c>
    </row>
    <row r="59" spans="2:65">
      <c r="C59" s="68" t="s">
        <v>43</v>
      </c>
      <c r="D59" s="68" t="s">
        <v>6</v>
      </c>
      <c r="F59" s="68" t="str">
        <f>IF(F50=" "," ",SUM(SUMIF($B51:$B58,$U$4,F51:F58),-SUMIF($B51:$B58,$U$3,F51:F58))/(1+User_interface!$D$59)^(F50-($P50-1)))</f>
        <v xml:space="preserve"> </v>
      </c>
      <c r="G59" s="68" t="str">
        <f>IF(G50=" "," ",SUM(SUMIF($B51:$B58,$U$4,G51:G58),-SUMIF($B51:$B58,$U$3,G51:G58))/(1+User_interface!$D$59)^(G50-($P50-1)))</f>
        <v xml:space="preserve"> </v>
      </c>
      <c r="H59" s="68" t="str">
        <f>IF(H50=" "," ",SUM(SUMIF($B51:$B58,$U$4,H51:H58),-SUMIF($B51:$B58,$U$3,H51:H58))/(1+User_interface!$D$59)^(H50-($P50-1)))</f>
        <v xml:space="preserve"> </v>
      </c>
      <c r="I59" s="68" t="str">
        <f>IF(I50=" "," ",SUM(SUMIF($B51:$B58,$U$4,I51:I58),-SUMIF($B51:$B58,$U$3,I51:I58))/(1+User_interface!$D$59)^(I50-($P50-1)))</f>
        <v xml:space="preserve"> </v>
      </c>
      <c r="J59" s="68" t="str">
        <f>IF(J50=" "," ",SUM(SUMIF($B51:$B58,$U$4,J51:J58),-SUMIF($B51:$B58,$U$3,J51:J58))/(1+User_interface!$D$59)^(J50-($P50-1)))</f>
        <v xml:space="preserve"> </v>
      </c>
      <c r="K59" s="68" t="str">
        <f>IF(K50=" "," ",SUM(SUMIF($B51:$B58,$U$4,K51:K58),-SUMIF($B51:$B58,$U$3,K51:K58))/(1+User_interface!$D$59)^(K50-($P50-1)))</f>
        <v xml:space="preserve"> </v>
      </c>
      <c r="L59" s="68" t="str">
        <f>IF(L50=" "," ",SUM(SUMIF($B51:$B58,$U$4,L51:L58),-SUMIF($B51:$B58,$U$3,L51:L58))/(1+User_interface!$D$59)^(L50-($P50-1)))</f>
        <v xml:space="preserve"> </v>
      </c>
      <c r="M59" s="68" t="str">
        <f>IF(M50=" "," ",SUM(SUMIF($B51:$B58,$U$4,M51:M58),-SUMIF($B51:$B58,$U$3,M51:M58))/(1+User_interface!$D$59)^(M50-($P50-1)))</f>
        <v xml:space="preserve"> </v>
      </c>
      <c r="N59" s="68" t="str">
        <f>IF(N50=" "," ",SUM(SUMIF($B51:$B58,$U$4,N51:N58),-SUMIF($B51:$B58,$U$3,N51:N58))/(1+User_interface!$D$59)^(N50-($P50-1)))</f>
        <v xml:space="preserve"> </v>
      </c>
      <c r="O59" s="68" t="str">
        <f>IF(O50=" "," ",SUM(SUMIF($B51:$B58,$U$4,O51:O58),-SUMIF($B51:$B58,$U$3,O51:O58))/(1+User_interface!$D$59)^(O50-($P50-1)))</f>
        <v xml:space="preserve"> </v>
      </c>
      <c r="P59" s="68">
        <f>IF(P50=" "," ",SUM(SUMIF($B51:$B58,$U$4,P51:P58),-SUMIF($B51:$B58,$U$3,P51:P58))/(1+User_interface!$D$59)^(P50-($P50-1)))</f>
        <v>745787.09214100183</v>
      </c>
      <c r="Q59" s="68">
        <f>IF(Q50=" "," ",SUM(SUMIF($B51:$B58,$U$4,Q51:Q58),-SUMIF($B51:$B58,$U$3,Q51:Q58))/(1+User_interface!$D$59)^(Q50-($P50-1)))</f>
        <v>481027.6978691676</v>
      </c>
      <c r="R59" s="68">
        <f>IF(R50=" "," ",SUM(SUMIF($B51:$B58,$U$4,R51:R58),-SUMIF($B51:$B58,$U$3,R51:R58))/(1+User_interface!$D$59)^(R50-($P50-1)))</f>
        <v>428342.18623902893</v>
      </c>
      <c r="S59" s="68">
        <f>IF(S50=" "," ",SUM(SUMIF($B51:$B58,$U$4,S51:S58),-SUMIF($B51:$B58,$U$3,S51:S58))/(1+User_interface!$D$59)^(S50-($P50-1)))</f>
        <v>382014.23520376516</v>
      </c>
      <c r="T59" s="68">
        <f>IF(T50=" "," ",SUM(SUMIF($B51:$B58,$U$4,T51:T58),-SUMIF($B51:$B58,$U$3,T51:T58))/(1+User_interface!$D$59)^(T50-($P50-1)))</f>
        <v>341260.80708020646</v>
      </c>
      <c r="U59" s="68">
        <f>IF(U50=" "," ",SUM(SUMIF($B51:$B58,$U$4,U51:U58),-SUMIF($B51:$B58,$U$3,U51:U58))/(1+User_interface!$D$59)^(U50-($P50-1)))</f>
        <v>305395.57185337681</v>
      </c>
      <c r="V59" s="68">
        <f>IF(V50=" "," ",SUM(SUMIF($B51:$B58,$U$4,V51:V58),-SUMIF($B51:$B58,$U$3,V51:V58))/(1+User_interface!$D$59)^(V50-($P50-1)))</f>
        <v>273816.97316489153</v>
      </c>
      <c r="W59" s="68">
        <f>IF(W50=" "," ",SUM(SUMIF($B51:$B58,$U$4,W51:W58),-SUMIF($B51:$B58,$U$3,W51:W58))/(1+User_interface!$D$59)^(W50-($P50-1)))</f>
        <v>245997.76504948735</v>
      </c>
      <c r="X59" s="68">
        <f>IF(X50=" "," ",SUM(SUMIF($B51:$B58,$U$4,X51:X58),-SUMIF($B51:$B58,$U$3,X51:X58))/(1+User_interface!$D$59)^(X50-($P50-1)))</f>
        <v>221475.83838733117</v>
      </c>
      <c r="Y59" s="68">
        <f>IF(Y50=" "," ",SUM(SUMIF($B51:$B58,$U$4,Y51:Y58),-SUMIF($B51:$B58,$U$3,Y51:Y58))/(1+User_interface!$D$59)^(Y50-($P50-1)))</f>
        <v>199846.17829946041</v>
      </c>
      <c r="Z59" s="68">
        <f>IF(Z50=" "," ",SUM(SUMIF($B51:$B58,$U$4,Z51:Z58),-SUMIF($B51:$B58,$U$3,Z51:Z58))/(1+User_interface!$D$59)^(Z50-($P50-1)))</f>
        <v>180753.81323875085</v>
      </c>
      <c r="AA59" s="68">
        <f>IF(AA50=" "," ",SUM(SUMIF($B51:$B58,$U$4,AA51:AA58),-SUMIF($B51:$B58,$U$3,AA51:AA58))/(1+User_interface!$D$59)^(AA50-($P50-1)))</f>
        <v>162368.53711452073</v>
      </c>
      <c r="AB59" s="68">
        <f>IF(AB50=" "," ",SUM(SUMIF($B51:$B58,$U$4,AB51:AB58),-SUMIF($B51:$B58,$U$3,AB51:AB58))/(1+User_interface!$D$59)^(AB50-($P50-1)))</f>
        <v>146324.74416043694</v>
      </c>
      <c r="AC59" s="68">
        <f>IF(AC50=" "," ",SUM(SUMIF($B51:$B58,$U$4,AC51:AC58),-SUMIF($B51:$B58,$U$3,AC51:AC58))/(1+User_interface!$D$59)^(AC50-($P50-1)))</f>
        <v>132309.10475713847</v>
      </c>
      <c r="AD59" s="68">
        <f>IF(AD50=" "," ",SUM(SUMIF($B51:$B58,$U$4,AD51:AD58),-SUMIF($B51:$B58,$U$3,AD51:AD58))/(1+User_interface!$D$59)^(AD50-($P50-1)))</f>
        <v>120050.49289775733</v>
      </c>
      <c r="AE59" s="68">
        <f>IF(AE50=" "," ",SUM(SUMIF($B51:$B58,$U$4,AE51:AE58),-SUMIF($B51:$B58,$U$3,AE51:AE58))/(1+User_interface!$D$59)^(AE50-($P50-1)))</f>
        <v>109314.30925426466</v>
      </c>
      <c r="AF59" s="68">
        <f>IF(AF50=" "," ",SUM(SUMIF($B51:$B58,$U$4,AF51:AF58),-SUMIF($B51:$B58,$U$3,AF51:AF58))/(1+User_interface!$D$59)^(AF50-($P50-1)))</f>
        <v>99897.566155513923</v>
      </c>
      <c r="AG59" s="68">
        <f>IF(AG50=" "," ",SUM(SUMIF($B51:$B58,$U$4,AG51:AG58),-SUMIF($B51:$B58,$U$3,AG51:AG58))/(1+User_interface!$D$59)^(AG50-($P50-1)))</f>
        <v>91624.632417323432</v>
      </c>
      <c r="AH59" s="68">
        <f>IF(AH50=" "," ",SUM(SUMIF($B51:$B58,$U$4,AH51:AH58),-SUMIF($B51:$B58,$U$3,AH51:AH58))/(1+User_interface!$D$59)^(AH50-($P50-1)))</f>
        <v>84343.549615284792</v>
      </c>
      <c r="AI59" s="68">
        <f>IF(AI50=" "," ",SUM(SUMIF($B51:$B58,$U$4,AI51:AI58),-SUMIF($B51:$B58,$U$3,AI51:AI58))/(1+User_interface!$D$59)^(AI50-($P50-1)))</f>
        <v>77922.843217742833</v>
      </c>
      <c r="AJ59" s="68">
        <f>IF(AJ50=" "," ",SUM(SUMIF($B51:$B58,$U$4,AJ51:AJ58),-SUMIF($B51:$B58,$U$3,AJ51:AJ58))/(1+User_interface!$D$59)^(AJ50-($P50-1)))</f>
        <v>72248.762242967976</v>
      </c>
      <c r="AK59" s="68">
        <f>IF(AK50=" "," ",SUM(SUMIF($B51:$B58,$U$4,AK51:AK58),-SUMIF($B51:$B58,$U$3,AK51:AK58))/(1+User_interface!$D$59)^(AK50-($P50-1)))</f>
        <v>67222.889981865752</v>
      </c>
      <c r="AL59" s="68">
        <f>IF(AL50=" "," ",SUM(SUMIF($B51:$B58,$U$4,AL51:AL58),-SUMIF($B51:$B58,$U$3,AL51:AL58))/(1+User_interface!$D$59)^(AL50-($P50-1)))</f>
        <v>62760.076018439482</v>
      </c>
      <c r="AM59" s="68">
        <f>IF(AM50=" "," ",SUM(SUMIF($B51:$B58,$U$4,AM51:AM58),-SUMIF($B51:$B58,$U$3,AM51:AM58))/(1+User_interface!$D$59)^(AM50-($P50-1)))</f>
        <v>58786.646443052341</v>
      </c>
      <c r="AN59" s="68">
        <f>IF(AN50=" "," ",SUM(SUMIF($B51:$B58,$U$4,AN51:AN58),-SUMIF($B51:$B58,$U$3,AN51:AN58))/(1+User_interface!$D$59)^(AN50-($P50-1)))</f>
        <v>55238.854925599633</v>
      </c>
      <c r="AO59" s="68" t="str">
        <f>IF(AO50=" "," ",SUM(SUMIF($B51:$B58,$U$4,AO51:AO58),-SUMIF($B51:$B58,$U$3,AO51:AO58))/(1+User_interface!$D$59)^(AO50-($P50-1)))</f>
        <v xml:space="preserve"> </v>
      </c>
      <c r="AP59" s="68" t="str">
        <f>IF(AP50=" "," ",SUM(SUMIF($B51:$B58,$U$4,AP51:AP58),-SUMIF($B51:$B58,$U$3,AP51:AP58))/(1+User_interface!$D$59)^(AP50-($P50-1)))</f>
        <v xml:space="preserve"> </v>
      </c>
      <c r="AQ59" s="68" t="str">
        <f>IF(AQ50=" "," ",SUM(SUMIF($B51:$B58,$U$4,AQ51:AQ58),-SUMIF($B51:$B58,$U$3,AQ51:AQ58))/(1+User_interface!$D$59)^(AQ50-($P50-1)))</f>
        <v xml:space="preserve"> </v>
      </c>
      <c r="AR59" s="68" t="str">
        <f>IF(AR50=" "," ",SUM(SUMIF($B51:$B58,$U$4,AR51:AR58),-SUMIF($B51:$B58,$U$3,AR51:AR58))/(1+User_interface!$D$59)^(AR50-($P50-1)))</f>
        <v xml:space="preserve"> </v>
      </c>
      <c r="AS59" s="68" t="str">
        <f>IF(AS50=" "," ",SUM(SUMIF($B51:$B58,$U$4,AS51:AS58),-SUMIF($B51:$B58,$U$3,AS51:AS58))/(1+User_interface!$D$59)^(AS50-($P50-1)))</f>
        <v xml:space="preserve"> </v>
      </c>
      <c r="AT59" s="68" t="str">
        <f>IF(AT50=" "," ",SUM(SUMIF($B51:$B58,$U$4,AT51:AT58),-SUMIF($B51:$B58,$U$3,AT51:AT58))/(1+User_interface!$D$59)^(AT50-($P50-1)))</f>
        <v xml:space="preserve"> </v>
      </c>
      <c r="AU59" s="68" t="str">
        <f>IF(AU50=" "," ",SUM(SUMIF($B51:$B58,$U$4,AU51:AU58),-SUMIF($B51:$B58,$U$3,AU51:AU58))/(1+User_interface!$D$59)^(AU50-($P50-1)))</f>
        <v xml:space="preserve"> </v>
      </c>
      <c r="AV59" s="68" t="str">
        <f>IF(AV50=" "," ",SUM(SUMIF($B51:$B58,$U$4,AV51:AV58),-SUMIF($B51:$B58,$U$3,AV51:AV58))/(1+User_interface!$D$59)^(AV50-($P50-1)))</f>
        <v xml:space="preserve"> </v>
      </c>
      <c r="AW59" s="68" t="str">
        <f>IF(AW50=" "," ",SUM(SUMIF($B51:$B58,$U$4,AW51:AW58),-SUMIF($B51:$B58,$U$3,AW51:AW58))/(1+User_interface!$D$59)^(AW50-($P50-1)))</f>
        <v xml:space="preserve"> </v>
      </c>
      <c r="AX59" s="68" t="str">
        <f>IF(AX50=" "," ",SUM(SUMIF($B51:$B58,$U$4,AX51:AX58),-SUMIF($B51:$B58,$U$3,AX51:AX58))/(1+User_interface!$D$59)^(AX50-($P50-1)))</f>
        <v xml:space="preserve"> </v>
      </c>
      <c r="AY59" s="68" t="str">
        <f>IF(AY50=" "," ",SUM(SUMIF($B51:$B58,$U$4,AY51:AY58),-SUMIF($B51:$B58,$U$3,AY51:AY58))/(1+User_interface!$D$59)^(AY50-($P50-1)))</f>
        <v xml:space="preserve"> </v>
      </c>
      <c r="AZ59" s="68" t="str">
        <f>IF(AZ50=" "," ",SUM(SUMIF($B51:$B58,$U$4,AZ51:AZ58),-SUMIF($B51:$B58,$U$3,AZ51:AZ58))/(1+User_interface!$D$59)^(AZ50-($P50-1)))</f>
        <v xml:space="preserve"> </v>
      </c>
      <c r="BA59" s="68" t="str">
        <f>IF(BA50=" "," ",SUM(SUMIF($B51:$B58,$U$4,BA51:BA58),-SUMIF($B51:$B58,$U$3,BA51:BA58))/(1+User_interface!$D$59)^(BA50-($P50-1)))</f>
        <v xml:space="preserve"> </v>
      </c>
      <c r="BB59" s="68" t="str">
        <f>IF(BB50=" "," ",SUM(SUMIF($B51:$B58,$U$4,BB51:BB58),-SUMIF($B51:$B58,$U$3,BB51:BB58))/(1+User_interface!$D$59)^(BB50-($P50-1)))</f>
        <v xml:space="preserve"> </v>
      </c>
      <c r="BC59" s="68" t="str">
        <f>IF(BC50=" "," ",SUM(SUMIF($B51:$B58,$U$4,BC51:BC58),-SUMIF($B51:$B58,$U$3,BC51:BC58))/(1+User_interface!$D$59)^(BC50-($P50-1)))</f>
        <v xml:space="preserve"> </v>
      </c>
      <c r="BD59" s="68" t="str">
        <f>IF(BD50=" "," ",SUM(SUMIF($B51:$B58,$U$4,BD51:BD58),-SUMIF($B51:$B58,$U$3,BD51:BD58))/(1+User_interface!$D$59)^(BD50-($P50-1)))</f>
        <v xml:space="preserve"> </v>
      </c>
      <c r="BE59" s="68" t="str">
        <f>IF(BE50=" "," ",SUM(SUMIF($B51:$B58,$U$4,BE51:BE58),-SUMIF($B51:$B58,$U$3,BE51:BE58))/(1+User_interface!$D$59)^(BE50-($P50-1)))</f>
        <v xml:space="preserve"> </v>
      </c>
      <c r="BF59" s="68" t="str">
        <f>IF(BF50=" "," ",SUM(SUMIF($B51:$B58,$U$4,BF51:BF58),-SUMIF($B51:$B58,$U$3,BF51:BF58))/(1+User_interface!$D$59)^(BF50-($P50-1)))</f>
        <v xml:space="preserve"> </v>
      </c>
      <c r="BG59" s="68" t="str">
        <f>IF(BG50=" "," ",SUM(SUMIF($B51:$B58,$U$4,BG51:BG58),-SUMIF($B51:$B58,$U$3,BG51:BG58))/(1+User_interface!$D$59)^(BG50-($P50-1)))</f>
        <v xml:space="preserve"> </v>
      </c>
      <c r="BH59" s="68" t="str">
        <f>IF(BH50=" "," ",SUM(SUMIF($B51:$B58,$U$4,BH51:BH58),-SUMIF($B51:$B58,$U$3,BH51:BH58))/(1+User_interface!$D$59)^(BH50-($P50-1)))</f>
        <v xml:space="preserve"> </v>
      </c>
      <c r="BI59" s="68" t="str">
        <f>IF(BI50=" "," ",SUM(SUMIF($B51:$B58,$U$4,BI51:BI58),-SUMIF($B51:$B58,$U$3,BI51:BI58))/(1+User_interface!$D$59)^(BI50-($P50-1)))</f>
        <v xml:space="preserve"> </v>
      </c>
      <c r="BJ59" s="68" t="str">
        <f>IF(BJ50=" "," ",SUM(SUMIF($B51:$B58,$U$4,BJ51:BJ58),-SUMIF($B51:$B58,$U$3,BJ51:BJ58))/(1+User_interface!$D$59)^(BJ50-($P50-1)))</f>
        <v xml:space="preserve"> </v>
      </c>
      <c r="BK59" s="68" t="str">
        <f>IF(BK50=" "," ",SUM(SUMIF($B51:$B58,$U$4,BK51:BK58),-SUMIF($B51:$B58,$U$3,BK51:BK58))/(1+User_interface!$D$59)^(BK50-($P50-1)))</f>
        <v xml:space="preserve"> </v>
      </c>
      <c r="BL59" s="68" t="str">
        <f>IF(BL50=" "," ",SUM(SUMIF($B51:$B58,$U$4,BL51:BL58),-SUMIF($B51:$B58,$U$3,BL51:BL58))/(1+User_interface!$D$59)^(BL50-($P50-1)))</f>
        <v xml:space="preserve"> </v>
      </c>
      <c r="BM59" s="68" t="str">
        <f>IF(BM50=" "," ",SUM(SUMIF($B51:$B58,$U$4,BM51:BM58),-SUMIF($B51:$B58,$U$3,BM51:BM58))/(1+User_interface!$D$59)^(BM50-($P50-1)))</f>
        <v xml:space="preserve"> </v>
      </c>
    </row>
    <row r="60" spans="2:65">
      <c r="C60" s="68" t="s">
        <v>131</v>
      </c>
      <c r="F60" s="68" t="str">
        <f>IF(F50=" "," ",SUM(SUMIF($B51:$B58,$U$3,F51:F58),-SUMIF($B51:$B58,$U$4,F51:F58))/(1+User_interface!$D$59)^(F50-($P50-1)))</f>
        <v xml:space="preserve"> </v>
      </c>
      <c r="G60" s="68" t="str">
        <f>IF(G50=" "," ",SUM(SUMIF($B51:$B58,$U$3,G51:G58),-SUMIF($B51:$B58,$U$4,G51:G58))/(1+User_interface!$D$59)^(G50-($P50-1)))</f>
        <v xml:space="preserve"> </v>
      </c>
      <c r="H60" s="68" t="str">
        <f>IF(H50=" "," ",SUM(SUMIF($B51:$B58,$U$3,H51:H58),-SUMIF($B51:$B58,$U$4,H51:H58))/(1+User_interface!$D$59)^(H50-($P50-1)))</f>
        <v xml:space="preserve"> </v>
      </c>
      <c r="I60" s="68" t="str">
        <f>IF(I50=" "," ",SUM(SUMIF($B51:$B58,$U$3,I51:I58),-SUMIF($B51:$B58,$U$4,I51:I58))/(1+User_interface!$D$59)^(I50-($P50-1)))</f>
        <v xml:space="preserve"> </v>
      </c>
      <c r="J60" s="68" t="str">
        <f>IF(J50=" "," ",SUM(SUMIF($B51:$B58,$U$3,J51:J58),-SUMIF($B51:$B58,$U$4,J51:J58))/(1+User_interface!$D$59)^(J50-($P50-1)))</f>
        <v xml:space="preserve"> </v>
      </c>
      <c r="K60" s="68" t="str">
        <f>IF(K50=" "," ",SUM(SUMIF($B51:$B58,$U$3,K51:K58),-SUMIF($B51:$B58,$U$4,K51:K58))/(1+User_interface!$D$59)^(K50-($P50-1)))</f>
        <v xml:space="preserve"> </v>
      </c>
      <c r="L60" s="68" t="str">
        <f>IF(L50=" "," ",SUM(SUMIF($B51:$B58,$U$3,L51:L58),-SUMIF($B51:$B58,$U$4,L51:L58))/(1+User_interface!$D$59)^(L50-($P50-1)))</f>
        <v xml:space="preserve"> </v>
      </c>
      <c r="M60" s="68" t="str">
        <f>IF(M50=" "," ",SUM(SUMIF($B51:$B58,$U$3,M51:M58),-SUMIF($B51:$B58,$U$4,M51:M58))/(1+User_interface!$D$59)^(M50-($P50-1)))</f>
        <v xml:space="preserve"> </v>
      </c>
      <c r="N60" s="68" t="str">
        <f>IF(N50=" "," ",SUM(SUMIF($B51:$B58,$U$3,N51:N58),-SUMIF($B51:$B58,$U$4,N51:N58))/(1+User_interface!$D$59)^(N50-($P50-1)))</f>
        <v xml:space="preserve"> </v>
      </c>
      <c r="O60" s="68" t="str">
        <f>IF(O50=" "," ",SUM(SUMIF($B51:$B58,$U$3,O51:O58),-SUMIF($B51:$B58,$U$4,O51:O58))/(1+User_interface!$D$59)^(O50-($P50-1)))</f>
        <v xml:space="preserve"> </v>
      </c>
      <c r="P60" s="68">
        <f>IF(P50=" "," ",SUM(SUMIF($B51:$B58,$U$3,P51:P58),-SUMIF($B51:$B58,$U$4,P51:P58))/(1+User_interface!$D$59)^(P50-($P50-1)))</f>
        <v>-745787.09214100183</v>
      </c>
      <c r="Q60" s="68">
        <f>IF(Q50=" "," ",SUM(SUMIF($B51:$B58,$U$3,Q51:Q58),-SUMIF($B51:$B58,$U$4,Q51:Q58))/(1+User_interface!$D$59)^(Q50-($P50-1)))</f>
        <v>-481027.6978691676</v>
      </c>
      <c r="R60" s="68">
        <f>IF(R50=" "," ",SUM(SUMIF($B51:$B58,$U$3,R51:R58),-SUMIF($B51:$B58,$U$4,R51:R58))/(1+User_interface!$D$59)^(R50-($P50-1)))</f>
        <v>-428342.18623902893</v>
      </c>
      <c r="S60" s="68">
        <f>IF(S50=" "," ",SUM(SUMIF($B51:$B58,$U$3,S51:S58),-SUMIF($B51:$B58,$U$4,S51:S58))/(1+User_interface!$D$59)^(S50-($P50-1)))</f>
        <v>-382014.23520376516</v>
      </c>
      <c r="T60" s="68">
        <f>IF(T50=" "," ",SUM(SUMIF($B51:$B58,$U$3,T51:T58),-SUMIF($B51:$B58,$U$4,T51:T58))/(1+User_interface!$D$59)^(T50-($P50-1)))</f>
        <v>-341260.80708020646</v>
      </c>
      <c r="U60" s="68">
        <f>IF(U50=" "," ",SUM(SUMIF($B51:$B58,$U$3,U51:U58),-SUMIF($B51:$B58,$U$4,U51:U58))/(1+User_interface!$D$59)^(U50-($P50-1)))</f>
        <v>-305395.57185337681</v>
      </c>
      <c r="V60" s="68">
        <f>IF(V50=" "," ",SUM(SUMIF($B51:$B58,$U$3,V51:V58),-SUMIF($B51:$B58,$U$4,V51:V58))/(1+User_interface!$D$59)^(V50-($P50-1)))</f>
        <v>-273816.97316489153</v>
      </c>
      <c r="W60" s="68">
        <f>IF(W50=" "," ",SUM(SUMIF($B51:$B58,$U$3,W51:W58),-SUMIF($B51:$B58,$U$4,W51:W58))/(1+User_interface!$D$59)^(W50-($P50-1)))</f>
        <v>-245997.76504948735</v>
      </c>
      <c r="X60" s="68">
        <f>IF(X50=" "," ",SUM(SUMIF($B51:$B58,$U$3,X51:X58),-SUMIF($B51:$B58,$U$4,X51:X58))/(1+User_interface!$D$59)^(X50-($P50-1)))</f>
        <v>-221475.83838733117</v>
      </c>
      <c r="Y60" s="68">
        <f>IF(Y50=" "," ",SUM(SUMIF($B51:$B58,$U$3,Y51:Y58),-SUMIF($B51:$B58,$U$4,Y51:Y58))/(1+User_interface!$D$59)^(Y50-($P50-1)))</f>
        <v>-199846.17829946041</v>
      </c>
      <c r="Z60" s="68">
        <f>IF(Z50=" "," ",SUM(SUMIF($B51:$B58,$U$3,Z51:Z58),-SUMIF($B51:$B58,$U$4,Z51:Z58))/(1+User_interface!$D$59)^(Z50-($P50-1)))</f>
        <v>-180753.81323875085</v>
      </c>
      <c r="AA60" s="68">
        <f>IF(AA50=" "," ",SUM(SUMIF($B51:$B58,$U$3,AA51:AA58),-SUMIF($B51:$B58,$U$4,AA51:AA58))/(1+User_interface!$D$59)^(AA50-($P50-1)))</f>
        <v>-162368.53711452073</v>
      </c>
      <c r="AB60" s="68">
        <f>IF(AB50=" "," ",SUM(SUMIF($B51:$B58,$U$3,AB51:AB58),-SUMIF($B51:$B58,$U$4,AB51:AB58))/(1+User_interface!$D$59)^(AB50-($P50-1)))</f>
        <v>-146324.74416043694</v>
      </c>
      <c r="AC60" s="68">
        <f>IF(AC50=" "," ",SUM(SUMIF($B51:$B58,$U$3,AC51:AC58),-SUMIF($B51:$B58,$U$4,AC51:AC58))/(1+User_interface!$D$59)^(AC50-($P50-1)))</f>
        <v>-132309.10475713847</v>
      </c>
      <c r="AD60" s="68">
        <f>IF(AD50=" "," ",SUM(SUMIF($B51:$B58,$U$3,AD51:AD58),-SUMIF($B51:$B58,$U$4,AD51:AD58))/(1+User_interface!$D$59)^(AD50-($P50-1)))</f>
        <v>-120050.49289775733</v>
      </c>
      <c r="AE60" s="68">
        <f>IF(AE50=" "," ",SUM(SUMIF($B51:$B58,$U$3,AE51:AE58),-SUMIF($B51:$B58,$U$4,AE51:AE58))/(1+User_interface!$D$59)^(AE50-($P50-1)))</f>
        <v>-109314.30925426466</v>
      </c>
      <c r="AF60" s="68">
        <f>IF(AF50=" "," ",SUM(SUMIF($B51:$B58,$U$3,AF51:AF58),-SUMIF($B51:$B58,$U$4,AF51:AF58))/(1+User_interface!$D$59)^(AF50-($P50-1)))</f>
        <v>-99897.566155513923</v>
      </c>
      <c r="AG60" s="68">
        <f>IF(AG50=" "," ",SUM(SUMIF($B51:$B58,$U$3,AG51:AG58),-SUMIF($B51:$B58,$U$4,AG51:AG58))/(1+User_interface!$D$59)^(AG50-($P50-1)))</f>
        <v>-91624.632417323432</v>
      </c>
      <c r="AH60" s="68">
        <f>IF(AH50=" "," ",SUM(SUMIF($B51:$B58,$U$3,AH51:AH58),-SUMIF($B51:$B58,$U$4,AH51:AH58))/(1+User_interface!$D$59)^(AH50-($P50-1)))</f>
        <v>-84343.549615284792</v>
      </c>
      <c r="AI60" s="68">
        <f>IF(AI50=" "," ",SUM(SUMIF($B51:$B58,$U$3,AI51:AI58),-SUMIF($B51:$B58,$U$4,AI51:AI58))/(1+User_interface!$D$59)^(AI50-($P50-1)))</f>
        <v>-77922.843217742833</v>
      </c>
      <c r="AJ60" s="68">
        <f>IF(AJ50=" "," ",SUM(SUMIF($B51:$B58,$U$3,AJ51:AJ58),-SUMIF($B51:$B58,$U$4,AJ51:AJ58))/(1+User_interface!$D$59)^(AJ50-($P50-1)))</f>
        <v>-72248.762242967976</v>
      </c>
      <c r="AK60" s="68">
        <f>IF(AK50=" "," ",SUM(SUMIF($B51:$B58,$U$3,AK51:AK58),-SUMIF($B51:$B58,$U$4,AK51:AK58))/(1+User_interface!$D$59)^(AK50-($P50-1)))</f>
        <v>-67222.889981865752</v>
      </c>
      <c r="AL60" s="68">
        <f>IF(AL50=" "," ",SUM(SUMIF($B51:$B58,$U$3,AL51:AL58),-SUMIF($B51:$B58,$U$4,AL51:AL58))/(1+User_interface!$D$59)^(AL50-($P50-1)))</f>
        <v>-62760.076018439482</v>
      </c>
      <c r="AM60" s="68">
        <f>IF(AM50=" "," ",SUM(SUMIF($B51:$B58,$U$3,AM51:AM58),-SUMIF($B51:$B58,$U$4,AM51:AM58))/(1+User_interface!$D$59)^(AM50-($P50-1)))</f>
        <v>-58786.646443052341</v>
      </c>
      <c r="AN60" s="68">
        <f>IF(AN50=" "," ",SUM(SUMIF($B51:$B58,$U$3,AN51:AN58),-SUMIF($B51:$B58,$U$4,AN51:AN58))/(1+User_interface!$D$59)^(AN50-($P50-1)))</f>
        <v>-55238.854925599633</v>
      </c>
      <c r="AO60" s="68" t="str">
        <f>IF(AO50=" "," ",SUM(SUMIF($B51:$B58,$U$3,AO51:AO58),-SUMIF($B51:$B58,$U$4,AO51:AO58))/(1+User_interface!$D$59)^(AO50-($P50-1)))</f>
        <v xml:space="preserve"> </v>
      </c>
      <c r="AP60" s="68" t="str">
        <f>IF(AP50=" "," ",SUM(SUMIF($B51:$B58,$U$3,AP51:AP58),-SUMIF($B51:$B58,$U$4,AP51:AP58))/(1+User_interface!$D$59)^(AP50-($P50-1)))</f>
        <v xml:space="preserve"> </v>
      </c>
      <c r="AQ60" s="68" t="str">
        <f>IF(AQ50=" "," ",SUM(SUMIF($B51:$B58,$U$3,AQ51:AQ58),-SUMIF($B51:$B58,$U$4,AQ51:AQ58))/(1+User_interface!$D$59)^(AQ50-($P50-1)))</f>
        <v xml:space="preserve"> </v>
      </c>
      <c r="AR60" s="68" t="str">
        <f>IF(AR50=" "," ",SUM(SUMIF($B51:$B58,$U$3,AR51:AR58),-SUMIF($B51:$B58,$U$4,AR51:AR58))/(1+User_interface!$D$59)^(AR50-($P50-1)))</f>
        <v xml:space="preserve"> </v>
      </c>
      <c r="AS60" s="68" t="str">
        <f>IF(AS50=" "," ",SUM(SUMIF($B51:$B58,$U$3,AS51:AS58),-SUMIF($B51:$B58,$U$4,AS51:AS58))/(1+User_interface!$D$59)^(AS50-($P50-1)))</f>
        <v xml:space="preserve"> </v>
      </c>
      <c r="AT60" s="68" t="str">
        <f>IF(AT50=" "," ",SUM(SUMIF($B51:$B58,$U$3,AT51:AT58),-SUMIF($B51:$B58,$U$4,AT51:AT58))/(1+User_interface!$D$59)^(AT50-($P50-1)))</f>
        <v xml:space="preserve"> </v>
      </c>
      <c r="AU60" s="68" t="str">
        <f>IF(AU50=" "," ",SUM(SUMIF($B51:$B58,$U$3,AU51:AU58),-SUMIF($B51:$B58,$U$4,AU51:AU58))/(1+User_interface!$D$59)^(AU50-($P50-1)))</f>
        <v xml:space="preserve"> </v>
      </c>
      <c r="AV60" s="68" t="str">
        <f>IF(AV50=" "," ",SUM(SUMIF($B51:$B58,$U$3,AV51:AV58),-SUMIF($B51:$B58,$U$4,AV51:AV58))/(1+User_interface!$D$59)^(AV50-($P50-1)))</f>
        <v xml:space="preserve"> </v>
      </c>
      <c r="AW60" s="68" t="str">
        <f>IF(AW50=" "," ",SUM(SUMIF($B51:$B58,$U$3,AW51:AW58),-SUMIF($B51:$B58,$U$4,AW51:AW58))/(1+User_interface!$D$59)^(AW50-($P50-1)))</f>
        <v xml:space="preserve"> </v>
      </c>
      <c r="AX60" s="68" t="str">
        <f>IF(AX50=" "," ",SUM(SUMIF($B51:$B58,$U$3,AX51:AX58),-SUMIF($B51:$B58,$U$4,AX51:AX58))/(1+User_interface!$D$59)^(AX50-($P50-1)))</f>
        <v xml:space="preserve"> </v>
      </c>
      <c r="AY60" s="68" t="str">
        <f>IF(AY50=" "," ",SUM(SUMIF($B51:$B58,$U$3,AY51:AY58),-SUMIF($B51:$B58,$U$4,AY51:AY58))/(1+User_interface!$D$59)^(AY50-($P50-1)))</f>
        <v xml:space="preserve"> </v>
      </c>
      <c r="AZ60" s="68" t="str">
        <f>IF(AZ50=" "," ",SUM(SUMIF($B51:$B58,$U$3,AZ51:AZ58),-SUMIF($B51:$B58,$U$4,AZ51:AZ58))/(1+User_interface!$D$59)^(AZ50-($P50-1)))</f>
        <v xml:space="preserve"> </v>
      </c>
      <c r="BA60" s="68" t="str">
        <f>IF(BA50=" "," ",SUM(SUMIF($B51:$B58,$U$3,BA51:BA58),-SUMIF($B51:$B58,$U$4,BA51:BA58))/(1+User_interface!$D$59)^(BA50-($P50-1)))</f>
        <v xml:space="preserve"> </v>
      </c>
      <c r="BB60" s="68" t="str">
        <f>IF(BB50=" "," ",SUM(SUMIF($B51:$B58,$U$3,BB51:BB58),-SUMIF($B51:$B58,$U$4,BB51:BB58))/(1+User_interface!$D$59)^(BB50-($P50-1)))</f>
        <v xml:space="preserve"> </v>
      </c>
      <c r="BC60" s="68" t="str">
        <f>IF(BC50=" "," ",SUM(SUMIF($B51:$B58,$U$3,BC51:BC58),-SUMIF($B51:$B58,$U$4,BC51:BC58))/(1+User_interface!$D$59)^(BC50-($P50-1)))</f>
        <v xml:space="preserve"> </v>
      </c>
      <c r="BD60" s="68" t="str">
        <f>IF(BD50=" "," ",SUM(SUMIF($B51:$B58,$U$3,BD51:BD58),-SUMIF($B51:$B58,$U$4,BD51:BD58))/(1+User_interface!$D$59)^(BD50-($P50-1)))</f>
        <v xml:space="preserve"> </v>
      </c>
      <c r="BE60" s="68" t="str">
        <f>IF(BE50=" "," ",SUM(SUMIF($B51:$B58,$U$3,BE51:BE58),-SUMIF($B51:$B58,$U$4,BE51:BE58))/(1+User_interface!$D$59)^(BE50-($P50-1)))</f>
        <v xml:space="preserve"> </v>
      </c>
      <c r="BF60" s="68" t="str">
        <f>IF(BF50=" "," ",SUM(SUMIF($B51:$B58,$U$3,BF51:BF58),-SUMIF($B51:$B58,$U$4,BF51:BF58))/(1+User_interface!$D$59)^(BF50-($P50-1)))</f>
        <v xml:space="preserve"> </v>
      </c>
      <c r="BG60" s="68" t="str">
        <f>IF(BG50=" "," ",SUM(SUMIF($B51:$B58,$U$3,BG51:BG58),-SUMIF($B51:$B58,$U$4,BG51:BG58))/(1+User_interface!$D$59)^(BG50-($P50-1)))</f>
        <v xml:space="preserve"> </v>
      </c>
      <c r="BH60" s="68" t="str">
        <f>IF(BH50=" "," ",SUM(SUMIF($B51:$B58,$U$3,BH51:BH58),-SUMIF($B51:$B58,$U$4,BH51:BH58))/(1+User_interface!$D$59)^(BH50-($P50-1)))</f>
        <v xml:space="preserve"> </v>
      </c>
      <c r="BI60" s="68" t="str">
        <f>IF(BI50=" "," ",SUM(SUMIF($B51:$B58,$U$3,BI51:BI58),-SUMIF($B51:$B58,$U$4,BI51:BI58))/(1+User_interface!$D$59)^(BI50-($P50-1)))</f>
        <v xml:space="preserve"> </v>
      </c>
      <c r="BJ60" s="68" t="str">
        <f>IF(BJ50=" "," ",SUM(SUMIF($B51:$B58,$U$3,BJ51:BJ58),-SUMIF($B51:$B58,$U$4,BJ51:BJ58))/(1+User_interface!$D$59)^(BJ50-($P50-1)))</f>
        <v xml:space="preserve"> </v>
      </c>
      <c r="BK60" s="68" t="str">
        <f>IF(BK50=" "," ",SUM(SUMIF($B51:$B58,$U$3,BK51:BK58),-SUMIF($B51:$B58,$U$4,BK51:BK58))/(1+User_interface!$D$59)^(BK50-($P50-1)))</f>
        <v xml:space="preserve"> </v>
      </c>
      <c r="BL60" s="68" t="str">
        <f>IF(BL50=" "," ",SUM(SUMIF($B51:$B58,$U$3,BL51:BL58),-SUMIF($B51:$B58,$U$4,BL51:BL58))/(1+User_interface!$D$59)^(BL50-($P50-1)))</f>
        <v xml:space="preserve"> </v>
      </c>
      <c r="BM60" s="68" t="str">
        <f>IF(BM50=" "," ",SUM(SUMIF($B51:$B58,$U$3,BM51:BM58),-SUMIF($B51:$B58,$U$4,BM51:BM58))/(1+User_interface!$D$59)^(BM50-($P50-1)))</f>
        <v xml:space="preserve"> </v>
      </c>
    </row>
    <row r="63" spans="2:65">
      <c r="B63" s="84" t="s">
        <v>34</v>
      </c>
    </row>
    <row r="64" spans="2:65">
      <c r="B64" s="84"/>
    </row>
    <row r="65" spans="2:65">
      <c r="B65" s="68" t="s">
        <v>44</v>
      </c>
      <c r="E65" s="68" t="s">
        <v>124</v>
      </c>
    </row>
    <row r="66" spans="2:65">
      <c r="B66" s="68" t="s">
        <v>45</v>
      </c>
      <c r="C66" s="68" t="s">
        <v>46</v>
      </c>
      <c r="D66" s="68">
        <f>COUNT(P68:BM68)</f>
        <v>30</v>
      </c>
      <c r="E66" s="85" t="str">
        <f>IF(D66=User_interface!E56, " ", "ERROR")</f>
        <v xml:space="preserve"> </v>
      </c>
      <c r="F66" s="85"/>
      <c r="G66" s="85"/>
      <c r="H66" s="85"/>
      <c r="I66" s="85"/>
      <c r="J66" s="85"/>
      <c r="K66" s="85"/>
      <c r="L66" s="85"/>
      <c r="M66" s="85"/>
      <c r="N66" s="85"/>
      <c r="O66" s="85"/>
    </row>
    <row r="68" spans="2:65">
      <c r="B68" s="68" t="s">
        <v>0</v>
      </c>
      <c r="E68" s="68" t="s">
        <v>54</v>
      </c>
      <c r="F68" s="68" t="str">
        <f>IF(AND(ABS(SUM(G68,-1,-$P68))&lt;=User_interface!$E$67,SUM(G68,-1)&lt;=$P68),SUM(G68,-1)," ")</f>
        <v xml:space="preserve"> </v>
      </c>
      <c r="G68" s="68" t="str">
        <f>IF(AND(ABS(SUM(H68,-1,-$P68))&lt;=User_interface!$E$67,SUM(H68,-1)&lt;=$P68),SUM(H68,-1)," ")</f>
        <v xml:space="preserve"> </v>
      </c>
      <c r="H68" s="68" t="str">
        <f>IF(AND(ABS(SUM(I68,-1,-$P68))&lt;=User_interface!$E$67,SUM(I68,-1)&lt;=$P68),SUM(I68,-1)," ")</f>
        <v xml:space="preserve"> </v>
      </c>
      <c r="I68" s="68" t="str">
        <f>IF(AND(ABS(SUM(J68,-1,-$P68))&lt;=User_interface!$E$67,SUM(J68,-1)&lt;=$P68),SUM(J68,-1)," ")</f>
        <v xml:space="preserve"> </v>
      </c>
      <c r="J68" s="68" t="str">
        <f>IF(AND(ABS(SUM(K68,-1,-$P68))&lt;=User_interface!$E$67,SUM(K68,-1)&lt;=$P68),SUM(K68,-1)," ")</f>
        <v xml:space="preserve"> </v>
      </c>
      <c r="K68" s="68" t="str">
        <f>IF(AND(ABS(SUM(L68,-1,-$P68))&lt;=User_interface!$E$67,SUM(L68,-1)&lt;=$P68),SUM(L68,-1)," ")</f>
        <v xml:space="preserve"> </v>
      </c>
      <c r="L68" s="68" t="str">
        <f>IF(AND(ABS(SUM(M68,-1,-$P68))&lt;=User_interface!$E$67,SUM(M68,-1)&lt;=$P68),SUM(M68,-1)," ")</f>
        <v xml:space="preserve"> </v>
      </c>
      <c r="M68" s="68" t="str">
        <f>IF(AND(ABS(SUM(N68,-1,-$P68))&lt;=User_interface!$E$67,SUM(N68,-1)&lt;=$P68),SUM(N68,-1)," ")</f>
        <v xml:space="preserve"> </v>
      </c>
      <c r="N68" s="68" t="str">
        <f>IF(AND(ABS(SUM(O68,-1,-$P68))&lt;=User_interface!$E$67,SUM(O68,-1)&lt;=$P68),SUM(O68,-1)," ")</f>
        <v xml:space="preserve"> </v>
      </c>
      <c r="O68" s="68" t="str">
        <f>IF(AND(ABS(SUM(P68,-1,-$P68))&lt;=User_interface!$E$67,SUM(P68,-1)&lt;=$P68),SUM(P68,-1)," ")</f>
        <v xml:space="preserve"> </v>
      </c>
      <c r="P68" s="68">
        <f>2030+User_interface!E67</f>
        <v>2030</v>
      </c>
      <c r="Q68" s="68">
        <f>IF(AND(SUM(P68,2,-$P68)&lt;=User_interface!$E$56,SUM(P68,1)&gt;=$P68),SUM(P68,1)," ")</f>
        <v>2031</v>
      </c>
      <c r="R68" s="68">
        <f>IF(AND(SUM(Q68,2,-$P68)&lt;=User_interface!$E$56,SUM(Q68,1)&gt;=$P68),SUM(Q68,1)," ")</f>
        <v>2032</v>
      </c>
      <c r="S68" s="68">
        <f>IF(AND(SUM(R68,2,-$P68)&lt;=User_interface!$E$56,SUM(R68,1)&gt;=$P68),SUM(R68,1)," ")</f>
        <v>2033</v>
      </c>
      <c r="T68" s="68">
        <f>IF(AND(SUM(S68,2,-$P68)&lt;=User_interface!$E$56,SUM(S68,1)&gt;=$P68),SUM(S68,1)," ")</f>
        <v>2034</v>
      </c>
      <c r="U68" s="68">
        <f>IF(AND(SUM(T68,2,-$P68)&lt;=User_interface!$E$56,SUM(T68,1)&gt;=$P68),SUM(T68,1)," ")</f>
        <v>2035</v>
      </c>
      <c r="V68" s="68">
        <f>IF(AND(SUM(U68,2,-$P68)&lt;=User_interface!$E$56,SUM(U68,1)&gt;=$P68),SUM(U68,1)," ")</f>
        <v>2036</v>
      </c>
      <c r="W68" s="68">
        <f>IF(AND(SUM(V68,2,-$P68)&lt;=User_interface!$E$56,SUM(V68,1)&gt;=$P68),SUM(V68,1)," ")</f>
        <v>2037</v>
      </c>
      <c r="X68" s="68">
        <f>IF(AND(SUM(W68,2,-$P68)&lt;=User_interface!$E$56,SUM(W68,1)&gt;=$P68),SUM(W68,1)," ")</f>
        <v>2038</v>
      </c>
      <c r="Y68" s="68">
        <f>IF(AND(SUM(X68,2,-$P68)&lt;=User_interface!$E$56,SUM(X68,1)&gt;=$P68),SUM(X68,1)," ")</f>
        <v>2039</v>
      </c>
      <c r="Z68" s="68">
        <f>IF(AND(SUM(Y68,2,-$P68)&lt;=User_interface!$E$56,SUM(Y68,1)&gt;=$P68),SUM(Y68,1)," ")</f>
        <v>2040</v>
      </c>
      <c r="AA68" s="68">
        <f>IF(AND(SUM(Z68,2,-$P68)&lt;=User_interface!$E$56,SUM(Z68,1)&gt;=$P68),SUM(Z68,1)," ")</f>
        <v>2041</v>
      </c>
      <c r="AB68" s="68">
        <f>IF(AND(SUM(AA68,2,-$P68)&lt;=User_interface!$E$56,SUM(AA68,1)&gt;=$P68),SUM(AA68,1)," ")</f>
        <v>2042</v>
      </c>
      <c r="AC68" s="68">
        <f>IF(AND(SUM(AB68,2,-$P68)&lt;=User_interface!$E$56,SUM(AB68,1)&gt;=$P68),SUM(AB68,1)," ")</f>
        <v>2043</v>
      </c>
      <c r="AD68" s="68">
        <f>IF(AND(SUM(AC68,2,-$P68)&lt;=User_interface!$E$56,SUM(AC68,1)&gt;=$P68),SUM(AC68,1)," ")</f>
        <v>2044</v>
      </c>
      <c r="AE68" s="68">
        <f>IF(AND(SUM(AD68,2,-$P68)&lt;=User_interface!$E$56,SUM(AD68,1)&gt;=$P68),SUM(AD68,1)," ")</f>
        <v>2045</v>
      </c>
      <c r="AF68" s="68">
        <f>IF(AND(SUM(AE68,2,-$P68)&lt;=User_interface!$E$56,SUM(AE68,1)&gt;=$P68),SUM(AE68,1)," ")</f>
        <v>2046</v>
      </c>
      <c r="AG68" s="68">
        <f>IF(AND(SUM(AF68,2,-$P68)&lt;=User_interface!$E$56,SUM(AF68,1)&gt;=$P68),SUM(AF68,1)," ")</f>
        <v>2047</v>
      </c>
      <c r="AH68" s="68">
        <f>IF(AND(SUM(AG68,2,-$P68)&lt;=User_interface!$E$56,SUM(AG68,1)&gt;=$P68),SUM(AG68,1)," ")</f>
        <v>2048</v>
      </c>
      <c r="AI68" s="68">
        <f>IF(AND(SUM(AH68,2,-$P68)&lt;=User_interface!$E$56,SUM(AH68,1)&gt;=$P68),SUM(AH68,1)," ")</f>
        <v>2049</v>
      </c>
      <c r="AJ68" s="68">
        <f>IF(AND(SUM(AI68,2,-$P68)&lt;=User_interface!$E$56,SUM(AI68,1)&gt;=$P68),SUM(AI68,1)," ")</f>
        <v>2050</v>
      </c>
      <c r="AK68" s="68">
        <f>IF(AND(SUM(AJ68,2,-$P68)&lt;=User_interface!$E$56,SUM(AJ68,1)&gt;=$P68),SUM(AJ68,1)," ")</f>
        <v>2051</v>
      </c>
      <c r="AL68" s="68">
        <f>IF(AND(SUM(AK68,2,-$P68)&lt;=User_interface!$E$56,SUM(AK68,1)&gt;=$P68),SUM(AK68,1)," ")</f>
        <v>2052</v>
      </c>
      <c r="AM68" s="68">
        <f>IF(AND(SUM(AL68,2,-$P68)&lt;=User_interface!$E$56,SUM(AL68,1)&gt;=$P68),SUM(AL68,1)," ")</f>
        <v>2053</v>
      </c>
      <c r="AN68" s="68">
        <f>IF(AND(SUM(AM68,2,-$P68)&lt;=User_interface!$E$56,SUM(AM68,1)&gt;=$P68),SUM(AM68,1)," ")</f>
        <v>2054</v>
      </c>
      <c r="AO68" s="68">
        <f>IF(AND(SUM(AN68,2,-$P68)&lt;=User_interface!$E$56,SUM(AN68,1)&gt;=$P68),SUM(AN68,1)," ")</f>
        <v>2055</v>
      </c>
      <c r="AP68" s="68">
        <f>IF(AND(SUM(AO68,2,-$P68)&lt;=User_interface!$E$56,SUM(AO68,1)&gt;=$P68),SUM(AO68,1)," ")</f>
        <v>2056</v>
      </c>
      <c r="AQ68" s="68">
        <f>IF(AND(SUM(AP68,2,-$P68)&lt;=User_interface!$E$56,SUM(AP68,1)&gt;=$P68),SUM(AP68,1)," ")</f>
        <v>2057</v>
      </c>
      <c r="AR68" s="68">
        <f>IF(AND(SUM(AQ68,2,-$P68)&lt;=User_interface!$E$56,SUM(AQ68,1)&gt;=$P68),SUM(AQ68,1)," ")</f>
        <v>2058</v>
      </c>
      <c r="AS68" s="68">
        <f>IF(AND(SUM(AR68,2,-$P68)&lt;=User_interface!$E$56,SUM(AR68,1)&gt;=$P68),SUM(AR68,1)," ")</f>
        <v>2059</v>
      </c>
      <c r="AT68" s="68" t="str">
        <f>IF(AND(SUM(AS68,2,-$P68)&lt;=User_interface!$E$56,SUM(AS68,1)&gt;=$P68),SUM(AS68,1)," ")</f>
        <v xml:space="preserve"> </v>
      </c>
      <c r="AU68" s="68" t="str">
        <f>IF(AND(SUM(AT68,2,-$P68)&lt;=User_interface!$E$56,SUM(AT68,1)&gt;=$P68),SUM(AT68,1)," ")</f>
        <v xml:space="preserve"> </v>
      </c>
      <c r="AV68" s="68" t="str">
        <f>IF(AND(SUM(AU68,2,-$P68)&lt;=User_interface!$E$56,SUM(AU68,1)&gt;=$P68),SUM(AU68,1)," ")</f>
        <v xml:space="preserve"> </v>
      </c>
      <c r="AW68" s="68" t="str">
        <f>IF(AND(SUM(AV68,2,-$P68)&lt;=User_interface!$E$56,SUM(AV68,1)&gt;=$P68),SUM(AV68,1)," ")</f>
        <v xml:space="preserve"> </v>
      </c>
      <c r="AX68" s="68" t="str">
        <f>IF(AND(SUM(AW68,2,-$P68)&lt;=User_interface!$E$56,SUM(AW68,1)&gt;=$P68),SUM(AW68,1)," ")</f>
        <v xml:space="preserve"> </v>
      </c>
      <c r="AY68" s="68" t="str">
        <f>IF(AND(SUM(AX68,2,-$P68)&lt;=User_interface!$E$56,SUM(AX68,1)&gt;=$P68),SUM(AX68,1)," ")</f>
        <v xml:space="preserve"> </v>
      </c>
      <c r="AZ68" s="68" t="str">
        <f>IF(AND(SUM(AY68,2,-$P68)&lt;=User_interface!$E$56,SUM(AY68,1)&gt;=$P68),SUM(AY68,1)," ")</f>
        <v xml:space="preserve"> </v>
      </c>
      <c r="BA68" s="68" t="str">
        <f>IF(AND(SUM(AZ68,2,-$P68)&lt;=User_interface!$E$56,SUM(AZ68,1)&gt;=$P68),SUM(AZ68,1)," ")</f>
        <v xml:space="preserve"> </v>
      </c>
      <c r="BB68" s="68" t="str">
        <f>IF(AND(SUM(BA68,2,-$P68)&lt;=User_interface!$E$56,SUM(BA68,1)&gt;=$P68),SUM(BA68,1)," ")</f>
        <v xml:space="preserve"> </v>
      </c>
      <c r="BC68" s="68" t="str">
        <f>IF(AND(SUM(BB68,2,-$P68)&lt;=User_interface!$E$56,SUM(BB68,1)&gt;=$P68),SUM(BB68,1)," ")</f>
        <v xml:space="preserve"> </v>
      </c>
      <c r="BD68" s="68" t="str">
        <f>IF(AND(SUM(BC68,2,-$P68)&lt;=User_interface!$E$56,SUM(BC68,1)&gt;=$P68),SUM(BC68,1)," ")</f>
        <v xml:space="preserve"> </v>
      </c>
      <c r="BE68" s="68" t="str">
        <f>IF(AND(SUM(BD68,2,-$P68)&lt;=User_interface!$E$56,SUM(BD68,1)&gt;=$P68),SUM(BD68,1)," ")</f>
        <v xml:space="preserve"> </v>
      </c>
      <c r="BF68" s="68" t="str">
        <f>IF(AND(SUM(BE68,2,-$P68)&lt;=User_interface!$E$56,SUM(BE68,1)&gt;=$P68),SUM(BE68,1)," ")</f>
        <v xml:space="preserve"> </v>
      </c>
      <c r="BG68" s="68" t="str">
        <f>IF(AND(SUM(BF68,2,-$P68)&lt;=User_interface!$E$56,SUM(BF68,1)&gt;=$P68),SUM(BF68,1)," ")</f>
        <v xml:space="preserve"> </v>
      </c>
      <c r="BH68" s="68" t="str">
        <f>IF(AND(SUM(BG68,2,-$P68)&lt;=User_interface!$E$56,SUM(BG68,1)&gt;=$P68),SUM(BG68,1)," ")</f>
        <v xml:space="preserve"> </v>
      </c>
      <c r="BI68" s="68" t="str">
        <f>IF(AND(SUM(BH68,2,-$P68)&lt;=User_interface!$E$56,SUM(BH68,1)&gt;=$P68),SUM(BH68,1)," ")</f>
        <v xml:space="preserve"> </v>
      </c>
      <c r="BJ68" s="68" t="str">
        <f>IF(AND(SUM(BI68,2,-$P68)&lt;=User_interface!$E$56,SUM(BI68,1)&gt;=$P68),SUM(BI68,1)," ")</f>
        <v xml:space="preserve"> </v>
      </c>
      <c r="BK68" s="68" t="str">
        <f>IF(AND(SUM(BJ68,2,-$P68)&lt;=User_interface!$E$56,SUM(BJ68,1)&gt;=$P68),SUM(BJ68,1)," ")</f>
        <v xml:space="preserve"> </v>
      </c>
      <c r="BL68" s="68" t="str">
        <f>IF(AND(SUM(BK68,2,-$P68)&lt;=User_interface!$E$56,SUM(BK68,1)&gt;=$P68),SUM(BK68,1)," ")</f>
        <v xml:space="preserve"> </v>
      </c>
      <c r="BM68" s="68" t="str">
        <f>IF(AND(SUM(BL68,2,-$P68)&lt;=User_interface!$E$56,SUM(BL68,1)&gt;=$P68),SUM(BL68,1)," ")</f>
        <v xml:space="preserve"> </v>
      </c>
    </row>
    <row r="69" spans="2:65">
      <c r="B69" s="68" t="s">
        <v>4</v>
      </c>
      <c r="C69" s="68" t="s">
        <v>14</v>
      </c>
      <c r="D69" s="68" t="s">
        <v>6</v>
      </c>
      <c r="E69" s="86" t="str">
        <f t="shared" ref="E69:E80" si="3">IF(B69=$U$3,$E$8,IF(B69=$U$4,$E$9,$S$4))</f>
        <v>Ref.</v>
      </c>
      <c r="P69" s="55">
        <f>IF(P$68="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Q69" s="55">
        <f>IF(Q$68="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R69" s="55">
        <f>IF(R$68="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S69" s="55">
        <f>IF(S$68="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T69" s="55">
        <f>IF(T$68="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U69" s="55">
        <f>IF(U$68="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V69" s="55">
        <f>IF(V$68="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W69" s="55">
        <f>IF(W$68="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X69" s="55">
        <f>IF(X$68="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Y69" s="55">
        <f>IF(Y$68="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Z69" s="55">
        <f>IF(Z$68="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A69" s="55">
        <f>IF(AA$68="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B69" s="55">
        <f>IF(AB$68="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C69" s="55">
        <f>IF(AC$68="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D69" s="55">
        <f>IF(AD$68="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E69" s="55">
        <f>IF(AE$68="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F69" s="55">
        <f>IF(AF$68="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G69" s="55">
        <f>IF(AG$68="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H69" s="55">
        <f>IF(AH$68="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I69" s="55">
        <f>IF(AI$68="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J69" s="55">
        <f>IF(AJ$68="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K69" s="55">
        <f>IF(AK$68="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L69" s="55">
        <f>IF(AL$68="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M69" s="55">
        <f>IF(AM$68="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N69" s="55">
        <f>IF(AN$68="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O69" s="55">
        <f>IF(AO$68="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P69" s="55">
        <f>IF(AP$68="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Q69" s="55">
        <f>IF(AQ$68="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R69" s="55">
        <f>IF(AR$68="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S69" s="55">
        <f>IF(AS$68="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>97500</v>
      </c>
      <c r="AT69" s="55" t="str">
        <f>IF(AT$68="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AU69" s="55" t="str">
        <f>IF(AU$68="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AV69" s="55" t="str">
        <f>IF(AV$68="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AW69" s="55" t="str">
        <f>IF(AW$68="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AX69" s="55" t="str">
        <f>IF(AX$68="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AY69" s="55" t="str">
        <f>IF(AY$68="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AZ69" s="55" t="str">
        <f>IF(AZ$68="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A69" s="55" t="str">
        <f>IF(BA$68="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B69" s="55" t="str">
        <f>IF(BB$68="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C69" s="55" t="str">
        <f>IF(BC$68="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D69" s="55" t="str">
        <f>IF(BD$68="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E69" s="55" t="str">
        <f>IF(BE$68="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F69" s="55" t="str">
        <f>IF(BF$68="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G69" s="55" t="str">
        <f>IF(BG$68="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H69" s="55" t="str">
        <f>IF(BH$68="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I69" s="55" t="str">
        <f>IF(BI$68="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J69" s="55" t="str">
        <f>IF(BJ$68="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K69" s="55" t="str">
        <f>IF(BK$68="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L69" s="55" t="str">
        <f>IF(BL$68="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  <c r="BM69" s="55" t="str">
        <f>IF(BM$68=" ", " ",IF(Berekeningen!$E69=Berekeningen!$S$3,(SUMIF(Data_sheet!$C$6:$C$16,Berekeningen!$C69,Data_sheet!$S$6:$S$16)*User_interface!$E$54/User_interface!$E$56),IF(Berekeningen!$E69=Berekeningen!$S$4,(SUMIF(Data_sheet!$C$6:$C$16,Berekeningen!$C69,Data_sheet!$T$6:$T$16)*User_interface!$E$54/User_interface!$E$56),IF(Berekeningen!$E69=Berekeningen!$S$5,(SUMIF(Data_sheet!$C$6:$C$16,Berekeningen!$C69,Data_sheet!$U$6:$U$16)*User_interface!$E$54/User_interface!$E$56),IF(Berekeningen!$E69=Berekeningen!$S$6,0,"ERROR")))))</f>
        <v xml:space="preserve"> </v>
      </c>
    </row>
    <row r="70" spans="2:65">
      <c r="B70" s="68" t="s">
        <v>4</v>
      </c>
      <c r="C70" s="68" t="s">
        <v>15</v>
      </c>
      <c r="D70" s="68" t="s">
        <v>6</v>
      </c>
      <c r="E70" s="86" t="str">
        <f t="shared" si="3"/>
        <v>Ref.</v>
      </c>
      <c r="P70" s="55">
        <f>IF(P$68="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Q70" s="55">
        <f>IF(Q$68="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R70" s="55">
        <f>IF(R$68="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S70" s="55">
        <f>IF(S$68="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T70" s="55">
        <f>IF(T$68="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U70" s="55">
        <f>IF(U$68="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V70" s="55">
        <f>IF(V$68="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W70" s="55">
        <f>IF(W$68="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X70" s="55">
        <f>IF(X$68="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Y70" s="55">
        <f>IF(Y$68="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Z70" s="55">
        <f>IF(Z$68="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A70" s="55">
        <f>IF(AA$68="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B70" s="55">
        <f>IF(AB$68="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C70" s="55">
        <f>IF(AC$68="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D70" s="55">
        <f>IF(AD$68="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E70" s="55">
        <f>IF(AE$68="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F70" s="55">
        <f>IF(AF$68="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G70" s="55">
        <f>IF(AG$68="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H70" s="55">
        <f>IF(AH$68="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I70" s="55">
        <f>IF(AI$68="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J70" s="55">
        <f>IF(AJ$68="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K70" s="55">
        <f>IF(AK$68="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L70" s="55">
        <f>IF(AL$68="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M70" s="55">
        <f>IF(AM$68="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N70" s="55">
        <f>IF(AN$68="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O70" s="55">
        <f>IF(AO$68="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P70" s="55">
        <f>IF(AP$68="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Q70" s="55">
        <f>IF(AQ$68="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R70" s="55">
        <f>IF(AR$68="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S70" s="55">
        <f>IF(AS$68="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>79500</v>
      </c>
      <c r="AT70" s="55" t="str">
        <f>IF(AT$68="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AU70" s="55" t="str">
        <f>IF(AU$68="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AV70" s="55" t="str">
        <f>IF(AV$68="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AW70" s="55" t="str">
        <f>IF(AW$68="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AX70" s="55" t="str">
        <f>IF(AX$68="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AY70" s="55" t="str">
        <f>IF(AY$68="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AZ70" s="55" t="str">
        <f>IF(AZ$68="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A70" s="55" t="str">
        <f>IF(BA$68="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B70" s="55" t="str">
        <f>IF(BB$68="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C70" s="55" t="str">
        <f>IF(BC$68="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D70" s="55" t="str">
        <f>IF(BD$68="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E70" s="55" t="str">
        <f>IF(BE$68="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F70" s="55" t="str">
        <f>IF(BF$68="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G70" s="55" t="str">
        <f>IF(BG$68="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H70" s="55" t="str">
        <f>IF(BH$68="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I70" s="55" t="str">
        <f>IF(BI$68="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J70" s="55" t="str">
        <f>IF(BJ$68="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K70" s="55" t="str">
        <f>IF(BK$68="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L70" s="55" t="str">
        <f>IF(BL$68="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  <c r="BM70" s="55" t="str">
        <f>IF(BM$68=" ", " ",IF($E70=$S$3,INDEX(Data_sheet!$S$6:$S$16,MATCH(Berekeningen!$C70,Data_sheet!$C$6:$C$16,0)),IF($E70=$S$4,INDEX(Data_sheet!$T$6:$T$16,MATCH(Berekeningen!$C70,Data_sheet!$C$6:$C$16,0)),IF($E70=$S$5,INDEX(Data_sheet!$U$6:$U$16,MATCH(Berekeningen!$C70,Data_sheet!$C$6:$C$16,0)),IF($E70=$S$6,0,"ERROR")))))</f>
        <v xml:space="preserve"> </v>
      </c>
    </row>
    <row r="71" spans="2:65">
      <c r="B71" s="68" t="s">
        <v>4</v>
      </c>
      <c r="C71" s="68" t="s">
        <v>64</v>
      </c>
      <c r="D71" s="68" t="s">
        <v>6</v>
      </c>
      <c r="E71" s="86" t="str">
        <f t="shared" si="3"/>
        <v>Ref.</v>
      </c>
      <c r="P71" s="55">
        <f>IF(P$68=" ", " ",IF(P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P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P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Q71" s="55">
        <f>IF(Q$68=" ", " ",IF(Q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Q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Q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R71" s="55">
        <f>IF(R$68=" ", " ",IF(R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R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R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S71" s="55">
        <f>IF(S$68=" ", " ",IF(S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S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S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T71" s="55">
        <f>IF(T$68=" ", " ",IF(T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T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T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U71" s="55">
        <f>IF(U$68=" ", " ",IF(U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U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U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V71" s="55">
        <f>IF(V$68=" ", " ",IF(V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V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V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W71" s="55">
        <f>IF(W$68=" ", " ",IF(W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W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W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X71" s="55">
        <f>IF(X$68=" ", " ",IF(X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X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X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Y71" s="55">
        <f>IF(Y$68=" ", " ",IF(Y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Y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Y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Z71" s="55">
        <f>IF(Z$68=" ", " ",IF(Z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Z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Z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A71" s="55">
        <f>IF(AA$68=" ", " ",IF(AA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A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A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204000</v>
      </c>
      <c r="AB71" s="55">
        <f>IF(AB$68=" ", " ",IF(AB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B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B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C71" s="55">
        <f>IF(AC$68=" ", " ",IF(AC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C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C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D71" s="55">
        <f>IF(AD$68=" ", " ",IF(AD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D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D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E71" s="55">
        <f>IF(AE$68=" ", " ",IF(AE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E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E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F71" s="55">
        <f>IF(AF$68=" ", " ",IF(AF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F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F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G71" s="55">
        <f>IF(AG$68=" ", " ",IF(AG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G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G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H71" s="55">
        <f>IF(AH$68=" ", " ",IF(AH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H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H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I71" s="55">
        <f>IF(AI$68=" ", " ",IF(AI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I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I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J71" s="55">
        <f>IF(AJ$68=" ", " ",IF(AJ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J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J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K71" s="55">
        <f>IF(AK$68=" ", " ",IF(AK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K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K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L71" s="55">
        <f>IF(AL$68=" ", " ",IF(AL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L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L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M71" s="55">
        <f>IF(AM$68=" ", " ",IF(AM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M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M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204000</v>
      </c>
      <c r="AN71" s="55">
        <f>IF(AN$68=" ", " ",IF(AN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N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N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O71" s="55">
        <f>IF(AO$68=" ", " ",IF(AO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O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O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P71" s="55">
        <f>IF(AP$68=" ", " ",IF(AP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P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P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Q71" s="55">
        <f>IF(AQ$68=" ", " ",IF(AQ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Q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Q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R71" s="55">
        <f>IF(AR$68=" ", " ",IF(AR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R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R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S71" s="55">
        <f>IF(AS$68=" ", " ",IF(AS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S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S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>0</v>
      </c>
      <c r="AT71" s="55" t="str">
        <f>IF(AT$68=" ", " ",IF(AT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T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T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AU71" s="55" t="str">
        <f>IF(AU$68=" ", " ",IF(AU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U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U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AV71" s="55" t="str">
        <f>IF(AV$68=" ", " ",IF(AV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V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V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AW71" s="55" t="str">
        <f>IF(AW$68=" ", " ",IF(AW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W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W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AX71" s="55" t="str">
        <f>IF(AX$68=" ", " ",IF(AX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X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X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AY71" s="55" t="str">
        <f>IF(AY$68=" ", " ",IF(AY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Y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Y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AZ71" s="55" t="str">
        <f>IF(AZ$68=" ", " ",IF(AZ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AZ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AZ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A71" s="55" t="str">
        <f>IF(BA$68=" ", " ",IF(BA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A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A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B71" s="55" t="str">
        <f>IF(BB$68=" ", " ",IF(BB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B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B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C71" s="55" t="str">
        <f>IF(BC$68=" ", " ",IF(BC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C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C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D71" s="55" t="str">
        <f>IF(BD$68=" ", " ",IF(BD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D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D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E71" s="55" t="str">
        <f>IF(BE$68=" ", " ",IF(BE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E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F71" s="55" t="str">
        <f>IF(BF$68=" ", " ",IF(BF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F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F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G71" s="55" t="str">
        <f>IF(BG$68=" ", " ",IF(BG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G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G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H71" s="55" t="str">
        <f>IF(BH$68=" ", " ",IF(BH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H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H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I71" s="55" t="str">
        <f>IF(BI$68=" ", " ",IF(BI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I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I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J71" s="55" t="str">
        <f>IF(BJ$68=" ", " ",IF(BJ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J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J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K71" s="55" t="str">
        <f>IF(BK$68=" ", " ",IF(BK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K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K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L71" s="55" t="str">
        <f>IF(BL$68=" ", " ",IF(BL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L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L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  <c r="BM71" s="55" t="str">
        <f>IF(BM$68=" ", " ",IF(BM68+1-Berekeningen!$P68=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M68+1-$P68=2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IF(Berekeningen!BM68-$P68=3*User_interface!$E$66,(IF($E71=$S$3,INDEX(Data_sheet!$S$6:$S$16,MATCH(Berekeningen!$C71,Data_sheet!$C$6:$C$16,0)),IF($E71=$S$4,INDEX(Data_sheet!$T$6:$T$16,MATCH(Berekeningen!$C71,Data_sheet!$C$6:$C$16,0)),IF($E71=$S$5,INDEX(Data_sheet!$U$6:$U$16,MATCH(Berekeningen!$C71,Data_sheet!$C$6:$C$16,0)),IF($E71=$S$6,0,"ERROR"))))),0))))</f>
        <v xml:space="preserve"> </v>
      </c>
    </row>
    <row r="72" spans="2:65">
      <c r="B72" s="68" t="s">
        <v>4</v>
      </c>
      <c r="C72" s="68" t="s">
        <v>109</v>
      </c>
      <c r="D72" s="68" t="s">
        <v>6</v>
      </c>
      <c r="E72" s="86" t="str">
        <f t="shared" si="3"/>
        <v>Ref.</v>
      </c>
      <c r="P72" s="55">
        <f>IF(P$68="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Q72" s="55">
        <f>IF(Q$68="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R72" s="55">
        <f>IF(R$68="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S72" s="55">
        <f>IF(S$68="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T72" s="55">
        <f>IF(T$68="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U72" s="55">
        <f>IF(U$68="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V72" s="55">
        <f>IF(V$68="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W72" s="55">
        <f>IF(W$68="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X72" s="55">
        <f>IF(X$68="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Y72" s="55">
        <f>IF(Y$68="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Z72" s="55">
        <f>IF(Z$68="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A72" s="55">
        <f>IF(AA$68="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B72" s="55">
        <f>IF(AB$68="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C72" s="55">
        <f>IF(AC$68="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D72" s="55">
        <f>IF(AD$68="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E72" s="55">
        <f>IF(AE$68="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F72" s="55">
        <f>IF(AF$68="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G72" s="55">
        <f>IF(AG$68="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H72" s="55">
        <f>IF(AH$68="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I72" s="55">
        <f>IF(AI$68="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J72" s="55">
        <f>IF(AJ$68="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K72" s="55">
        <f>IF(AK$68="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L72" s="55">
        <f>IF(AL$68="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M72" s="55">
        <f>IF(AM$68="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N72" s="55">
        <f>IF(AN$68="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O72" s="55">
        <f>IF(AO$68="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P72" s="55">
        <f>IF(AP$68="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Q72" s="55">
        <f>IF(AQ$68="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R72" s="55">
        <f>IF(AR$68="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S72" s="55">
        <f>IF(AS$68="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>46875</v>
      </c>
      <c r="AT72" s="55" t="str">
        <f>IF(AT$68="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AU72" s="55" t="str">
        <f>IF(AU$68="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AV72" s="55" t="str">
        <f>IF(AV$68="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AW72" s="55" t="str">
        <f>IF(AW$68="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AX72" s="55" t="str">
        <f>IF(AX$68="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AY72" s="55" t="str">
        <f>IF(AY$68="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AZ72" s="55" t="str">
        <f>IF(AZ$68="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A72" s="55" t="str">
        <f>IF(BA$68="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B72" s="55" t="str">
        <f>IF(BB$68="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C72" s="55" t="str">
        <f>IF(BC$68="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D72" s="55" t="str">
        <f>IF(BD$68="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E72" s="55" t="str">
        <f>IF(BE$68="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F72" s="55" t="str">
        <f>IF(BF$68="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G72" s="55" t="str">
        <f>IF(BG$68="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H72" s="55" t="str">
        <f>IF(BH$68="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I72" s="55" t="str">
        <f>IF(BI$68="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J72" s="55" t="str">
        <f>IF(BJ$68="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K72" s="55" t="str">
        <f>IF(BK$68="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L72" s="55" t="str">
        <f>IF(BL$68="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  <c r="BM72" s="55" t="str">
        <f>IF(BM$68=" ", " ",IF($E72=$S$3,INDEX(Data_sheet!$S$6:$S$16,MATCH(Berekeningen!$C72,Data_sheet!$C$6:$C$16,0)),IF($E72=$S$4,INDEX(Data_sheet!$T$6:$T$16,MATCH(Berekeningen!$C72,Data_sheet!$C$6:$C$16,0)),IF($E72=$S$5,INDEX(Data_sheet!$U$6:$U$16,MATCH(Berekeningen!$C72,Data_sheet!$C$6:$C$16,0)),IF($E72=$S$6,0,"ERROR")))))</f>
        <v xml:space="preserve"> </v>
      </c>
    </row>
    <row r="73" spans="2:65">
      <c r="B73" s="68" t="s">
        <v>4</v>
      </c>
      <c r="C73" s="68" t="s">
        <v>16</v>
      </c>
      <c r="D73" s="68" t="s">
        <v>6</v>
      </c>
      <c r="E73" s="86" t="str">
        <f t="shared" si="3"/>
        <v>Ref.</v>
      </c>
      <c r="P73" s="55">
        <f>IF(P$68=" ", " ",IF(P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Q73" s="55">
        <f>IF(Q$68=" ", " ",IF(Q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R73" s="55">
        <f>IF(R$68=" ", " ",IF(R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S73" s="55">
        <f>IF(S$68=" ", " ",IF(S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T73" s="55">
        <f>IF(T$68=" ", " ",IF(T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U73" s="55">
        <f>IF(U$68=" ", " ",IF(U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V73" s="55">
        <f>IF(V$68=" ", " ",IF(V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W73" s="55">
        <f>IF(W$68=" ", " ",IF(W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X73" s="55">
        <f>IF(X$68=" ", " ",IF(X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Y73" s="55">
        <f>IF(Y$68=" ", " ",IF(Y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Z73" s="55">
        <f>IF(Z$68=" ", " ",IF(Z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A73" s="55">
        <f>IF(AA$68=" ", " ",IF(AA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B73" s="55">
        <f>IF(AB$68=" ", " ",IF(AB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C73" s="55">
        <f>IF(AC$68=" ", " ",IF(AC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D73" s="55">
        <f>IF(AD$68=" ", " ",IF(AD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E73" s="55">
        <f>IF(AE$68=" ", " ",IF(AE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F73" s="55">
        <f>IF(AF$68=" ", " ",IF(AF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G73" s="55">
        <f>IF(AG$68=" ", " ",IF(AG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H73" s="55">
        <f>IF(AH$68=" ", " ",IF(AH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I73" s="55">
        <f>IF(AI$68=" ", " ",IF(AI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J73" s="55">
        <f>IF(AJ$68=" ", " ",IF(AJ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K73" s="55">
        <f>IF(AK$68=" ", " ",IF(AK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L73" s="55">
        <f>IF(AL$68=" ", " ",IF(AL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M73" s="55">
        <f>IF(AM$68=" ", " ",IF(AM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N73" s="55">
        <f>IF(AN$68=" ", " ",IF(AN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O73" s="55">
        <f>IF(AO$68=" ", " ",IF(AO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P73" s="55">
        <f>IF(AP$68=" ", " ",IF(AP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Q73" s="55">
        <f>IF(AQ$68=" ", " ",IF(AQ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R73" s="55">
        <f>IF(AR$68=" ", " ",IF(AR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S73" s="55">
        <f>IF(AS$68=" ", " ",IF(AS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>0</v>
      </c>
      <c r="AT73" s="55" t="str">
        <f>IF(AT$68=" ", " ",IF(AT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AU73" s="55" t="str">
        <f>IF(AU$68=" ", " ",IF(AU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AV73" s="55" t="str">
        <f>IF(AV$68=" ", " ",IF(AV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AW73" s="55" t="str">
        <f>IF(AW$68=" ", " ",IF(AW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AX73" s="55" t="str">
        <f>IF(AX$68=" ", " ",IF(AX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AY73" s="55" t="str">
        <f>IF(AY$68=" ", " ",IF(AY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AZ73" s="55" t="str">
        <f>IF(AZ$68=" ", " ",IF(AZ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A73" s="55" t="str">
        <f>IF(BA$68=" ", " ",IF(BA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B73" s="55" t="str">
        <f>IF(BB$68=" ", " ",IF(BB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C73" s="55" t="str">
        <f>IF(BC$68=" ", " ",IF(BC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D73" s="55" t="str">
        <f>IF(BD$68=" ", " ",IF(BD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E73" s="55" t="str">
        <f>IF(BE$68=" ", " ",IF(BE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F73" s="55" t="str">
        <f>IF(BF$68=" ", " ",IF(BF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G73" s="55" t="str">
        <f>IF(BG$68=" ", " ",IF(BG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H73" s="55" t="str">
        <f>IF(BH$68=" ", " ",IF(BH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I73" s="55" t="str">
        <f>IF(BI$68=" ", " ",IF(BI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J73" s="55" t="str">
        <f>IF(BJ$68=" ", " ",IF(BJ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K73" s="55" t="str">
        <f>IF(BK$68=" ", " ",IF(BK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L73" s="55" t="str">
        <f>IF(BL$68=" ", " ",IF(BL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  <c r="BM73" s="55" t="str">
        <f>IF(BM$68=" ", " ",IF(BM68=$P68,(IF($E73=$S$3,INDEX(Data_sheet!$S$6:$S$16,MATCH(Berekeningen!$C73,Data_sheet!$C$6:$C$16,0)),IF($E73=$S$4,INDEX(Data_sheet!$T$6:$T$16,MATCH(Berekeningen!$C73,Data_sheet!$C$6:$C$16,0)),IF($E73=$S$5,INDEX(Data_sheet!$U$6:$U$16,MATCH(Berekeningen!$C73,Data_sheet!$C$6:$C$16,0)),IF($E73=$S$6,0,"ERROR"))))),0))</f>
        <v xml:space="preserve"> </v>
      </c>
    </row>
    <row r="74" spans="2:65">
      <c r="B74" s="68" t="s">
        <v>4</v>
      </c>
      <c r="C74" s="68" t="s">
        <v>17</v>
      </c>
      <c r="D74" s="68" t="s">
        <v>6</v>
      </c>
      <c r="E74" s="86" t="str">
        <f t="shared" si="3"/>
        <v>Ref.</v>
      </c>
      <c r="P74" s="55">
        <f>IF(P$68=" ", " ",IF(P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Q74" s="55">
        <f>IF(Q$68=" ", " ",IF(Q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R74" s="55">
        <f>IF(R$68=" ", " ",IF(R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S74" s="55">
        <f>IF(S$68=" ", " ",IF(S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T74" s="55">
        <f>IF(T$68=" ", " ",IF(T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U74" s="55">
        <f>IF(U$68=" ", " ",IF(U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V74" s="55">
        <f>IF(V$68=" ", " ",IF(V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W74" s="55">
        <f>IF(W$68=" ", " ",IF(W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X74" s="55">
        <f>IF(X$68=" ", " ",IF(X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Y74" s="55">
        <f>IF(Y$68=" ", " ",IF(Y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Z74" s="55">
        <f>IF(Z$68=" ", " ",IF(Z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A74" s="55">
        <f>IF(AA$68=" ", " ",IF(AA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B74" s="55">
        <f>IF(AB$68=" ", " ",IF(AB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C74" s="55">
        <f>IF(AC$68=" ", " ",IF(AC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D74" s="55">
        <f>IF(AD$68=" ", " ",IF(AD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E74" s="55">
        <f>IF(AE$68=" ", " ",IF(AE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F74" s="55">
        <f>IF(AF$68=" ", " ",IF(AF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G74" s="55">
        <f>IF(AG$68=" ", " ",IF(AG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H74" s="55">
        <f>IF(AH$68=" ", " ",IF(AH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I74" s="55">
        <f>IF(AI$68=" ", " ",IF(AI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J74" s="55">
        <f>IF(AJ$68=" ", " ",IF(AJ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K74" s="55">
        <f>IF(AK$68=" ", " ",IF(AK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L74" s="55">
        <f>IF(AL$68=" ", " ",IF(AL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M74" s="55">
        <f>IF(AM$68=" ", " ",IF(AM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N74" s="55">
        <f>IF(AN$68=" ", " ",IF(AN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O74" s="55">
        <f>IF(AO$68=" ", " ",IF(AO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P74" s="55">
        <f>IF(AP$68=" ", " ",IF(AP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Q74" s="55">
        <f>IF(AQ$68=" ", " ",IF(AQ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R74" s="55">
        <f>IF(AR$68=" ", " ",IF(AR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S74" s="55">
        <f>IF(AS$68=" ", " ",IF(AS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>0</v>
      </c>
      <c r="AT74" s="55" t="str">
        <f>IF(AT$68=" ", " ",IF(AT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AU74" s="55" t="str">
        <f>IF(AU$68=" ", " ",IF(AU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AV74" s="55" t="str">
        <f>IF(AV$68=" ", " ",IF(AV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AW74" s="55" t="str">
        <f>IF(AW$68=" ", " ",IF(AW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AX74" s="55" t="str">
        <f>IF(AX$68=" ", " ",IF(AX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AY74" s="55" t="str">
        <f>IF(AY$68=" ", " ",IF(AY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AZ74" s="55" t="str">
        <f>IF(AZ$68=" ", " ",IF(AZ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A74" s="55" t="str">
        <f>IF(BA$68=" ", " ",IF(BA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B74" s="55" t="str">
        <f>IF(BB$68=" ", " ",IF(BB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C74" s="55" t="str">
        <f>IF(BC$68=" ", " ",IF(BC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D74" s="55" t="str">
        <f>IF(BD$68=" ", " ",IF(BD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E74" s="55" t="str">
        <f>IF(BE$68=" ", " ",IF(BE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F74" s="55" t="str">
        <f>IF(BF$68=" ", " ",IF(BF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G74" s="55" t="str">
        <f>IF(BG$68=" ", " ",IF(BG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H74" s="55" t="str">
        <f>IF(BH$68=" ", " ",IF(BH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I74" s="55" t="str">
        <f>IF(BI$68=" ", " ",IF(BI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J74" s="55" t="str">
        <f>IF(BJ$68=" ", " ",IF(BJ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K74" s="55" t="str">
        <f>IF(BK$68=" ", " ",IF(BK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L74" s="55" t="str">
        <f>IF(BL$68=" ", " ",IF(BL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  <c r="BM74" s="55" t="str">
        <f>IF(BM$68=" ", " ",IF(BM69=$P69,(IF($E74=$S$3,INDEX(Data_sheet!$S$6:$S$16,MATCH(Berekeningen!$C74,Data_sheet!$C$6:$C$16,0)),IF($E74=$S$4,INDEX(Data_sheet!$T$6:$T$16,MATCH(Berekeningen!$C74,Data_sheet!$C$6:$C$16,0)),IF($E74=$S$5,INDEX(Data_sheet!$U$6:$U$16,MATCH(Berekeningen!$C74,Data_sheet!$C$6:$C$16,0)),IF($E74=$S$6,0,"ERROR"))))),0))</f>
        <v xml:space="preserve"> </v>
      </c>
    </row>
    <row r="75" spans="2:65">
      <c r="B75" s="68" t="s">
        <v>4</v>
      </c>
      <c r="C75" s="68" t="s">
        <v>18</v>
      </c>
      <c r="D75" s="68" t="s">
        <v>6</v>
      </c>
      <c r="E75" s="86" t="str">
        <f t="shared" si="3"/>
        <v>Ref.</v>
      </c>
      <c r="P75" s="55">
        <f>IF(P$68="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Q75" s="55">
        <f>IF(Q$68="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R75" s="55">
        <f>IF(R$68="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S75" s="55">
        <f>IF(S$68="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T75" s="55">
        <f>IF(T$68="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U75" s="55">
        <f>IF(U$68="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V75" s="55">
        <f>IF(V$68="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W75" s="55">
        <f>IF(W$68="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X75" s="55">
        <f>IF(X$68="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Y75" s="55">
        <f>IF(Y$68="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Z75" s="55">
        <f>IF(Z$68="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A75" s="55">
        <f>IF(AA$68="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B75" s="55">
        <f>IF(AB$68="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C75" s="55">
        <f>IF(AC$68="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D75" s="55">
        <f>IF(AD$68="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E75" s="55">
        <f>IF(AE$68="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F75" s="55">
        <f>IF(AF$68="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G75" s="55">
        <f>IF(AG$68="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H75" s="55">
        <f>IF(AH$68="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I75" s="55">
        <f>IF(AI$68="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J75" s="55">
        <f>IF(AJ$68="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K75" s="55">
        <f>IF(AK$68="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L75" s="55">
        <f>IF(AL$68="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M75" s="55">
        <f>IF(AM$68="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N75" s="55">
        <f>IF(AN$68="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O75" s="55">
        <f>IF(AO$68="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P75" s="55">
        <f>IF(AP$68="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Q75" s="55">
        <f>IF(AQ$68="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R75" s="55">
        <f>IF(AR$68="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S75" s="55">
        <f>IF(AS$68="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>78975</v>
      </c>
      <c r="AT75" s="55" t="str">
        <f>IF(AT$68="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AU75" s="55" t="str">
        <f>IF(AU$68="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AV75" s="55" t="str">
        <f>IF(AV$68="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AW75" s="55" t="str">
        <f>IF(AW$68="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AX75" s="55" t="str">
        <f>IF(AX$68="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AY75" s="55" t="str">
        <f>IF(AY$68="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AZ75" s="55" t="str">
        <f>IF(AZ$68="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A75" s="55" t="str">
        <f>IF(BA$68="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B75" s="55" t="str">
        <f>IF(BB$68="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C75" s="55" t="str">
        <f>IF(BC$68="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D75" s="55" t="str">
        <f>IF(BD$68="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E75" s="55" t="str">
        <f>IF(BE$68="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F75" s="55" t="str">
        <f>IF(BF$68="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G75" s="55" t="str">
        <f>IF(BG$68="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H75" s="55" t="str">
        <f>IF(BH$68="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I75" s="55" t="str">
        <f>IF(BI$68="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J75" s="55" t="str">
        <f>IF(BJ$68="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K75" s="55" t="str">
        <f>IF(BK$68="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L75" s="55" t="str">
        <f>IF(BL$68="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  <c r="BM75" s="55" t="str">
        <f>IF(BM$68=" ", " ",IF($E75=$S$3,INDEX(Data_sheet!$S$6:$S$16,MATCH(Berekeningen!$C75,Data_sheet!$C$6:$C$16,0)),IF($E75=$S$4,INDEX(Data_sheet!$T$6:$T$16,MATCH(Berekeningen!$C75,Data_sheet!$C$6:$C$16,0)),IF($E75=$S$5,INDEX(Data_sheet!$U$6:$U$16,MATCH(Berekeningen!$C75,Data_sheet!$C$6:$C$16,0)),IF($E75=$S$6,0,"ERROR")))))</f>
        <v xml:space="preserve"> </v>
      </c>
    </row>
    <row r="76" spans="2:65">
      <c r="B76" s="68" t="s">
        <v>4</v>
      </c>
      <c r="C76" s="68" t="s">
        <v>19</v>
      </c>
      <c r="D76" s="68" t="s">
        <v>6</v>
      </c>
      <c r="E76" s="86" t="str">
        <f t="shared" si="3"/>
        <v>Ref.</v>
      </c>
      <c r="P76" s="55">
        <f>IF(P$68="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Q76" s="55">
        <f>IF(Q$68="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R76" s="55">
        <f>IF(R$68="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S76" s="55">
        <f>IF(S$68="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T76" s="55">
        <f>IF(T$68="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U76" s="55">
        <f>IF(U$68="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V76" s="55">
        <f>IF(V$68="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W76" s="55">
        <f>IF(W$68="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X76" s="55">
        <f>IF(X$68="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Y76" s="55">
        <f>IF(Y$68="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Z76" s="55">
        <f>IF(Z$68="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A76" s="55">
        <f>IF(AA$68="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B76" s="55">
        <f>IF(AB$68="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C76" s="55">
        <f>IF(AC$68="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D76" s="55">
        <f>IF(AD$68="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E76" s="55">
        <f>IF(AE$68="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F76" s="55">
        <f>IF(AF$68="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G76" s="55">
        <f>IF(AG$68="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H76" s="55">
        <f>IF(AH$68="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I76" s="55">
        <f>IF(AI$68="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J76" s="55">
        <f>IF(AJ$68="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K76" s="55">
        <f>IF(AK$68="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L76" s="55">
        <f>IF(AL$68="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M76" s="55">
        <f>IF(AM$68="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N76" s="55">
        <f>IF(AN$68="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O76" s="55">
        <f>IF(AO$68="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P76" s="55">
        <f>IF(AP$68="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Q76" s="55">
        <f>IF(AQ$68="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R76" s="55">
        <f>IF(AR$68="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S76" s="55">
        <f>IF(AS$68="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>0</v>
      </c>
      <c r="AT76" s="55" t="str">
        <f>IF(AT$68="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AU76" s="55" t="str">
        <f>IF(AU$68="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AV76" s="55" t="str">
        <f>IF(AV$68="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AW76" s="55" t="str">
        <f>IF(AW$68="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AX76" s="55" t="str">
        <f>IF(AX$68="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AY76" s="55" t="str">
        <f>IF(AY$68="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AZ76" s="55" t="str">
        <f>IF(AZ$68="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A76" s="55" t="str">
        <f>IF(BA$68="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B76" s="55" t="str">
        <f>IF(BB$68="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C76" s="55" t="str">
        <f>IF(BC$68="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D76" s="55" t="str">
        <f>IF(BD$68="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E76" s="55" t="str">
        <f>IF(BE$68="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F76" s="55" t="str">
        <f>IF(BF$68="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G76" s="55" t="str">
        <f>IF(BG$68="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H76" s="55" t="str">
        <f>IF(BH$68="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I76" s="55" t="str">
        <f>IF(BI$68="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J76" s="55" t="str">
        <f>IF(BJ$68="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K76" s="55" t="str">
        <f>IF(BK$68="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L76" s="55" t="str">
        <f>IF(BL$68="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  <c r="BM76" s="55" t="str">
        <f>IF(BM$68=" ", " ",IF(User_interface!$C$47=User_interface!$P$31,0,IF(Berekeningen!$E76=Berekeningen!$S$3,SUMIF(Data_sheet!$C$6:$C$16,Berekeningen!$C76,Data_sheet!$S$6:$S$16),IF(Berekeningen!$E76=Berekeningen!$S$4,SUMIF(Data_sheet!$C$6:$C$16,Berekeningen!$C76,Data_sheet!$T$6:$T$16),IF(Berekeningen!$E76=Berekeningen!$S$5,SUMIF(Data_sheet!$C$6:$C$16,Berekeningen!$C76,Data_sheet!$U$6:$U$16),IF(Berekeningen!$E76=Berekeningen!$S$6,0,"ERROR"))))))</f>
        <v xml:space="preserve"> </v>
      </c>
    </row>
    <row r="77" spans="2:65">
      <c r="B77" s="68" t="s">
        <v>5</v>
      </c>
      <c r="C77" s="68" t="s">
        <v>20</v>
      </c>
      <c r="D77" s="68" t="s">
        <v>6</v>
      </c>
      <c r="E77" s="86" t="str">
        <f t="shared" si="3"/>
        <v>Ref.</v>
      </c>
      <c r="P77" s="55">
        <f>IF(P$68="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Q77" s="55">
        <f>IF(Q$68="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R77" s="55">
        <f>IF(R$68="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S77" s="55">
        <f>IF(S$68="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T77" s="55">
        <f>IF(T$68="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U77" s="55">
        <f>IF(U$68="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V77" s="55">
        <f>IF(V$68="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W77" s="55">
        <f>IF(W$68="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X77" s="55">
        <f>IF(X$68="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Y77" s="55">
        <f>IF(Y$68="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Z77" s="55">
        <f>IF(Z$68="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A77" s="55">
        <f>IF(AA$68="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B77" s="55">
        <f>IF(AB$68="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C77" s="55">
        <f>IF(AC$68="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D77" s="55">
        <f>IF(AD$68="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E77" s="55">
        <f>IF(AE$68="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F77" s="55">
        <f>IF(AF$68="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G77" s="55">
        <f>IF(AG$68="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H77" s="55">
        <f>IF(AH$68="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I77" s="55">
        <f>IF(AI$68="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J77" s="55">
        <f>IF(AJ$68="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K77" s="55">
        <f>IF(AK$68="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L77" s="55">
        <f>IF(AL$68="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M77" s="55">
        <f>IF(AM$68="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N77" s="55">
        <f>IF(AN$68="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O77" s="55">
        <f>IF(AO$68="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P77" s="55">
        <f>IF(AP$68="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Q77" s="55">
        <f>IF(AQ$68="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R77" s="55">
        <f>IF(AR$68="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S77" s="55">
        <f>IF(AS$68="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>313374.59999999998</v>
      </c>
      <c r="AT77" s="55" t="str">
        <f>IF(AT$68="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AU77" s="55" t="str">
        <f>IF(AU$68="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AV77" s="55" t="str">
        <f>IF(AV$68="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AW77" s="55" t="str">
        <f>IF(AW$68="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AX77" s="55" t="str">
        <f>IF(AX$68="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AY77" s="55" t="str">
        <f>IF(AY$68="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AZ77" s="55" t="str">
        <f>IF(AZ$68="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A77" s="55" t="str">
        <f>IF(BA$68="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B77" s="55" t="str">
        <f>IF(BB$68="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C77" s="55" t="str">
        <f>IF(BC$68="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D77" s="55" t="str">
        <f>IF(BD$68="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E77" s="55" t="str">
        <f>IF(BE$68="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F77" s="55" t="str">
        <f>IF(BF$68="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G77" s="55" t="str">
        <f>IF(BG$68="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H77" s="55" t="str">
        <f>IF(BH$68="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I77" s="55" t="str">
        <f>IF(BI$68="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J77" s="55" t="str">
        <f>IF(BJ$68="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K77" s="55" t="str">
        <f>IF(BK$68="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L77" s="55" t="str">
        <f>IF(BL$68="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  <c r="BM77" s="55" t="str">
        <f>IF(BM$68=" ", " ",IF($E77=$S$3,INDEX(Data_sheet!$S$6:$S$16,MATCH(Berekeningen!$C77,Data_sheet!$C$6:$C$16,0))*User_interface!$E$54*User_interface!$E$55,IF($E77=$S$4,INDEX(Data_sheet!$T$6:$T$16,MATCH(Berekeningen!$C77,Data_sheet!$C$6:$C$16,0))*User_interface!$E$54*User_interface!$E$55,IF($E77=$S$5,INDEX(Data_sheet!$U$6:$U$16,MATCH(Berekeningen!$C77,Data_sheet!$C$6:$C$16,0))*User_interface!$E$54*User_interface!$E$55,IF($E77=$S$6,0,"ERROR")))))</f>
        <v xml:space="preserve"> </v>
      </c>
    </row>
    <row r="78" spans="2:65">
      <c r="B78" s="68" t="s">
        <v>5</v>
      </c>
      <c r="C78" s="68" t="s">
        <v>21</v>
      </c>
      <c r="D78" s="68" t="s">
        <v>6</v>
      </c>
      <c r="E78" s="86" t="str">
        <f t="shared" si="3"/>
        <v>Ref.</v>
      </c>
      <c r="P78" s="55">
        <f>IF(P$68="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Q78" s="55">
        <f>IF(Q$68="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R78" s="55">
        <f>IF(R$68="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S78" s="55">
        <f>IF(S$68="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T78" s="55">
        <f>IF(T$68="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U78" s="55">
        <f>IF(U$68="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V78" s="55">
        <f>IF(V$68="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W78" s="55">
        <f>IF(W$68="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X78" s="55">
        <f>IF(X$68="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Y78" s="55">
        <f>IF(Y$68="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Z78" s="55">
        <f>IF(Z$68="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A78" s="55">
        <f>IF(AA$68="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B78" s="55">
        <f>IF(AB$68="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C78" s="55">
        <f>IF(AC$68="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D78" s="55">
        <f>IF(AD$68="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E78" s="55">
        <f>IF(AE$68="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F78" s="55">
        <f>IF(AF$68="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G78" s="55">
        <f>IF(AG$68="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H78" s="55">
        <f>IF(AH$68="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I78" s="55">
        <f>IF(AI$68="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J78" s="55">
        <f>IF(AJ$68="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K78" s="55">
        <f>IF(AK$68="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L78" s="55">
        <f>IF(AL$68="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M78" s="55">
        <f>IF(AM$68="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N78" s="55">
        <f>IF(AN$68="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O78" s="55">
        <f>IF(AO$68="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P78" s="55">
        <f>IF(AP$68="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Q78" s="55">
        <f>IF(AQ$68="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R78" s="55">
        <f>IF(AR$68="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S78" s="55">
        <f>IF(AS$68="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>0</v>
      </c>
      <c r="AT78" s="55" t="str">
        <f>IF(AT$68="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AU78" s="55" t="str">
        <f>IF(AU$68="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AV78" s="55" t="str">
        <f>IF(AV$68="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AW78" s="55" t="str">
        <f>IF(AW$68="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AX78" s="55" t="str">
        <f>IF(AX$68="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AY78" s="55" t="str">
        <f>IF(AY$68="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AZ78" s="55" t="str">
        <f>IF(AZ$68="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A78" s="55" t="str">
        <f>IF(BA$68="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B78" s="55" t="str">
        <f>IF(BB$68="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C78" s="55" t="str">
        <f>IF(BC$68="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D78" s="55" t="str">
        <f>IF(BD$68="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E78" s="55" t="str">
        <f>IF(BE$68="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F78" s="55" t="str">
        <f>IF(BF$68="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G78" s="55" t="str">
        <f>IF(BG$68="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H78" s="55" t="str">
        <f>IF(BH$68="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I78" s="55" t="str">
        <f>IF(BI$68="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J78" s="55" t="str">
        <f>IF(BJ$68="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K78" s="55" t="str">
        <f>IF(BK$68="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L78" s="55" t="str">
        <f>IF(BL$68="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  <c r="BM78" s="55" t="str">
        <f>IF(BM$68=" ", " ",IF(User_interface!$C$47=User_interface!$P$31,0,IF($E78=$S$3,INDEX(Data_sheet!$S$6:$S$16,MATCH(Berekeningen!$C78,Data_sheet!$C$6:$C$16,0)),IF($E78=$S$4,INDEX(Data_sheet!$T$6:$T$16,MATCH(Berekeningen!$C78,Data_sheet!$C$6:$C$16,0)),IF($E78=$S$5,INDEX(Data_sheet!$U$6:$U$16,MATCH(Berekeningen!$C78,Data_sheet!$C$6:$C$16,0)),IF($E78=$S$6,0,"ERROR"))))))</f>
        <v xml:space="preserve"> </v>
      </c>
    </row>
    <row r="79" spans="2:65">
      <c r="B79" s="68" t="s">
        <v>5</v>
      </c>
      <c r="C79" s="68" t="s">
        <v>123</v>
      </c>
      <c r="D79" s="68" t="s">
        <v>6</v>
      </c>
      <c r="E79" s="86" t="str">
        <f t="shared" si="3"/>
        <v>Ref.</v>
      </c>
      <c r="P79" s="55">
        <f>IF(P$68="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Q79" s="55">
        <f>IF(Q$68="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R79" s="55">
        <f>IF(R$68="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S79" s="55">
        <f>IF(S$68="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T79" s="55">
        <f>IF(T$68="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U79" s="55">
        <f>IF(U$68="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V79" s="55">
        <f>IF(V$68="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W79" s="55">
        <f>IF(W$68="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X79" s="55">
        <f>IF(X$68="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Y79" s="55">
        <f>IF(Y$68="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Z79" s="55">
        <f>IF(Z$68="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A79" s="55">
        <f>IF(AA$68="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B79" s="55">
        <f>IF(AB$68="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C79" s="55">
        <f>IF(AC$68="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D79" s="55">
        <f>IF(AD$68="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E79" s="55">
        <f>IF(AE$68="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F79" s="55">
        <f>IF(AF$68="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G79" s="55">
        <f>IF(AG$68="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H79" s="55">
        <f>IF(AH$68="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I79" s="55">
        <f>IF(AI$68="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J79" s="55">
        <f>IF(AJ$68="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K79" s="55">
        <f>IF(AK$68="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L79" s="55">
        <f>IF(AL$68="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M79" s="55">
        <f>IF(AM$68="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N79" s="55">
        <f>IF(AN$68="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O79" s="55">
        <f>IF(AO$68="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P79" s="55">
        <f>IF(AP$68="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Q79" s="55">
        <f>IF(AQ$68="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R79" s="55">
        <f>IF(AR$68="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S79" s="55">
        <f>IF(AS$68="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>49855.05</v>
      </c>
      <c r="AT79" s="55" t="str">
        <f>IF(AT$68="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AU79" s="55" t="str">
        <f>IF(AU$68="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AV79" s="55" t="str">
        <f>IF(AV$68="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AW79" s="55" t="str">
        <f>IF(AW$68="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AX79" s="55" t="str">
        <f>IF(AX$68="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AY79" s="55" t="str">
        <f>IF(AY$68="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AZ79" s="55" t="str">
        <f>IF(AZ$68="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A79" s="55" t="str">
        <f>IF(BA$68="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B79" s="55" t="str">
        <f>IF(BB$68="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C79" s="55" t="str">
        <f>IF(BC$68="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D79" s="55" t="str">
        <f>IF(BD$68="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E79" s="55" t="str">
        <f>IF(BE$68="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F79" s="55" t="str">
        <f>IF(BF$68="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G79" s="55" t="str">
        <f>IF(BG$68="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H79" s="55" t="str">
        <f>IF(BH$68="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I79" s="55" t="str">
        <f>IF(BI$68="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J79" s="55" t="str">
        <f>IF(BJ$68="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K79" s="55" t="str">
        <f>IF(BK$68="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L79" s="55" t="str">
        <f>IF(BL$68="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  <c r="BM79" s="55" t="str">
        <f>IF(BM$68=" ", " ",IF($E79=$S$3,INDEX(Data_sheet!$S$6:$S$16,MATCH(Berekeningen!$C79,Data_sheet!$C$6:$C$16,0))*User_interface!$E$54*User_interface!$E$55,IF($E79=$S$4,INDEX(Data_sheet!$T$6:$T$16,MATCH(Berekeningen!$C79,Data_sheet!$C$6:$C$16,0))*User_interface!$E$54*User_interface!$E$55,IF($E79=$S$5,INDEX(Data_sheet!$U$6:$U$16,MATCH(Berekeningen!$C79,Data_sheet!$C$6:$C$16,0))*User_interface!$E$54*User_interface!$E$55,IF($E79=$S$6,0,"ERROR")))))</f>
        <v xml:space="preserve"> </v>
      </c>
    </row>
    <row r="80" spans="2:65">
      <c r="B80" s="68" t="s">
        <v>132</v>
      </c>
      <c r="C80" s="68" t="s">
        <v>20</v>
      </c>
      <c r="D80" s="68" t="s">
        <v>58</v>
      </c>
      <c r="E80" s="86" t="str">
        <f t="shared" si="3"/>
        <v>Ref.</v>
      </c>
      <c r="P80" s="55">
        <f>IF(P$68=" ", " ",User_interface!$E$54*User_interface!$E$55)</f>
        <v>7122.15</v>
      </c>
      <c r="Q80" s="55">
        <f>IF(Q$68=" ", " ",User_interface!$E$54*User_interface!$E$55)</f>
        <v>7122.15</v>
      </c>
      <c r="R80" s="55">
        <f>IF(R$68=" ", " ",User_interface!$E$54*User_interface!$E$55)</f>
        <v>7122.15</v>
      </c>
      <c r="S80" s="55">
        <f>IF(S$68=" ", " ",User_interface!$E$54*User_interface!$E$55)</f>
        <v>7122.15</v>
      </c>
      <c r="T80" s="55">
        <f>IF(T$68=" ", " ",User_interface!$E$54*User_interface!$E$55)</f>
        <v>7122.15</v>
      </c>
      <c r="U80" s="55">
        <f>IF(U$68=" ", " ",User_interface!$E$54*User_interface!$E$55)</f>
        <v>7122.15</v>
      </c>
      <c r="V80" s="55">
        <f>IF(V$68=" ", " ",User_interface!$E$54*User_interface!$E$55)</f>
        <v>7122.15</v>
      </c>
      <c r="W80" s="55">
        <f>IF(W$68=" ", " ",User_interface!$E$54*User_interface!$E$55)</f>
        <v>7122.15</v>
      </c>
      <c r="X80" s="55">
        <f>IF(X$68=" ", " ",User_interface!$E$54*User_interface!$E$55)</f>
        <v>7122.15</v>
      </c>
      <c r="Y80" s="55">
        <f>IF(Y$68=" ", " ",User_interface!$E$54*User_interface!$E$55)</f>
        <v>7122.15</v>
      </c>
      <c r="Z80" s="55">
        <f>IF(Z$68=" ", " ",User_interface!$E$54*User_interface!$E$55)</f>
        <v>7122.15</v>
      </c>
      <c r="AA80" s="55">
        <f>IF(AA$68=" ", " ",User_interface!$E$54*User_interface!$E$55)</f>
        <v>7122.15</v>
      </c>
      <c r="AB80" s="55">
        <f>IF(AB$68=" ", " ",User_interface!$E$54*User_interface!$E$55)</f>
        <v>7122.15</v>
      </c>
      <c r="AC80" s="55">
        <f>IF(AC$68=" ", " ",User_interface!$E$54*User_interface!$E$55)</f>
        <v>7122.15</v>
      </c>
      <c r="AD80" s="55">
        <f>IF(AD$68=" ", " ",User_interface!$E$54*User_interface!$E$55)</f>
        <v>7122.15</v>
      </c>
      <c r="AE80" s="55">
        <f>IF(AE$68=" ", " ",User_interface!$E$54*User_interface!$E$55)</f>
        <v>7122.15</v>
      </c>
      <c r="AF80" s="55">
        <f>IF(AF$68=" ", " ",User_interface!$E$54*User_interface!$E$55)</f>
        <v>7122.15</v>
      </c>
      <c r="AG80" s="55">
        <f>IF(AG$68=" ", " ",User_interface!$E$54*User_interface!$E$55)</f>
        <v>7122.15</v>
      </c>
      <c r="AH80" s="55">
        <f>IF(AH$68=" ", " ",User_interface!$E$54*User_interface!$E$55)</f>
        <v>7122.15</v>
      </c>
      <c r="AI80" s="55">
        <f>IF(AI$68=" ", " ",User_interface!$E$54*User_interface!$E$55)</f>
        <v>7122.15</v>
      </c>
      <c r="AJ80" s="55">
        <f>IF(AJ$68=" ", " ",User_interface!$E$54*User_interface!$E$55)</f>
        <v>7122.15</v>
      </c>
      <c r="AK80" s="55">
        <f>IF(AK$68=" ", " ",User_interface!$E$54*User_interface!$E$55)</f>
        <v>7122.15</v>
      </c>
      <c r="AL80" s="55">
        <f>IF(AL$68=" ", " ",User_interface!$E$54*User_interface!$E$55)</f>
        <v>7122.15</v>
      </c>
      <c r="AM80" s="55">
        <f>IF(AM$68=" ", " ",User_interface!$E$54*User_interface!$E$55)</f>
        <v>7122.15</v>
      </c>
      <c r="AN80" s="55">
        <f>IF(AN$68=" ", " ",User_interface!$E$54*User_interface!$E$55)</f>
        <v>7122.15</v>
      </c>
      <c r="AO80" s="55">
        <f>IF(AO$68=" ", " ",User_interface!$E$54*User_interface!$E$55)</f>
        <v>7122.15</v>
      </c>
      <c r="AP80" s="55">
        <f>IF(AP$68=" ", " ",User_interface!$E$54*User_interface!$E$55)</f>
        <v>7122.15</v>
      </c>
      <c r="AQ80" s="55">
        <f>IF(AQ$68=" ", " ",User_interface!$E$54*User_interface!$E$55)</f>
        <v>7122.15</v>
      </c>
      <c r="AR80" s="55">
        <f>IF(AR$68=" ", " ",User_interface!$E$54*User_interface!$E$55)</f>
        <v>7122.15</v>
      </c>
      <c r="AS80" s="55">
        <f>IF(AS$68=" ", " ",User_interface!$E$54*User_interface!$E$55)</f>
        <v>7122.15</v>
      </c>
      <c r="AT80" s="55" t="str">
        <f>IF(AT$68=" ", " ",User_interface!$E$54*User_interface!$E$55)</f>
        <v xml:space="preserve"> </v>
      </c>
      <c r="AU80" s="55" t="str">
        <f>IF(AU$68=" ", " ",User_interface!$E$54*User_interface!$E$55)</f>
        <v xml:space="preserve"> </v>
      </c>
      <c r="AV80" s="55" t="str">
        <f>IF(AV$68=" ", " ",User_interface!$E$54*User_interface!$E$55)</f>
        <v xml:space="preserve"> </v>
      </c>
      <c r="AW80" s="55" t="str">
        <f>IF(AW$68=" ", " ",User_interface!$E$54*User_interface!$E$55)</f>
        <v xml:space="preserve"> </v>
      </c>
      <c r="AX80" s="55" t="str">
        <f>IF(AX$68=" ", " ",User_interface!$E$54*User_interface!$E$55)</f>
        <v xml:space="preserve"> </v>
      </c>
      <c r="AY80" s="55" t="str">
        <f>IF(AY$68=" ", " ",User_interface!$E$54*User_interface!$E$55)</f>
        <v xml:space="preserve"> </v>
      </c>
      <c r="AZ80" s="55" t="str">
        <f>IF(AZ$68=" ", " ",User_interface!$E$54*User_interface!$E$55)</f>
        <v xml:space="preserve"> </v>
      </c>
      <c r="BA80" s="55" t="str">
        <f>IF(BA$68=" ", " ",User_interface!$E$54*User_interface!$E$55)</f>
        <v xml:space="preserve"> </v>
      </c>
      <c r="BB80" s="55" t="str">
        <f>IF(BB$68=" ", " ",User_interface!$E$54*User_interface!$E$55)</f>
        <v xml:space="preserve"> </v>
      </c>
      <c r="BC80" s="55" t="str">
        <f>IF(BC$68=" ", " ",User_interface!$E$54*User_interface!$E$55)</f>
        <v xml:space="preserve"> </v>
      </c>
      <c r="BD80" s="55" t="str">
        <f>IF(BD$68=" ", " ",User_interface!$E$54*User_interface!$E$55)</f>
        <v xml:space="preserve"> </v>
      </c>
      <c r="BE80" s="55" t="str">
        <f>IF(BE$68=" ", " ",User_interface!$E$54*User_interface!$E$55)</f>
        <v xml:space="preserve"> </v>
      </c>
      <c r="BF80" s="55" t="str">
        <f>IF(BF$68=" ", " ",User_interface!$E$54*User_interface!$E$55)</f>
        <v xml:space="preserve"> </v>
      </c>
      <c r="BG80" s="55" t="str">
        <f>IF(BG$68=" ", " ",User_interface!$E$54*User_interface!$E$55)</f>
        <v xml:space="preserve"> </v>
      </c>
      <c r="BH80" s="55" t="str">
        <f>IF(BH$68=" ", " ",User_interface!$E$54*User_interface!$E$55)</f>
        <v xml:space="preserve"> </v>
      </c>
      <c r="BI80" s="55" t="str">
        <f>IF(BI$68=" ", " ",User_interface!$E$54*User_interface!$E$55)</f>
        <v xml:space="preserve"> </v>
      </c>
      <c r="BJ80" s="55" t="str">
        <f>IF(BJ$68=" ", " ",User_interface!$E$54*User_interface!$E$55)</f>
        <v xml:space="preserve"> </v>
      </c>
      <c r="BK80" s="55" t="str">
        <f>IF(BK$68=" ", " ",User_interface!$E$54*User_interface!$E$55)</f>
        <v xml:space="preserve"> </v>
      </c>
      <c r="BL80" s="55" t="str">
        <f>IF(BL$68=" ", " ",User_interface!$E$54*User_interface!$E$55)</f>
        <v xml:space="preserve"> </v>
      </c>
      <c r="BM80" s="55" t="str">
        <f>IF(BM$68=" ", " ",User_interface!$E$54*User_interface!$E$55)</f>
        <v xml:space="preserve"> </v>
      </c>
    </row>
    <row r="81" spans="2:65">
      <c r="C81" s="68" t="s">
        <v>43</v>
      </c>
      <c r="D81" s="68" t="s">
        <v>6</v>
      </c>
      <c r="F81" s="55" t="str">
        <f>IF(F68=" "," ",SUM(SUMIF($B69:$B79,$U$4,F69:F79),-SUMIF($B69:$B79,$U$3,F69:F79))/(1+User_interface!$E$59)^(F68-($P68-1)))</f>
        <v xml:space="preserve"> </v>
      </c>
      <c r="G81" s="55" t="str">
        <f>IF(G68=" "," ",SUM(SUMIF($B69:$B79,$U$4,G69:G79),-SUMIF($B69:$B79,$U$3,G69:G79))/(1+User_interface!$E$59)^(G68-($P68-1)))</f>
        <v xml:space="preserve"> </v>
      </c>
      <c r="H81" s="55" t="str">
        <f>IF(H68=" "," ",SUM(SUMIF($B69:$B79,$U$4,H69:H79),-SUMIF($B69:$B79,$U$3,H69:H79))/(1+User_interface!$E$59)^(H68-($P68-1)))</f>
        <v xml:space="preserve"> </v>
      </c>
      <c r="I81" s="55" t="str">
        <f>IF(I68=" "," ",SUM(SUMIF($B69:$B79,$U$4,I69:I79),-SUMIF($B69:$B79,$U$3,I69:I79))/(1+User_interface!$E$59)^(I68-($P68-1)))</f>
        <v xml:space="preserve"> </v>
      </c>
      <c r="J81" s="55" t="str">
        <f>IF(J68=" "," ",SUM(SUMIF($B69:$B79,$U$4,J69:J79),-SUMIF($B69:$B79,$U$3,J69:J79))/(1+User_interface!$E$59)^(J68-($P68-1)))</f>
        <v xml:space="preserve"> </v>
      </c>
      <c r="K81" s="55" t="str">
        <f>IF(K68=" "," ",SUM(SUMIF($B69:$B79,$U$4,K69:K79),-SUMIF($B69:$B79,$U$3,K69:K79))/(1+User_interface!$E$59)^(K68-($P68-1)))</f>
        <v xml:space="preserve"> </v>
      </c>
      <c r="L81" s="55" t="str">
        <f>IF(L68=" "," ",SUM(SUMIF($B69:$B79,$U$4,L69:L79),-SUMIF($B69:$B79,$U$3,L69:L79))/(1+User_interface!$E$59)^(L68-($P68-1)))</f>
        <v xml:space="preserve"> </v>
      </c>
      <c r="M81" s="55" t="str">
        <f>IF(M68=" "," ",SUM(SUMIF($B69:$B79,$U$4,M69:M79),-SUMIF($B69:$B79,$U$3,M69:M79))/(1+User_interface!$E$59)^(M68-($P68-1)))</f>
        <v xml:space="preserve"> </v>
      </c>
      <c r="N81" s="55" t="str">
        <f>IF(N68=" "," ",SUM(SUMIF($B69:$B79,$U$4,N69:N79),-SUMIF($B69:$B79,$U$3,N69:N79))/(1+User_interface!$E$59)^(N68-($P68-1)))</f>
        <v xml:space="preserve"> </v>
      </c>
      <c r="O81" s="55" t="str">
        <f>IF(O68=" "," ",SUM(SUMIF($B69:$B79,$U$4,O69:O79),-SUMIF($B69:$B79,$U$3,O69:O79))/(1+User_interface!$E$59)^(O68-($P68-1)))</f>
        <v xml:space="preserve"> </v>
      </c>
      <c r="P81" s="55">
        <f>IF(P68=" "," ",SUM(SUMIF($B69:$B79,$U$4,P69:P79),-SUMIF($B69:$B79,$U$3,P69:P79))/(1+User_interface!$E$59)^(P68-($P68-1)))</f>
        <v>58792.259006815941</v>
      </c>
      <c r="Q81" s="55">
        <f>IF(Q68=" "," ",SUM(SUMIF($B69:$B79,$U$4,Q69:Q79),-SUMIF($B69:$B79,$U$3,Q69:Q79))/(1+User_interface!$E$59)^(Q68-($P68-1)))</f>
        <v>57246.60078560462</v>
      </c>
      <c r="R81" s="55">
        <f>IF(R68=" "," ",SUM(SUMIF($B69:$B79,$U$4,R69:R79),-SUMIF($B69:$B79,$U$3,R69:R79))/(1+User_interface!$E$59)^(R68-($P68-1)))</f>
        <v>55741.578174882787</v>
      </c>
      <c r="S81" s="55">
        <f>IF(S68=" "," ",SUM(SUMIF($B69:$B79,$U$4,S69:S79),-SUMIF($B69:$B79,$U$3,S69:S79))/(1+User_interface!$E$59)^(S68-($P68-1)))</f>
        <v>54276.122857724244</v>
      </c>
      <c r="T81" s="55">
        <f>IF(T68=" "," ",SUM(SUMIF($B69:$B79,$U$4,T69:T79),-SUMIF($B69:$B79,$U$3,T69:T79))/(1+User_interface!$E$59)^(T68-($P68-1)))</f>
        <v>52849.194603431592</v>
      </c>
      <c r="U81" s="55">
        <f>IF(U68=" "," ",SUM(SUMIF($B69:$B79,$U$4,U69:U79),-SUMIF($B69:$B79,$U$3,U69:U79))/(1+User_interface!$E$59)^(U68-($P68-1)))</f>
        <v>51459.780529144693</v>
      </c>
      <c r="V81" s="55">
        <f>IF(V68=" "," ",SUM(SUMIF($B69:$B79,$U$4,V69:V79),-SUMIF($B69:$B79,$U$3,V69:V79))/(1+User_interface!$E$59)^(V68-($P68-1)))</f>
        <v>50106.894380861435</v>
      </c>
      <c r="W81" s="55">
        <f>IF(W68=" "," ",SUM(SUMIF($B69:$B79,$U$4,W69:W79),-SUMIF($B69:$B79,$U$3,W69:W79))/(1+User_interface!$E$59)^(W68-($P68-1)))</f>
        <v>48789.575833360701</v>
      </c>
      <c r="X81" s="55">
        <f>IF(X68=" "," ",SUM(SUMIF($B69:$B79,$U$4,X69:X79),-SUMIF($B69:$B79,$U$3,X69:X79))/(1+User_interface!$E$59)^(X68-($P68-1)))</f>
        <v>47506.889808530388</v>
      </c>
      <c r="Y81" s="55">
        <f>IF(Y68=" "," ",SUM(SUMIF($B69:$B79,$U$4,Y69:Y79),-SUMIF($B69:$B79,$U$3,Y69:Y79))/(1+User_interface!$E$59)^(Y68-($P68-1)))</f>
        <v>46257.92581161674</v>
      </c>
      <c r="Z81" s="55">
        <f>IF(Z68=" "," ",SUM(SUMIF($B69:$B79,$U$4,Z69:Z79),-SUMIF($B69:$B79,$U$3,Z69:Z79))/(1+User_interface!$E$59)^(Z68-($P68-1)))</f>
        <v>45041.797284923799</v>
      </c>
      <c r="AA81" s="55">
        <f>IF(AA68=" "," ",SUM(SUMIF($B69:$B79,$U$4,AA69:AA79),-SUMIF($B69:$B79,$U$3,AA69:AA79))/(1+User_interface!$E$59)^(AA68-($P68-1)))</f>
        <v>-104320.73964501482</v>
      </c>
      <c r="AB81" s="55">
        <f>IF(AB68=" "," ",SUM(SUMIF($B69:$B79,$U$4,AB69:AB79),-SUMIF($B69:$B79,$U$3,AB69:AB79))/(1+User_interface!$E$59)^(AB68-($P68-1)))</f>
        <v>42704.616337394546</v>
      </c>
      <c r="AC81" s="55">
        <f>IF(AC68=" "," ",SUM(SUMIF($B69:$B79,$U$4,AC69:AC79),-SUMIF($B69:$B79,$U$3,AC69:AC79))/(1+User_interface!$E$59)^(AC68-($P68-1)))</f>
        <v>41581.904904960611</v>
      </c>
      <c r="AD81" s="55">
        <f>IF(AD68=" "," ",SUM(SUMIF($B69:$B79,$U$4,AD69:AD79),-SUMIF($B69:$B79,$U$3,AD69:AD79))/(1+User_interface!$E$59)^(AD68-($P68-1)))</f>
        <v>40488.709741928542</v>
      </c>
      <c r="AE81" s="55">
        <f>IF(AE68=" "," ",SUM(SUMIF($B69:$B79,$U$4,AE69:AE79),-SUMIF($B69:$B79,$U$3,AE69:AE79))/(1+User_interface!$E$59)^(AE68-($P68-1)))</f>
        <v>39424.254860689922</v>
      </c>
      <c r="AF81" s="55">
        <f>IF(AF68=" "," ",SUM(SUMIF($B69:$B79,$U$4,AF69:AF79),-SUMIF($B69:$B79,$U$3,AF69:AF79))/(1+User_interface!$E$59)^(AF68-($P68-1)))</f>
        <v>38387.784674478993</v>
      </c>
      <c r="AG81" s="55">
        <f>IF(AG68=" "," ",SUM(SUMIF($B69:$B79,$U$4,AG69:AG79),-SUMIF($B69:$B79,$U$3,AG69:AG79))/(1+User_interface!$E$59)^(AG68-($P68-1)))</f>
        <v>37378.563461031154</v>
      </c>
      <c r="AH81" s="55">
        <f>IF(AH68=" "," ",SUM(SUMIF($B69:$B79,$U$4,AH69:AH79),-SUMIF($B69:$B79,$U$3,AH69:AH79))/(1+User_interface!$E$59)^(AH68-($P68-1)))</f>
        <v>36395.874840341923</v>
      </c>
      <c r="AI81" s="55">
        <f>IF(AI68=" "," ",SUM(SUMIF($B69:$B79,$U$4,AI69:AI79),-SUMIF($B69:$B79,$U$3,AI69:AI79))/(1+User_interface!$E$59)^(AI68-($P68-1)))</f>
        <v>35439.021266155723</v>
      </c>
      <c r="AJ81" s="55">
        <f>IF(AJ68=" "," ",SUM(SUMIF($B69:$B79,$U$4,AJ69:AJ79),-SUMIF($B69:$B79,$U$3,AJ69:AJ79))/(1+User_interface!$E$59)^(AJ68-($P68-1)))</f>
        <v>34507.323530823494</v>
      </c>
      <c r="AK81" s="55">
        <f>IF(AK68=" "," ",SUM(SUMIF($B69:$B79,$U$4,AK69:AK79),-SUMIF($B69:$B79,$U$3,AK69:AK79))/(1+User_interface!$E$59)^(AK68-($P68-1)))</f>
        <v>33600.120283177705</v>
      </c>
      <c r="AL81" s="55">
        <f>IF(AL68=" "," ",SUM(SUMIF($B69:$B79,$U$4,AL69:AL79),-SUMIF($B69:$B79,$U$3,AL69:AL79))/(1+User_interface!$E$59)^(AL68-($P68-1)))</f>
        <v>32716.767559082477</v>
      </c>
      <c r="AM81" s="55">
        <f>IF(AM68=" "," ",SUM(SUMIF($B69:$B79,$U$4,AM69:AM79),-SUMIF($B69:$B79,$U$3,AM69:AM79))/(1+User_interface!$E$59)^(AM68-($P68-1)))</f>
        <v>-75774.893461009997</v>
      </c>
      <c r="AN81" s="55">
        <f>IF(AN68=" "," ",SUM(SUMIF($B69:$B79,$U$4,AN69:AN79),-SUMIF($B69:$B79,$U$3,AN69:AN79))/(1+User_interface!$E$59)^(AN68-($P68-1)))</f>
        <v>31019.122029528426</v>
      </c>
      <c r="AO81" s="55">
        <f>IF(AO68=" "," ",SUM(SUMIF($B69:$B79,$U$4,AO69:AO79),-SUMIF($B69:$B79,$U$3,AO69:AO79))/(1+User_interface!$E$59)^(AO68-($P68-1)))</f>
        <v>30203.624176756013</v>
      </c>
      <c r="AP81" s="55">
        <f>IF(AP68=" "," ",SUM(SUMIF($B69:$B79,$U$4,AP69:AP79),-SUMIF($B69:$B79,$U$3,AP69:AP79))/(1+User_interface!$E$59)^(AP68-($P68-1)))</f>
        <v>29409.565897522898</v>
      </c>
      <c r="AQ81" s="55">
        <f>IF(AQ68=" "," ",SUM(SUMIF($B69:$B79,$U$4,AQ69:AQ79),-SUMIF($B69:$B79,$U$3,AQ69:AQ79))/(1+User_interface!$E$59)^(AQ68-($P68-1)))</f>
        <v>28636.383541891817</v>
      </c>
      <c r="AR81" s="55">
        <f>IF(AR68=" "," ",SUM(SUMIF($B69:$B79,$U$4,AR69:AR79),-SUMIF($B69:$B79,$U$3,AR69:AR79))/(1+User_interface!$E$59)^(AR68-($P68-1)))</f>
        <v>27883.528278375677</v>
      </c>
      <c r="AS81" s="55">
        <f>IF(AS68=" "," ",SUM(SUMIF($B69:$B79,$U$4,AS69:AS79),-SUMIF($B69:$B79,$U$3,AS69:AS79))/(1+User_interface!$E$59)^(AS68-($P68-1)))</f>
        <v>27150.465704358016</v>
      </c>
      <c r="AT81" s="55" t="str">
        <f>IF(AT68=" "," ",SUM(SUMIF($B69:$B79,$U$4,AT69:AT79),-SUMIF($B69:$B79,$U$3,AT69:AT79))/(1+User_interface!$E$59)^(AT68-($P68-1)))</f>
        <v xml:space="preserve"> </v>
      </c>
      <c r="AU81" s="55" t="str">
        <f>IF(AU68=" "," ",SUM(SUMIF($B69:$B79,$U$4,AU69:AU79),-SUMIF($B69:$B79,$U$3,AU69:AU79))/(1+User_interface!$E$59)^(AU68-($P68-1)))</f>
        <v xml:space="preserve"> </v>
      </c>
      <c r="AV81" s="55" t="str">
        <f>IF(AV68=" "," ",SUM(SUMIF($B69:$B79,$U$4,AV69:AV79),-SUMIF($B69:$B79,$U$3,AV69:AV79))/(1+User_interface!$E$59)^(AV68-($P68-1)))</f>
        <v xml:space="preserve"> </v>
      </c>
      <c r="AW81" s="55" t="str">
        <f>IF(AW68=" "," ",SUM(SUMIF($B69:$B79,$U$4,AW69:AW79),-SUMIF($B69:$B79,$U$3,AW69:AW79))/(1+User_interface!$E$59)^(AW68-($P68-1)))</f>
        <v xml:space="preserve"> </v>
      </c>
      <c r="AX81" s="55" t="str">
        <f>IF(AX68=" "," ",SUM(SUMIF($B69:$B79,$U$4,AX69:AX79),-SUMIF($B69:$B79,$U$3,AX69:AX79))/(1+User_interface!$E$59)^(AX68-($P68-1)))</f>
        <v xml:space="preserve"> </v>
      </c>
      <c r="AY81" s="55" t="str">
        <f>IF(AY68=" "," ",SUM(SUMIF($B69:$B79,$U$4,AY69:AY79),-SUMIF($B69:$B79,$U$3,AY69:AY79))/(1+User_interface!$E$59)^(AY68-($P68-1)))</f>
        <v xml:space="preserve"> </v>
      </c>
      <c r="AZ81" s="55" t="str">
        <f>IF(AZ68=" "," ",SUM(SUMIF($B69:$B79,$U$4,AZ69:AZ79),-SUMIF($B69:$B79,$U$3,AZ69:AZ79))/(1+User_interface!$E$59)^(AZ68-($P68-1)))</f>
        <v xml:space="preserve"> </v>
      </c>
      <c r="BA81" s="55" t="str">
        <f>IF(BA68=" "," ",SUM(SUMIF($B69:$B79,$U$4,BA69:BA79),-SUMIF($B69:$B79,$U$3,BA69:BA79))/(1+User_interface!$E$59)^(BA68-($P68-1)))</f>
        <v xml:space="preserve"> </v>
      </c>
      <c r="BB81" s="55" t="str">
        <f>IF(BB68=" "," ",SUM(SUMIF($B69:$B79,$U$4,BB69:BB79),-SUMIF($B69:$B79,$U$3,BB69:BB79))/(1+User_interface!$E$59)^(BB68-($P68-1)))</f>
        <v xml:space="preserve"> </v>
      </c>
      <c r="BC81" s="55" t="str">
        <f>IF(BC68=" "," ",SUM(SUMIF($B69:$B79,$U$4,BC69:BC79),-SUMIF($B69:$B79,$U$3,BC69:BC79))/(1+User_interface!$E$59)^(BC68-($P68-1)))</f>
        <v xml:space="preserve"> </v>
      </c>
      <c r="BD81" s="55" t="str">
        <f>IF(BD68=" "," ",SUM(SUMIF($B69:$B79,$U$4,BD69:BD79),-SUMIF($B69:$B79,$U$3,BD69:BD79))/(1+User_interface!$E$59)^(BD68-($P68-1)))</f>
        <v xml:space="preserve"> </v>
      </c>
      <c r="BE81" s="55" t="str">
        <f>IF(BE68=" "," ",SUM(SUMIF($B69:$B79,$U$4,BE69:BE79),-SUMIF($B69:$B79,$U$3,BE69:BE79))/(1+User_interface!$E$59)^(BE68-($P68-1)))</f>
        <v xml:space="preserve"> </v>
      </c>
      <c r="BF81" s="55" t="str">
        <f>IF(BF68=" "," ",SUM(SUMIF($B69:$B79,$U$4,BF69:BF79),-SUMIF($B69:$B79,$U$3,BF69:BF79))/(1+User_interface!$E$59)^(BF68-($P68-1)))</f>
        <v xml:space="preserve"> </v>
      </c>
      <c r="BG81" s="55" t="str">
        <f>IF(BG68=" "," ",SUM(SUMIF($B69:$B79,$U$4,BG69:BG79),-SUMIF($B69:$B79,$U$3,BG69:BG79))/(1+User_interface!$E$59)^(BG68-($P68-1)))</f>
        <v xml:space="preserve"> </v>
      </c>
      <c r="BH81" s="55" t="str">
        <f>IF(BH68=" "," ",SUM(SUMIF($B69:$B79,$U$4,BH69:BH79),-SUMIF($B69:$B79,$U$3,BH69:BH79))/(1+User_interface!$E$59)^(BH68-($P68-1)))</f>
        <v xml:space="preserve"> </v>
      </c>
      <c r="BI81" s="55" t="str">
        <f>IF(BI68=" "," ",SUM(SUMIF($B69:$B79,$U$4,BI69:BI79),-SUMIF($B69:$B79,$U$3,BI69:BI79))/(1+User_interface!$E$59)^(BI68-($P68-1)))</f>
        <v xml:space="preserve"> </v>
      </c>
      <c r="BJ81" s="55" t="str">
        <f>IF(BJ68=" "," ",SUM(SUMIF($B69:$B79,$U$4,BJ69:BJ79),-SUMIF($B69:$B79,$U$3,BJ69:BJ79))/(1+User_interface!$E$59)^(BJ68-($P68-1)))</f>
        <v xml:space="preserve"> </v>
      </c>
      <c r="BK81" s="55" t="str">
        <f>IF(BK68=" "," ",SUM(SUMIF($B69:$B79,$U$4,BK69:BK79),-SUMIF($B69:$B79,$U$3,BK69:BK79))/(1+User_interface!$E$59)^(BK68-($P68-1)))</f>
        <v xml:space="preserve"> </v>
      </c>
      <c r="BL81" s="55" t="str">
        <f>IF(BL68=" "," ",SUM(SUMIF($B69:$B79,$U$4,BL69:BL79),-SUMIF($B69:$B79,$U$3,BL69:BL79))/(1+User_interface!$E$59)^(BL68-($P68-1)))</f>
        <v xml:space="preserve"> </v>
      </c>
      <c r="BM81" s="55" t="str">
        <f>IF(BM68=" "," ",SUM(SUMIF($B69:$B79,$U$4,BM69:BM79),-SUMIF($B69:$B79,$U$3,BM69:BM79))/(1+User_interface!$E$59)^(BM68-($P68-1)))</f>
        <v xml:space="preserve"> </v>
      </c>
    </row>
    <row r="82" spans="2:65">
      <c r="C82" s="68" t="s">
        <v>131</v>
      </c>
      <c r="D82" s="68" t="s">
        <v>6</v>
      </c>
      <c r="F82" s="68" t="str">
        <f>IF(F68=" "," ",SUM(SUMIF($B69:$B80,$U$3,F69:F80),SUMIFS(F69:F80,$B69:$B80,$U$4,$C69:$C80,$W$3),-SUMIF($B69:$B80,$U$4,F69:F80))/(1+User_interface!$E$59)^(F68-($P68-1)))</f>
        <v xml:space="preserve"> </v>
      </c>
      <c r="G82" s="68" t="str">
        <f>IF(G68=" "," ",SUM(SUMIF($B69:$B80,$U$3,G69:G80),SUMIFS(G69:G80,$B69:$B80,$U$4,$C69:$C80,$W$3),-SUMIF($B69:$B80,$U$4,G69:G80))/(1+User_interface!$E$59)^(G68-($P68-1)))</f>
        <v xml:space="preserve"> </v>
      </c>
      <c r="H82" s="68" t="str">
        <f>IF(H68=" "," ",SUM(SUMIF($B69:$B80,$U$3,H69:H80),SUMIFS(H69:H80,$B69:$B80,$U$4,$C69:$C80,$W$3),-SUMIF($B69:$B80,$U$4,H69:H80))/(1+User_interface!$E$59)^(H68-($P68-1)))</f>
        <v xml:space="preserve"> </v>
      </c>
      <c r="I82" s="68" t="str">
        <f>IF(I68=" "," ",SUM(SUMIF($B69:$B80,$U$3,I69:I80),SUMIFS(I69:I80,$B69:$B80,$U$4,$C69:$C80,$W$3),-SUMIF($B69:$B80,$U$4,I69:I80))/(1+User_interface!$E$59)^(I68-($P68-1)))</f>
        <v xml:space="preserve"> </v>
      </c>
      <c r="J82" s="68" t="str">
        <f>IF(J68=" "," ",SUM(SUMIF($B69:$B80,$U$3,J69:J80),SUMIFS(J69:J80,$B69:$B80,$U$4,$C69:$C80,$W$3),-SUMIF($B69:$B80,$U$4,J69:J80))/(1+User_interface!$E$59)^(J68-($P68-1)))</f>
        <v xml:space="preserve"> </v>
      </c>
      <c r="K82" s="68" t="str">
        <f>IF(K68=" "," ",SUM(SUMIF($B69:$B80,$U$3,K69:K80),SUMIFS(K69:K80,$B69:$B80,$U$4,$C69:$C80,$W$3),-SUMIF($B69:$B80,$U$4,K69:K80))/(1+User_interface!$E$59)^(K68-($P68-1)))</f>
        <v xml:space="preserve"> </v>
      </c>
      <c r="L82" s="68" t="str">
        <f>IF(L68=" "," ",SUM(SUMIF($B69:$B80,$U$3,L69:L80),SUMIFS(L69:L80,$B69:$B80,$U$4,$C69:$C80,$W$3),-SUMIF($B69:$B80,$U$4,L69:L80))/(1+User_interface!$E$59)^(L68-($P68-1)))</f>
        <v xml:space="preserve"> </v>
      </c>
      <c r="M82" s="68" t="str">
        <f>IF(M68=" "," ",SUM(SUMIF($B69:$B80,$U$3,M69:M80),SUMIFS(M69:M80,$B69:$B80,$U$4,$C69:$C80,$W$3),-SUMIF($B69:$B80,$U$4,M69:M80))/(1+User_interface!$E$59)^(M68-($P68-1)))</f>
        <v xml:space="preserve"> </v>
      </c>
      <c r="N82" s="68" t="str">
        <f>IF(N68=" "," ",SUM(SUMIF($B69:$B80,$U$3,N69:N80),SUMIFS(N69:N80,$B69:$B80,$U$4,$C69:$C80,$W$3),-SUMIF($B69:$B80,$U$4,N69:N80))/(1+User_interface!$E$59)^(N68-($P68-1)))</f>
        <v xml:space="preserve"> </v>
      </c>
      <c r="O82" s="68" t="str">
        <f>IF(O68=" "," ",SUM(SUMIF($B69:$B80,$U$3,O69:O80),SUMIFS(O69:O80,$B69:$B80,$U$4,$C69:$C80,$W$3),-SUMIF($B69:$B80,$U$4,O69:O80))/(1+User_interface!$E$59)^(O68-($P68-1)))</f>
        <v xml:space="preserve"> </v>
      </c>
      <c r="P82" s="68">
        <f>IF(P68=" "," ",SUM(SUMIF($B69:$B80,$U$3,P69:P80),SUMIFS(P69:P80,$B69:$B80,$U$4,$C69:$C80,$W$3),-SUMIF($B69:$B80,$U$4,P69:P80))/(1+User_interface!$E$59)^(P68-($P68-1)))</f>
        <v>246343.67088607597</v>
      </c>
      <c r="Q82" s="68">
        <f>IF(Q68=" "," ",SUM(SUMIF($B69:$B80,$U$3,Q69:Q80),SUMIFS(Q69:Q80,$B69:$B80,$U$4,$C69:$C80,$W$3),-SUMIF($B69:$B80,$U$4,Q69:Q80))/(1+User_interface!$E$59)^(Q68-($P68-1)))</f>
        <v>239867.25500104771</v>
      </c>
      <c r="R82" s="68">
        <f>IF(R68=" "," ",SUM(SUMIF($B69:$B80,$U$3,R69:R80),SUMIFS(R69:R80,$B69:$B80,$U$4,$C69:$C80,$W$3),-SUMIF($B69:$B80,$U$4,R69:R80))/(1+User_interface!$E$59)^(R68-($P68-1)))</f>
        <v>233561.1051616823</v>
      </c>
      <c r="S82" s="68">
        <f>IF(S68=" "," ",SUM(SUMIF($B69:$B80,$U$3,S69:S80),SUMIFS(S69:S80,$B69:$B80,$U$4,$C69:$C80,$W$3),-SUMIF($B69:$B80,$U$4,S69:S80))/(1+User_interface!$E$59)^(S68-($P68-1)))</f>
        <v>227420.74504545506</v>
      </c>
      <c r="T82" s="68">
        <f>IF(T68=" "," ",SUM(SUMIF($B69:$B80,$U$3,T69:T80),SUMIFS(T69:T80,$B69:$B80,$U$4,$C69:$C80,$W$3),-SUMIF($B69:$B80,$U$4,T69:T80))/(1+User_interface!$E$59)^(T68-($P68-1)))</f>
        <v>221441.81601310134</v>
      </c>
      <c r="U82" s="68">
        <f>IF(U68=" "," ",SUM(SUMIF($B69:$B80,$U$3,U69:U80),SUMIFS(U69:U80,$B69:$B80,$U$4,$C69:$C80,$W$3),-SUMIF($B69:$B80,$U$4,U69:U80))/(1+User_interface!$E$59)^(U68-($P68-1)))</f>
        <v>215620.07401470435</v>
      </c>
      <c r="V82" s="68">
        <f>IF(V68=" "," ",SUM(SUMIF($B69:$B80,$U$3,V69:V80),SUMIFS(V69:V80,$B69:$B80,$U$4,$C69:$C80,$W$3),-SUMIF($B69:$B80,$U$4,V69:V80))/(1+User_interface!$E$59)^(V68-($P68-1)))</f>
        <v>209951.38657712206</v>
      </c>
      <c r="W82" s="68">
        <f>IF(W68=" "," ",SUM(SUMIF($B69:$B80,$U$3,W69:W80),SUMIFS(W69:W80,$B69:$B80,$U$4,$C69:$C80,$W$3),-SUMIF($B69:$B80,$U$4,W69:W80))/(1+User_interface!$E$59)^(W68-($P68-1)))</f>
        <v>204431.72987061547</v>
      </c>
      <c r="X82" s="68">
        <f>IF(X68=" "," ",SUM(SUMIF($B69:$B80,$U$3,X69:X80),SUMIFS(X69:X80,$B69:$B80,$U$4,$C69:$C80,$W$3),-SUMIF($B69:$B80,$U$4,X69:X80))/(1+User_interface!$E$59)^(X68-($P68-1)))</f>
        <v>199057.18585259543</v>
      </c>
      <c r="Y82" s="68">
        <f>IF(Y68=" "," ",SUM(SUMIF($B69:$B80,$U$3,Y69:Y80),SUMIFS(Y69:Y80,$B69:$B80,$U$4,$C69:$C80,$W$3),-SUMIF($B69:$B80,$U$4,Y69:Y80))/(1+User_interface!$E$59)^(Y68-($P68-1)))</f>
        <v>193823.93948646099</v>
      </c>
      <c r="Z82" s="68">
        <f>IF(Z68=" "," ",SUM(SUMIF($B69:$B80,$U$3,Z69:Z80),SUMIFS(Z69:Z80,$B69:$B80,$U$4,$C69:$C80,$W$3),-SUMIF($B69:$B80,$U$4,Z69:Z80))/(1+User_interface!$E$59)^(Z68-($P68-1)))</f>
        <v>188728.27603355501</v>
      </c>
      <c r="AA82" s="68">
        <f>IF(AA68=" "," ",SUM(SUMIF($B69:$B80,$U$3,AA69:AA80),SUMIFS(AA69:AA80,$B69:$B80,$U$4,$C69:$C80,$W$3),-SUMIF($B69:$B80,$U$4,AA69:AA80))/(1+User_interface!$E$59)^(AA68-($P68-1)))</f>
        <v>331944.95903983357</v>
      </c>
      <c r="AB82" s="68">
        <f>IF(AB68=" "," ",SUM(SUMIF($B69:$B80,$U$3,AB69:AB80),SUMIFS(AB69:AB80,$B69:$B80,$U$4,$C69:$C80,$W$3),-SUMIF($B69:$B80,$U$4,AB69:AB80))/(1+User_interface!$E$59)^(AB68-($P68-1)))</f>
        <v>178935.32465074447</v>
      </c>
      <c r="AC82" s="68">
        <f>IF(AC68=" "," ",SUM(SUMIF($B69:$B80,$U$3,AC69:AC80),SUMIFS(AC69:AC80,$B69:$B80,$U$4,$C69:$C80,$W$3),-SUMIF($B69:$B80,$U$4,AC69:AC80))/(1+User_interface!$E$59)^(AC68-($P68-1)))</f>
        <v>174231.08534639189</v>
      </c>
      <c r="AD82" s="68">
        <f>IF(AD68=" "," ",SUM(SUMIF($B69:$B80,$U$3,AD69:AD80),SUMIFS(AD69:AD80,$B69:$B80,$U$4,$C69:$C80,$W$3),-SUMIF($B69:$B80,$U$4,AD69:AD80))/(1+User_interface!$E$59)^(AD68-($P68-1)))</f>
        <v>169650.52127204664</v>
      </c>
      <c r="AE82" s="68">
        <f>IF(AE68=" "," ",SUM(SUMIF($B69:$B80,$U$3,AE69:AE80),SUMIFS(AE69:AE80,$B69:$B80,$U$4,$C69:$C80,$W$3),-SUMIF($B69:$B80,$U$4,AE69:AE80))/(1+User_interface!$E$59)^(AE68-($P68-1)))</f>
        <v>165190.38098543978</v>
      </c>
      <c r="AF82" s="68">
        <f>IF(AF68=" "," ",SUM(SUMIF($B69:$B80,$U$3,AF69:AF80),SUMIFS(AF69:AF80,$B69:$B80,$U$4,$C69:$C80,$W$3),-SUMIF($B69:$B80,$U$4,AF69:AF80))/(1+User_interface!$E$59)^(AF68-($P68-1)))</f>
        <v>160847.49852525786</v>
      </c>
      <c r="AG82" s="68">
        <f>IF(AG68=" "," ",SUM(SUMIF($B69:$B80,$U$3,AG69:AG80),SUMIFS(AG69:AG80,$B69:$B80,$U$4,$C69:$C80,$W$3),-SUMIF($B69:$B80,$U$4,AG69:AG80))/(1+User_interface!$E$59)^(AG68-($P68-1)))</f>
        <v>156618.79116383434</v>
      </c>
      <c r="AH82" s="68">
        <f>IF(AH68=" "," ",SUM(SUMIF($B69:$B80,$U$3,AH69:AH80),SUMIFS(AH69:AH80,$B69:$B80,$U$4,$C69:$C80,$W$3),-SUMIF($B69:$B80,$U$4,AH69:AH80))/(1+User_interface!$E$59)^(AH68-($P68-1)))</f>
        <v>152501.25721892339</v>
      </c>
      <c r="AI82" s="68">
        <f>IF(AI68=" "," ",SUM(SUMIF($B69:$B80,$U$3,AI69:AI80),SUMIFS(AI69:AI80,$B69:$B80,$U$4,$C69:$C80,$W$3),-SUMIF($B69:$B80,$U$4,AI69:AI80))/(1+User_interface!$E$59)^(AI68-($P68-1)))</f>
        <v>148491.97392300237</v>
      </c>
      <c r="AJ82" s="68">
        <f>IF(AJ68=" "," ",SUM(SUMIF($B69:$B80,$U$3,AJ69:AJ80),SUMIFS(AJ69:AJ80,$B69:$B80,$U$4,$C69:$C80,$W$3),-SUMIF($B69:$B80,$U$4,AJ69:AJ80))/(1+User_interface!$E$59)^(AJ68-($P68-1)))</f>
        <v>144588.09534859043</v>
      </c>
      <c r="AK82" s="68">
        <f>IF(AK68=" "," ",SUM(SUMIF($B69:$B80,$U$3,AK69:AK80),SUMIFS(AK69:AK80,$B69:$B80,$U$4,$C69:$C80,$W$3),-SUMIF($B69:$B80,$U$4,AK69:AK80))/(1+User_interface!$E$59)^(AK68-($P68-1)))</f>
        <v>140786.85038811146</v>
      </c>
      <c r="AL82" s="68">
        <f>IF(AL68=" "," ",SUM(SUMIF($B69:$B80,$U$3,AL69:AL80),SUMIFS(AL69:AL80,$B69:$B80,$U$4,$C69:$C80,$W$3),-SUMIF($B69:$B80,$U$4,AL69:AL80))/(1+User_interface!$E$59)^(AL68-($P68-1)))</f>
        <v>137085.54078686607</v>
      </c>
      <c r="AM82" s="68">
        <f>IF(AM68=" "," ",SUM(SUMIF($B69:$B80,$U$3,AM69:AM80),SUMIFS(AM69:AM80,$B69:$B80,$U$4,$C69:$C80,$W$3),-SUMIF($B69:$B80,$U$4,AM69:AM80))/(1+User_interface!$E$59)^(AM68-($P68-1)))</f>
        <v>241113.07101305338</v>
      </c>
      <c r="AN82" s="68">
        <f>IF(AN68=" "," ",SUM(SUMIF($B69:$B80,$U$3,AN69:AN80),SUMIFS(AN69:AN80,$B69:$B80,$U$4,$C69:$C80,$W$3),-SUMIF($B69:$B80,$U$4,AN69:AN80))/(1+User_interface!$E$59)^(AN68-($P68-1)))</f>
        <v>129972.28746613217</v>
      </c>
      <c r="AO82" s="68">
        <f>IF(AO68=" "," ",SUM(SUMIF($B69:$B80,$U$3,AO69:AO80),SUMIFS(AO69:AO80,$B69:$B80,$U$4,$C69:$C80,$W$3),-SUMIF($B69:$B80,$U$4,AO69:AO80))/(1+User_interface!$E$59)^(AO68-($P68-1)))</f>
        <v>126555.29451424748</v>
      </c>
      <c r="AP82" s="68">
        <f>IF(AP68=" "," ",SUM(SUMIF($B69:$B80,$U$3,AP69:AP80),SUMIFS(AP69:AP80,$B69:$B80,$U$4,$C69:$C80,$W$3),-SUMIF($B69:$B80,$U$4,AP69:AP80))/(1+User_interface!$E$59)^(AP68-($P68-1)))</f>
        <v>123228.134872685</v>
      </c>
      <c r="AQ82" s="68">
        <f>IF(AQ68=" "," ",SUM(SUMIF($B69:$B80,$U$3,AQ69:AQ80),SUMIFS(AQ69:AQ80,$B69:$B80,$U$4,$C69:$C80,$W$3),-SUMIF($B69:$B80,$U$4,AQ69:AQ80))/(1+User_interface!$E$59)^(AQ68-($P68-1)))</f>
        <v>119988.44680884616</v>
      </c>
      <c r="AR82" s="68">
        <f>IF(AR68=" "," ",SUM(SUMIF($B69:$B80,$U$3,AR69:AR80),SUMIFS(AR69:AR80,$B69:$B80,$U$4,$C69:$C80,$W$3),-SUMIF($B69:$B80,$U$4,AR69:AR80))/(1+User_interface!$E$59)^(AR68-($P68-1)))</f>
        <v>116833.93068047339</v>
      </c>
      <c r="AS82" s="68">
        <f>IF(AS68=" "," ",SUM(SUMIF($B69:$B80,$U$3,AS69:AS80),SUMIFS(AS69:AS80,$B69:$B80,$U$4,$C69:$C80,$W$3),-SUMIF($B69:$B80,$U$4,AS69:AS80))/(1+User_interface!$E$59)^(AS68-($P68-1)))</f>
        <v>113762.34730328473</v>
      </c>
      <c r="AT82" s="68" t="str">
        <f>IF(AT68=" "," ",SUM(SUMIF($B69:$B80,$U$3,AT69:AT80),SUMIFS(AT69:AT80,$B69:$B80,$U$4,$C69:$C80,$W$3),-SUMIF($B69:$B80,$U$4,AT69:AT80))/(1+User_interface!$E$59)^(AT68-($P68-1)))</f>
        <v xml:space="preserve"> </v>
      </c>
      <c r="AU82" s="68" t="str">
        <f>IF(AU68=" "," ",SUM(SUMIF($B69:$B80,$U$3,AU69:AU80),SUMIFS(AU69:AU80,$B69:$B80,$U$4,$C69:$C80,$W$3),-SUMIF($B69:$B80,$U$4,AU69:AU80))/(1+User_interface!$E$59)^(AU68-($P68-1)))</f>
        <v xml:space="preserve"> </v>
      </c>
      <c r="AV82" s="68" t="str">
        <f>IF(AV68=" "," ",SUM(SUMIF($B69:$B80,$U$3,AV69:AV80),SUMIFS(AV69:AV80,$B69:$B80,$U$4,$C69:$C80,$W$3),-SUMIF($B69:$B80,$U$4,AV69:AV80))/(1+User_interface!$E$59)^(AV68-($P68-1)))</f>
        <v xml:space="preserve"> </v>
      </c>
      <c r="AW82" s="68" t="str">
        <f>IF(AW68=" "," ",SUM(SUMIF($B69:$B80,$U$3,AW69:AW80),SUMIFS(AW69:AW80,$B69:$B80,$U$4,$C69:$C80,$W$3),-SUMIF($B69:$B80,$U$4,AW69:AW80))/(1+User_interface!$E$59)^(AW68-($P68-1)))</f>
        <v xml:space="preserve"> </v>
      </c>
      <c r="AX82" s="68" t="str">
        <f>IF(AX68=" "," ",SUM(SUMIF($B69:$B80,$U$3,AX69:AX80),SUMIFS(AX69:AX80,$B69:$B80,$U$4,$C69:$C80,$W$3),-SUMIF($B69:$B80,$U$4,AX69:AX80))/(1+User_interface!$E$59)^(AX68-($P68-1)))</f>
        <v xml:space="preserve"> </v>
      </c>
      <c r="AY82" s="68" t="str">
        <f>IF(AY68=" "," ",SUM(SUMIF($B69:$B80,$U$3,AY69:AY80),SUMIFS(AY69:AY80,$B69:$B80,$U$4,$C69:$C80,$W$3),-SUMIF($B69:$B80,$U$4,AY69:AY80))/(1+User_interface!$E$59)^(AY68-($P68-1)))</f>
        <v xml:space="preserve"> </v>
      </c>
      <c r="AZ82" s="68" t="str">
        <f>IF(AZ68=" "," ",SUM(SUMIF($B69:$B80,$U$3,AZ69:AZ80),SUMIFS(AZ69:AZ80,$B69:$B80,$U$4,$C69:$C80,$W$3),-SUMIF($B69:$B80,$U$4,AZ69:AZ80))/(1+User_interface!$E$59)^(AZ68-($P68-1)))</f>
        <v xml:space="preserve"> </v>
      </c>
      <c r="BA82" s="68" t="str">
        <f>IF(BA68=" "," ",SUM(SUMIF($B69:$B80,$U$3,BA69:BA80),SUMIFS(BA69:BA80,$B69:$B80,$U$4,$C69:$C80,$W$3),-SUMIF($B69:$B80,$U$4,BA69:BA80))/(1+User_interface!$E$59)^(BA68-($P68-1)))</f>
        <v xml:space="preserve"> </v>
      </c>
      <c r="BB82" s="68" t="str">
        <f>IF(BB68=" "," ",SUM(SUMIF($B69:$B80,$U$3,BB69:BB80),SUMIFS(BB69:BB80,$B69:$B80,$U$4,$C69:$C80,$W$3),-SUMIF($B69:$B80,$U$4,BB69:BB80))/(1+User_interface!$E$59)^(BB68-($P68-1)))</f>
        <v xml:space="preserve"> </v>
      </c>
      <c r="BC82" s="68" t="str">
        <f>IF(BC68=" "," ",SUM(SUMIF($B69:$B80,$U$3,BC69:BC80),SUMIFS(BC69:BC80,$B69:$B80,$U$4,$C69:$C80,$W$3),-SUMIF($B69:$B80,$U$4,BC69:BC80))/(1+User_interface!$E$59)^(BC68-($P68-1)))</f>
        <v xml:space="preserve"> </v>
      </c>
      <c r="BD82" s="68" t="str">
        <f>IF(BD68=" "," ",SUM(SUMIF($B69:$B80,$U$3,BD69:BD80),SUMIFS(BD69:BD80,$B69:$B80,$U$4,$C69:$C80,$W$3),-SUMIF($B69:$B80,$U$4,BD69:BD80))/(1+User_interface!$E$59)^(BD68-($P68-1)))</f>
        <v xml:space="preserve"> </v>
      </c>
      <c r="BE82" s="68" t="str">
        <f>IF(BE68=" "," ",SUM(SUMIF($B69:$B80,$U$3,BE69:BE80),SUMIFS(BE69:BE80,$B69:$B80,$U$4,$C69:$C80,$W$3),-SUMIF($B69:$B80,$U$4,BE69:BE80))/(1+User_interface!$E$59)^(BE68-($P68-1)))</f>
        <v xml:space="preserve"> </v>
      </c>
      <c r="BF82" s="68" t="str">
        <f>IF(BF68=" "," ",SUM(SUMIF($B69:$B80,$U$3,BF69:BF80),SUMIFS(BF69:BF80,$B69:$B80,$U$4,$C69:$C80,$W$3),-SUMIF($B69:$B80,$U$4,BF69:BF80))/(1+User_interface!$E$59)^(BF68-($P68-1)))</f>
        <v xml:space="preserve"> </v>
      </c>
      <c r="BG82" s="68" t="str">
        <f>IF(BG68=" "," ",SUM(SUMIF($B69:$B80,$U$3,BG69:BG80),SUMIFS(BG69:BG80,$B69:$B80,$U$4,$C69:$C80,$W$3),-SUMIF($B69:$B80,$U$4,BG69:BG80))/(1+User_interface!$E$59)^(BG68-($P68-1)))</f>
        <v xml:space="preserve"> </v>
      </c>
      <c r="BH82" s="68" t="str">
        <f>IF(BH68=" "," ",SUM(SUMIF($B69:$B80,$U$3,BH69:BH80),SUMIFS(BH69:BH80,$B69:$B80,$U$4,$C69:$C80,$W$3),-SUMIF($B69:$B80,$U$4,BH69:BH80))/(1+User_interface!$E$59)^(BH68-($P68-1)))</f>
        <v xml:space="preserve"> </v>
      </c>
      <c r="BI82" s="68" t="str">
        <f>IF(BI68=" "," ",SUM(SUMIF($B69:$B80,$U$3,BI69:BI80),SUMIFS(BI69:BI80,$B69:$B80,$U$4,$C69:$C80,$W$3),-SUMIF($B69:$B80,$U$4,BI69:BI80))/(1+User_interface!$E$59)^(BI68-($P68-1)))</f>
        <v xml:space="preserve"> </v>
      </c>
      <c r="BJ82" s="68" t="str">
        <f>IF(BJ68=" "," ",SUM(SUMIF($B69:$B80,$U$3,BJ69:BJ80),SUMIFS(BJ69:BJ80,$B69:$B80,$U$4,$C69:$C80,$W$3),-SUMIF($B69:$B80,$U$4,BJ69:BJ80))/(1+User_interface!$E$59)^(BJ68-($P68-1)))</f>
        <v xml:space="preserve"> </v>
      </c>
      <c r="BK82" s="68" t="str">
        <f>IF(BK68=" "," ",SUM(SUMIF($B69:$B80,$U$3,BK69:BK80),SUMIFS(BK69:BK80,$B69:$B80,$U$4,$C69:$C80,$W$3),-SUMIF($B69:$B80,$U$4,BK69:BK80))/(1+User_interface!$E$59)^(BK68-($P68-1)))</f>
        <v xml:space="preserve"> </v>
      </c>
      <c r="BL82" s="68" t="str">
        <f>IF(BL68=" "," ",SUM(SUMIF($B69:$B80,$U$3,BL69:BL80),SUMIFS(BL69:BL80,$B69:$B80,$U$4,$C69:$C80,$W$3),-SUMIF($B69:$B80,$U$4,BL69:BL80))/(1+User_interface!$E$59)^(BL68-($P68-1)))</f>
        <v xml:space="preserve"> </v>
      </c>
      <c r="BM82" s="68" t="str">
        <f>IF(BM68=" "," ",SUM(SUMIF($B69:$B80,$U$3,BM69:BM80),SUMIFS(BM69:BM80,$B69:$B80,$U$4,$C69:$C80,$W$3),-SUMIF($B69:$B80,$U$4,BM69:BM80))/(1+User_interface!$E$59)^(BM68-($P68-1)))</f>
        <v xml:space="preserve"> </v>
      </c>
    </row>
    <row r="83" spans="2:65">
      <c r="C83" s="68" t="s">
        <v>130</v>
      </c>
      <c r="D83" s="68" t="s">
        <v>58</v>
      </c>
      <c r="F83" s="68" t="str">
        <f>IF(F68=" "," ",(INDEX(F69:F80,MATCH($U$5,$B69:$B80,0))/(1+User_interface!$E$59)^(F68-($P68-1))))</f>
        <v xml:space="preserve"> </v>
      </c>
      <c r="G83" s="68" t="str">
        <f>IF(G68=" "," ",(INDEX(G69:G80,MATCH($U$5,$B69:$B80,0))/(1+User_interface!$E$59)^(G68-($P68-1))))</f>
        <v xml:space="preserve"> </v>
      </c>
      <c r="H83" s="68" t="str">
        <f>IF(H68=" "," ",(INDEX(H69:H80,MATCH($U$5,$B69:$B80,0))/(1+User_interface!$E$59)^(H68-($P68-1))))</f>
        <v xml:space="preserve"> </v>
      </c>
      <c r="I83" s="68" t="str">
        <f>IF(I68=" "," ",(INDEX(I69:I80,MATCH($U$5,$B69:$B80,0))/(1+User_interface!$E$59)^(I68-($P68-1))))</f>
        <v xml:space="preserve"> </v>
      </c>
      <c r="J83" s="68" t="str">
        <f>IF(J68=" "," ",(INDEX(J69:J80,MATCH($U$5,$B69:$B80,0))/(1+User_interface!$E$59)^(J68-($P68-1))))</f>
        <v xml:space="preserve"> </v>
      </c>
      <c r="K83" s="68" t="str">
        <f>IF(K68=" "," ",(INDEX(K69:K80,MATCH($U$5,$B69:$B80,0))/(1+User_interface!$E$59)^(K68-($P68-1))))</f>
        <v xml:space="preserve"> </v>
      </c>
      <c r="L83" s="68" t="str">
        <f>IF(L68=" "," ",(INDEX(L69:L80,MATCH($U$5,$B69:$B80,0))/(1+User_interface!$E$59)^(L68-($P68-1))))</f>
        <v xml:space="preserve"> </v>
      </c>
      <c r="M83" s="68" t="str">
        <f>IF(M68=" "," ",(INDEX(M69:M80,MATCH($U$5,$B69:$B80,0))/(1+User_interface!$E$59)^(M68-($P68-1))))</f>
        <v xml:space="preserve"> </v>
      </c>
      <c r="N83" s="68" t="str">
        <f>IF(N68=" "," ",(INDEX(N69:N80,MATCH($U$5,$B69:$B80,0))/(1+User_interface!$E$59)^(N68-($P68-1))))</f>
        <v xml:space="preserve"> </v>
      </c>
      <c r="O83" s="68" t="str">
        <f>IF(O68=" "," ",(INDEX(O69:O80,MATCH($U$5,$B69:$B80,0))/(1+User_interface!$E$59)^(O68-($P68-1))))</f>
        <v xml:space="preserve"> </v>
      </c>
      <c r="P83" s="68">
        <f>IF(P68=" "," ",(INDEX(P69:P80,MATCH($U$5,$B69:$B80,0))/(1+User_interface!$E$59)^(P68-($P68-1))))</f>
        <v>6934.9074975657259</v>
      </c>
      <c r="Q83" s="68">
        <f>IF(Q68=" "," ",(INDEX(Q69:Q80,MATCH($U$5,$B69:$B80,0))/(1+User_interface!$E$59)^(Q68-($P68-1))))</f>
        <v>6752.5876315148262</v>
      </c>
      <c r="R83" s="68">
        <f>IF(R68=" "," ",(INDEX(R69:R80,MATCH($U$5,$B69:$B80,0))/(1+User_interface!$E$59)^(R68-($P68-1))))</f>
        <v>6575.0609849219336</v>
      </c>
      <c r="S83" s="68">
        <f>IF(S68=" "," ",(INDEX(S69:S80,MATCH($U$5,$B69:$B80,0))/(1+User_interface!$E$59)^(S68-($P68-1))))</f>
        <v>6402.2015432540747</v>
      </c>
      <c r="T83" s="68">
        <f>IF(T68=" "," ",(INDEX(T69:T80,MATCH($U$5,$B69:$B80,0))/(1+User_interface!$E$59)^(T68-($P68-1))))</f>
        <v>6233.8866049212029</v>
      </c>
      <c r="U83" s="68">
        <f>IF(U68=" "," ",(INDEX(U69:U80,MATCH($U$5,$B69:$B80,0))/(1+User_interface!$E$59)^(U68-($P68-1))))</f>
        <v>6069.9966941783878</v>
      </c>
      <c r="V83" s="68">
        <f>IF(V68=" "," ",(INDEX(V69:V80,MATCH($U$5,$B69:$B80,0))/(1+User_interface!$E$59)^(V68-($P68-1))))</f>
        <v>5910.4154763178067</v>
      </c>
      <c r="W83" s="68">
        <f>IF(W68=" "," ",(INDEX(W69:W80,MATCH($U$5,$B69:$B80,0))/(1+User_interface!$E$59)^(W68-($P68-1))))</f>
        <v>5755.0296750903681</v>
      </c>
      <c r="X83" s="68">
        <f>IF(X68=" "," ",(INDEX(X69:X80,MATCH($U$5,$B69:$B80,0))/(1+User_interface!$E$59)^(X68-($P68-1))))</f>
        <v>5603.7289922983146</v>
      </c>
      <c r="Y83" s="68">
        <f>IF(Y68=" "," ",(INDEX(Y69:Y80,MATCH($U$5,$B69:$B80,0))/(1+User_interface!$E$59)^(Y68-($P68-1))))</f>
        <v>5456.4060295017671</v>
      </c>
      <c r="Z83" s="68">
        <f>IF(Z68=" "," ",(INDEX(Z69:Z80,MATCH($U$5,$B69:$B80,0))/(1+User_interface!$E$59)^(Z68-($P68-1))))</f>
        <v>5312.9562117836094</v>
      </c>
      <c r="AA83" s="68">
        <f>IF(AA68=" "," ",(INDEX(AA69:AA80,MATCH($U$5,$B69:$B80,0))/(1+User_interface!$E$59)^(AA68-($P68-1))))</f>
        <v>5173.277713518607</v>
      </c>
      <c r="AB83" s="68">
        <f>IF(AB68=" "," ",(INDEX(AB69:AB80,MATCH($U$5,$B69:$B80,0))/(1+User_interface!$E$59)^(AB68-($P68-1))))</f>
        <v>5037.2713860940685</v>
      </c>
      <c r="AC83" s="68">
        <f>IF(AC68=" "," ",(INDEX(AC69:AC80,MATCH($U$5,$B69:$B80,0))/(1+User_interface!$E$59)^(AC68-($P68-1))))</f>
        <v>4904.8406875307383</v>
      </c>
      <c r="AD83" s="68">
        <f>IF(AD68=" "," ",(INDEX(AD69:AD80,MATCH($U$5,$B69:$B80,0))/(1+User_interface!$E$59)^(AD68-($P68-1))))</f>
        <v>4775.8916139539815</v>
      </c>
      <c r="AE83" s="68">
        <f>IF(AE68=" "," ",(INDEX(AE69:AE80,MATCH($U$5,$B69:$B80,0))/(1+User_interface!$E$59)^(AE68-($P68-1))))</f>
        <v>4650.3326328665844</v>
      </c>
      <c r="AF83" s="68">
        <f>IF(AF68=" "," ",(INDEX(AF69:AF80,MATCH($U$5,$B69:$B80,0))/(1+User_interface!$E$59)^(AF68-($P68-1))))</f>
        <v>4528.0746181758377</v>
      </c>
      <c r="AG83" s="68">
        <f>IF(AG68=" "," ",(INDEX(AG69:AG80,MATCH($U$5,$B69:$B80,0))/(1+User_interface!$E$59)^(AG68-($P68-1))))</f>
        <v>4409.0307869287617</v>
      </c>
      <c r="AH83" s="68">
        <f>IF(AH68=" "," ",(INDEX(AH69:AH80,MATCH($U$5,$B69:$B80,0))/(1+User_interface!$E$59)^(AH68-($P68-1))))</f>
        <v>4293.1166377105756</v>
      </c>
      <c r="AI83" s="68">
        <f>IF(AI68=" "," ",(INDEX(AI69:AI80,MATCH($U$5,$B69:$B80,0))/(1+User_interface!$E$59)^(AI68-($P68-1))))</f>
        <v>4180.2498906626843</v>
      </c>
      <c r="AJ83" s="68">
        <f>IF(AJ68=" "," ",(INDEX(AJ69:AJ80,MATCH($U$5,$B69:$B80,0))/(1+User_interface!$E$59)^(AJ68-($P68-1))))</f>
        <v>4070.3504290775895</v>
      </c>
      <c r="AK83" s="68">
        <f>IF(AK68=" "," ",(INDEX(AK69:AK80,MATCH($U$5,$B69:$B80,0))/(1+User_interface!$E$59)^(AK68-($P68-1))))</f>
        <v>3963.3402425292993</v>
      </c>
      <c r="AL83" s="68">
        <f>IF(AL68=" "," ",(INDEX(AL69:AL80,MATCH($U$5,$B69:$B80,0))/(1+User_interface!$E$59)^(AL68-($P68-1))))</f>
        <v>3859.1433714988311</v>
      </c>
      <c r="AM83" s="68">
        <f>IF(AM68=" "," ",(INDEX(AM69:AM80,MATCH($U$5,$B69:$B80,0))/(1+User_interface!$E$59)^(AM68-($P68-1))))</f>
        <v>3757.6858534555317</v>
      </c>
      <c r="AN83" s="68">
        <f>IF(AN68=" "," ",(INDEX(AN69:AN80,MATCH($U$5,$B69:$B80,0))/(1+User_interface!$E$59)^(AN68-($P68-1))))</f>
        <v>3658.8956703559224</v>
      </c>
      <c r="AO83" s="68">
        <f>IF(AO68=" "," ",(INDEX(AO69:AO80,MATCH($U$5,$B69:$B80,0))/(1+User_interface!$E$59)^(AO68-($P68-1))))</f>
        <v>3562.7026975228068</v>
      </c>
      <c r="AP83" s="68">
        <f>IF(AP68=" "," ",(INDEX(AP69:AP80,MATCH($U$5,$B69:$B80,0))/(1+User_interface!$E$59)^(AP68-($P68-1))))</f>
        <v>3469.0386538683615</v>
      </c>
      <c r="AQ83" s="68">
        <f>IF(AQ68=" "," ",(INDEX(AQ69:AQ80,MATCH($U$5,$B69:$B80,0))/(1+User_interface!$E$59)^(AQ68-($P68-1))))</f>
        <v>3377.8370534258629</v>
      </c>
      <c r="AR83" s="68">
        <f>IF(AR68=" "," ",(INDEX(AR69:AR80,MATCH($U$5,$B69:$B80,0))/(1+User_interface!$E$59)^(AR68-($P68-1))))</f>
        <v>3289.0331581556607</v>
      </c>
      <c r="AS83" s="68">
        <f>IF(AS68=" "," ",(INDEX(AS69:AS80,MATCH($U$5,$B69:$B80,0))/(1+User_interface!$E$59)^(AS68-($P68-1))))</f>
        <v>3202.5639319918805</v>
      </c>
      <c r="AT83" s="68" t="str">
        <f>IF(AT68=" "," ",(INDEX(AT69:AT80,MATCH($U$5,$B69:$B80,0))/(1+User_interface!$E$59)^(AT68-($P68-1))))</f>
        <v xml:space="preserve"> </v>
      </c>
      <c r="AU83" s="68" t="str">
        <f>IF(AU68=" "," ",(INDEX(AU69:AU80,MATCH($U$5,$B69:$B80,0))/(1+User_interface!$E$59)^(AU68-($P68-1))))</f>
        <v xml:space="preserve"> </v>
      </c>
      <c r="AV83" s="68" t="str">
        <f>IF(AV68=" "," ",(INDEX(AV69:AV80,MATCH($U$5,$B69:$B80,0))/(1+User_interface!$E$59)^(AV68-($P68-1))))</f>
        <v xml:space="preserve"> </v>
      </c>
      <c r="AW83" s="68" t="str">
        <f>IF(AW68=" "," ",(INDEX(AW69:AW80,MATCH($U$5,$B69:$B80,0))/(1+User_interface!$E$59)^(AW68-($P68-1))))</f>
        <v xml:space="preserve"> </v>
      </c>
      <c r="AX83" s="68" t="str">
        <f>IF(AX68=" "," ",(INDEX(AX69:AX80,MATCH($U$5,$B69:$B80,0))/(1+User_interface!$E$59)^(AX68-($P68-1))))</f>
        <v xml:space="preserve"> </v>
      </c>
      <c r="AY83" s="68" t="str">
        <f>IF(AY68=" "," ",(INDEX(AY69:AY80,MATCH($U$5,$B69:$B80,0))/(1+User_interface!$E$59)^(AY68-($P68-1))))</f>
        <v xml:space="preserve"> </v>
      </c>
      <c r="AZ83" s="68" t="str">
        <f>IF(AZ68=" "," ",(INDEX(AZ69:AZ80,MATCH($U$5,$B69:$B80,0))/(1+User_interface!$E$59)^(AZ68-($P68-1))))</f>
        <v xml:space="preserve"> </v>
      </c>
      <c r="BA83" s="68" t="str">
        <f>IF(BA68=" "," ",(INDEX(BA69:BA80,MATCH($U$5,$B69:$B80,0))/(1+User_interface!$E$59)^(BA68-($P68-1))))</f>
        <v xml:space="preserve"> </v>
      </c>
      <c r="BB83" s="68" t="str">
        <f>IF(BB68=" "," ",(INDEX(BB69:BB80,MATCH($U$5,$B69:$B80,0))/(1+User_interface!$E$59)^(BB68-($P68-1))))</f>
        <v xml:space="preserve"> </v>
      </c>
      <c r="BC83" s="68" t="str">
        <f>IF(BC68=" "," ",(INDEX(BC69:BC80,MATCH($U$5,$B69:$B80,0))/(1+User_interface!$E$59)^(BC68-($P68-1))))</f>
        <v xml:space="preserve"> </v>
      </c>
      <c r="BD83" s="68" t="str">
        <f>IF(BD68=" "," ",(INDEX(BD69:BD80,MATCH($U$5,$B69:$B80,0))/(1+User_interface!$E$59)^(BD68-($P68-1))))</f>
        <v xml:space="preserve"> </v>
      </c>
      <c r="BE83" s="68" t="str">
        <f>IF(BE68=" "," ",(INDEX(BE69:BE80,MATCH($U$5,$B69:$B80,0))/(1+User_interface!$E$59)^(BE68-($P68-1))))</f>
        <v xml:space="preserve"> </v>
      </c>
      <c r="BF83" s="68" t="str">
        <f>IF(BF68=" "," ",(INDEX(BF69:BF80,MATCH($U$5,$B69:$B80,0))/(1+User_interface!$E$59)^(BF68-($P68-1))))</f>
        <v xml:space="preserve"> </v>
      </c>
      <c r="BG83" s="68" t="str">
        <f>IF(BG68=" "," ",(INDEX(BG69:BG80,MATCH($U$5,$B69:$B80,0))/(1+User_interface!$E$59)^(BG68-($P68-1))))</f>
        <v xml:space="preserve"> </v>
      </c>
      <c r="BH83" s="68" t="str">
        <f>IF(BH68=" "," ",(INDEX(BH69:BH80,MATCH($U$5,$B69:$B80,0))/(1+User_interface!$E$59)^(BH68-($P68-1))))</f>
        <v xml:space="preserve"> </v>
      </c>
      <c r="BI83" s="68" t="str">
        <f>IF(BI68=" "," ",(INDEX(BI69:BI80,MATCH($U$5,$B69:$B80,0))/(1+User_interface!$E$59)^(BI68-($P68-1))))</f>
        <v xml:space="preserve"> </v>
      </c>
      <c r="BJ83" s="68" t="str">
        <f>IF(BJ68=" "," ",(INDEX(BJ69:BJ80,MATCH($U$5,$B69:$B80,0))/(1+User_interface!$E$59)^(BJ68-($P68-1))))</f>
        <v xml:space="preserve"> </v>
      </c>
      <c r="BK83" s="68" t="str">
        <f>IF(BK68=" "," ",(INDEX(BK69:BK80,MATCH($U$5,$B69:$B80,0))/(1+User_interface!$E$59)^(BK68-($P68-1))))</f>
        <v xml:space="preserve"> </v>
      </c>
      <c r="BL83" s="68" t="str">
        <f>IF(BL68=" "," ",(INDEX(BL69:BL80,MATCH($U$5,$B69:$B80,0))/(1+User_interface!$E$59)^(BL68-($P68-1))))</f>
        <v xml:space="preserve"> </v>
      </c>
      <c r="BM83" s="68" t="str">
        <f>IF(BM68=" "," ",(INDEX(BM69:BM80,MATCH($U$5,$B69:$B80,0))/(1+User_interface!$E$59)^(BM68-($P68-1))))</f>
        <v xml:space="preserve"> </v>
      </c>
    </row>
    <row r="85" spans="2:65">
      <c r="B85" s="68" t="s">
        <v>209</v>
      </c>
      <c r="E85" s="68" t="s">
        <v>54</v>
      </c>
      <c r="F85" s="68" t="str">
        <f>IF(AND(ABS(SUM(G85,-1,-$P85))&lt;=User_interface!$E$67,SUM(G85,-1)&lt;=$P85),SUM(G85,-1)," ")</f>
        <v xml:space="preserve"> </v>
      </c>
      <c r="G85" s="68" t="str">
        <f>IF(AND(ABS(SUM(H85,-1,-$P85))&lt;=User_interface!$E$67,SUM(H85,-1)&lt;=$P85),SUM(H85,-1)," ")</f>
        <v xml:space="preserve"> </v>
      </c>
      <c r="H85" s="68" t="str">
        <f>IF(AND(ABS(SUM(I85,-1,-$P85))&lt;=User_interface!$E$67,SUM(I85,-1)&lt;=$P85),SUM(I85,-1)," ")</f>
        <v xml:space="preserve"> </v>
      </c>
      <c r="I85" s="68" t="str">
        <f>IF(AND(ABS(SUM(J85,-1,-$P85))&lt;=User_interface!$E$67,SUM(J85,-1)&lt;=$P85),SUM(J85,-1)," ")</f>
        <v xml:space="preserve"> </v>
      </c>
      <c r="J85" s="68" t="str">
        <f>IF(AND(ABS(SUM(K85,-1,-$P85))&lt;=User_interface!$E$67,SUM(K85,-1)&lt;=$P85),SUM(K85,-1)," ")</f>
        <v xml:space="preserve"> </v>
      </c>
      <c r="K85" s="68" t="str">
        <f>IF(AND(ABS(SUM(L85,-1,-$P85))&lt;=User_interface!$E$67,SUM(L85,-1)&lt;=$P85),SUM(L85,-1)," ")</f>
        <v xml:space="preserve"> </v>
      </c>
      <c r="L85" s="68" t="str">
        <f>IF(AND(ABS(SUM(M85,-1,-$P85))&lt;=User_interface!$E$67,SUM(M85,-1)&lt;=$P85),SUM(M85,-1)," ")</f>
        <v xml:space="preserve"> </v>
      </c>
      <c r="M85" s="68" t="str">
        <f>IF(AND(ABS(SUM(N85,-1,-$P85))&lt;=User_interface!$E$67,SUM(N85,-1)&lt;=$P85),SUM(N85,-1)," ")</f>
        <v xml:space="preserve"> </v>
      </c>
      <c r="N85" s="68" t="str">
        <f>IF(AND(ABS(SUM(O85,-1,-$P85))&lt;=User_interface!$E$67,SUM(O85,-1)&lt;=$P85),SUM(O85,-1)," ")</f>
        <v xml:space="preserve"> </v>
      </c>
      <c r="O85" s="68" t="str">
        <f>IF(AND(ABS(SUM(P85,-1,-$P85))&lt;=User_interface!$E$67,SUM(P85,-1)&lt;=$P85),SUM(P85,-1)," ")</f>
        <v xml:space="preserve"> </v>
      </c>
      <c r="P85" s="68">
        <f>2030+User_interface!E67</f>
        <v>2030</v>
      </c>
      <c r="Q85" s="68">
        <f>IF(AND(SUM(P85,2,-$P85)&lt;=User_interface!$E$56,SUM(P85,1)&gt;=$P85),SUM(P85,1)," ")</f>
        <v>2031</v>
      </c>
      <c r="R85" s="68">
        <f>IF(AND(SUM(Q85,2,-$P85)&lt;=User_interface!$E$56,SUM(Q85,1)&gt;=$P85),SUM(Q85,1)," ")</f>
        <v>2032</v>
      </c>
      <c r="S85" s="68">
        <f>IF(AND(SUM(R85,2,-$P85)&lt;=User_interface!$E$56,SUM(R85,1)&gt;=$P85),SUM(R85,1)," ")</f>
        <v>2033</v>
      </c>
      <c r="T85" s="68">
        <f>IF(AND(SUM(S85,2,-$P85)&lt;=User_interface!$E$56,SUM(S85,1)&gt;=$P85),SUM(S85,1)," ")</f>
        <v>2034</v>
      </c>
      <c r="U85" s="68">
        <f>IF(AND(SUM(T85,2,-$P85)&lt;=User_interface!$E$56,SUM(T85,1)&gt;=$P85),SUM(T85,1)," ")</f>
        <v>2035</v>
      </c>
      <c r="V85" s="68">
        <f>IF(AND(SUM(U85,2,-$P85)&lt;=User_interface!$E$56,SUM(U85,1)&gt;=$P85),SUM(U85,1)," ")</f>
        <v>2036</v>
      </c>
      <c r="W85" s="68">
        <f>IF(AND(SUM(V85,2,-$P85)&lt;=User_interface!$E$56,SUM(V85,1)&gt;=$P85),SUM(V85,1)," ")</f>
        <v>2037</v>
      </c>
      <c r="X85" s="68">
        <f>IF(AND(SUM(W85,2,-$P85)&lt;=User_interface!$E$56,SUM(W85,1)&gt;=$P85),SUM(W85,1)," ")</f>
        <v>2038</v>
      </c>
      <c r="Y85" s="68">
        <f>IF(AND(SUM(X85,2,-$P85)&lt;=User_interface!$E$56,SUM(X85,1)&gt;=$P85),SUM(X85,1)," ")</f>
        <v>2039</v>
      </c>
      <c r="Z85" s="68">
        <f>IF(AND(SUM(Y85,2,-$P85)&lt;=User_interface!$E$56,SUM(Y85,1)&gt;=$P85),SUM(Y85,1)," ")</f>
        <v>2040</v>
      </c>
      <c r="AA85" s="68">
        <f>IF(AND(SUM(Z85,2,-$P85)&lt;=User_interface!$E$56,SUM(Z85,1)&gt;=$P85),SUM(Z85,1)," ")</f>
        <v>2041</v>
      </c>
      <c r="AB85" s="68">
        <f>IF(AND(SUM(AA85,2,-$P85)&lt;=User_interface!$E$56,SUM(AA85,1)&gt;=$P85),SUM(AA85,1)," ")</f>
        <v>2042</v>
      </c>
      <c r="AC85" s="68">
        <f>IF(AND(SUM(AB85,2,-$P85)&lt;=User_interface!$E$56,SUM(AB85,1)&gt;=$P85),SUM(AB85,1)," ")</f>
        <v>2043</v>
      </c>
      <c r="AD85" s="68">
        <f>IF(AND(SUM(AC85,2,-$P85)&lt;=User_interface!$E$56,SUM(AC85,1)&gt;=$P85),SUM(AC85,1)," ")</f>
        <v>2044</v>
      </c>
      <c r="AE85" s="68">
        <f>IF(AND(SUM(AD85,2,-$P85)&lt;=User_interface!$E$56,SUM(AD85,1)&gt;=$P85),SUM(AD85,1)," ")</f>
        <v>2045</v>
      </c>
      <c r="AF85" s="68">
        <f>IF(AND(SUM(AE85,2,-$P85)&lt;=User_interface!$E$56,SUM(AE85,1)&gt;=$P85),SUM(AE85,1)," ")</f>
        <v>2046</v>
      </c>
      <c r="AG85" s="68">
        <f>IF(AND(SUM(AF85,2,-$P85)&lt;=User_interface!$E$56,SUM(AF85,1)&gt;=$P85),SUM(AF85,1)," ")</f>
        <v>2047</v>
      </c>
      <c r="AH85" s="68">
        <f>IF(AND(SUM(AG85,2,-$P85)&lt;=User_interface!$E$56,SUM(AG85,1)&gt;=$P85),SUM(AG85,1)," ")</f>
        <v>2048</v>
      </c>
      <c r="AI85" s="68">
        <f>IF(AND(SUM(AH85,2,-$P85)&lt;=User_interface!$E$56,SUM(AH85,1)&gt;=$P85),SUM(AH85,1)," ")</f>
        <v>2049</v>
      </c>
      <c r="AJ85" s="68">
        <f>IF(AND(SUM(AI85,2,-$P85)&lt;=User_interface!$E$56,SUM(AI85,1)&gt;=$P85),SUM(AI85,1)," ")</f>
        <v>2050</v>
      </c>
      <c r="AK85" s="68">
        <f>IF(AND(SUM(AJ85,2,-$P85)&lt;=User_interface!$E$56,SUM(AJ85,1)&gt;=$P85),SUM(AJ85,1)," ")</f>
        <v>2051</v>
      </c>
      <c r="AL85" s="68">
        <f>IF(AND(SUM(AK85,2,-$P85)&lt;=User_interface!$E$56,SUM(AK85,1)&gt;=$P85),SUM(AK85,1)," ")</f>
        <v>2052</v>
      </c>
      <c r="AM85" s="68">
        <f>IF(AND(SUM(AL85,2,-$P85)&lt;=User_interface!$E$56,SUM(AL85,1)&gt;=$P85),SUM(AL85,1)," ")</f>
        <v>2053</v>
      </c>
      <c r="AN85" s="68">
        <f>IF(AND(SUM(AM85,2,-$P85)&lt;=User_interface!$E$56,SUM(AM85,1)&gt;=$P85),SUM(AM85,1)," ")</f>
        <v>2054</v>
      </c>
      <c r="AO85" s="68">
        <f>IF(AND(SUM(AN85,2,-$P85)&lt;=User_interface!$E$56,SUM(AN85,1)&gt;=$P85),SUM(AN85,1)," ")</f>
        <v>2055</v>
      </c>
      <c r="AP85" s="68">
        <f>IF(AND(SUM(AO85,2,-$P85)&lt;=User_interface!$E$56,SUM(AO85,1)&gt;=$P85),SUM(AO85,1)," ")</f>
        <v>2056</v>
      </c>
      <c r="AQ85" s="68">
        <f>IF(AND(SUM(AP85,2,-$P85)&lt;=User_interface!$E$56,SUM(AP85,1)&gt;=$P85),SUM(AP85,1)," ")</f>
        <v>2057</v>
      </c>
      <c r="AR85" s="68">
        <f>IF(AND(SUM(AQ85,2,-$P85)&lt;=User_interface!$E$56,SUM(AQ85,1)&gt;=$P85),SUM(AQ85,1)," ")</f>
        <v>2058</v>
      </c>
      <c r="AS85" s="68">
        <f>IF(AND(SUM(AR85,2,-$P85)&lt;=User_interface!$E$56,SUM(AR85,1)&gt;=$P85),SUM(AR85,1)," ")</f>
        <v>2059</v>
      </c>
      <c r="AT85" s="68" t="str">
        <f>IF(AND(SUM(AS85,2,-$P85)&lt;=User_interface!$E$56,SUM(AS85,1)&gt;=$P85),SUM(AS85,1)," ")</f>
        <v xml:space="preserve"> </v>
      </c>
      <c r="AU85" s="68" t="str">
        <f>IF(AND(SUM(AT85,2,-$P85)&lt;=User_interface!$E$56,SUM(AT85,1)&gt;=$P85),SUM(AT85,1)," ")</f>
        <v xml:space="preserve"> </v>
      </c>
      <c r="AV85" s="68" t="str">
        <f>IF(AND(SUM(AU85,2,-$P85)&lt;=User_interface!$E$56,SUM(AU85,1)&gt;=$P85),SUM(AU85,1)," ")</f>
        <v xml:space="preserve"> </v>
      </c>
      <c r="AW85" s="68" t="str">
        <f>IF(AND(SUM(AV85,2,-$P85)&lt;=User_interface!$E$56,SUM(AV85,1)&gt;=$P85),SUM(AV85,1)," ")</f>
        <v xml:space="preserve"> </v>
      </c>
      <c r="AX85" s="68" t="str">
        <f>IF(AND(SUM(AW85,2,-$P85)&lt;=User_interface!$E$56,SUM(AW85,1)&gt;=$P85),SUM(AW85,1)," ")</f>
        <v xml:space="preserve"> </v>
      </c>
      <c r="AY85" s="68" t="str">
        <f>IF(AND(SUM(AX85,2,-$P85)&lt;=User_interface!$E$56,SUM(AX85,1)&gt;=$P85),SUM(AX85,1)," ")</f>
        <v xml:space="preserve"> </v>
      </c>
      <c r="AZ85" s="68" t="str">
        <f>IF(AND(SUM(AY85,2,-$P85)&lt;=User_interface!$E$56,SUM(AY85,1)&gt;=$P85),SUM(AY85,1)," ")</f>
        <v xml:space="preserve"> </v>
      </c>
      <c r="BA85" s="68" t="str">
        <f>IF(AND(SUM(AZ85,2,-$P85)&lt;=User_interface!$E$56,SUM(AZ85,1)&gt;=$P85),SUM(AZ85,1)," ")</f>
        <v xml:space="preserve"> </v>
      </c>
      <c r="BB85" s="68" t="str">
        <f>IF(AND(SUM(BA85,2,-$P85)&lt;=User_interface!$E$56,SUM(BA85,1)&gt;=$P85),SUM(BA85,1)," ")</f>
        <v xml:space="preserve"> </v>
      </c>
      <c r="BC85" s="68" t="str">
        <f>IF(AND(SUM(BB85,2,-$P85)&lt;=User_interface!$E$56,SUM(BB85,1)&gt;=$P85),SUM(BB85,1)," ")</f>
        <v xml:space="preserve"> </v>
      </c>
      <c r="BD85" s="68" t="str">
        <f>IF(AND(SUM(BC85,2,-$P85)&lt;=User_interface!$E$56,SUM(BC85,1)&gt;=$P85),SUM(BC85,1)," ")</f>
        <v xml:space="preserve"> </v>
      </c>
      <c r="BE85" s="68" t="str">
        <f>IF(AND(SUM(BD85,2,-$P85)&lt;=User_interface!$E$56,SUM(BD85,1)&gt;=$P85),SUM(BD85,1)," ")</f>
        <v xml:space="preserve"> </v>
      </c>
      <c r="BF85" s="68" t="str">
        <f>IF(AND(SUM(BE85,2,-$P85)&lt;=User_interface!$E$56,SUM(BE85,1)&gt;=$P85),SUM(BE85,1)," ")</f>
        <v xml:space="preserve"> </v>
      </c>
      <c r="BG85" s="68" t="str">
        <f>IF(AND(SUM(BF85,2,-$P85)&lt;=User_interface!$E$56,SUM(BF85,1)&gt;=$P85),SUM(BF85,1)," ")</f>
        <v xml:space="preserve"> </v>
      </c>
      <c r="BH85" s="68" t="str">
        <f>IF(AND(SUM(BG85,2,-$P85)&lt;=User_interface!$E$56,SUM(BG85,1)&gt;=$P85),SUM(BG85,1)," ")</f>
        <v xml:space="preserve"> </v>
      </c>
      <c r="BI85" s="68" t="str">
        <f>IF(AND(SUM(BH85,2,-$P85)&lt;=User_interface!$E$56,SUM(BH85,1)&gt;=$P85),SUM(BH85,1)," ")</f>
        <v xml:space="preserve"> </v>
      </c>
      <c r="BJ85" s="68" t="str">
        <f>IF(AND(SUM(BI85,2,-$P85)&lt;=User_interface!$E$56,SUM(BI85,1)&gt;=$P85),SUM(BI85,1)," ")</f>
        <v xml:space="preserve"> </v>
      </c>
      <c r="BK85" s="68" t="str">
        <f>IF(AND(SUM(BJ85,2,-$P85)&lt;=User_interface!$E$56,SUM(BJ85,1)&gt;=$P85),SUM(BJ85,1)," ")</f>
        <v xml:space="preserve"> </v>
      </c>
      <c r="BL85" s="68" t="str">
        <f>IF(AND(SUM(BK85,2,-$P85)&lt;=User_interface!$E$56,SUM(BK85,1)&gt;=$P85),SUM(BK85,1)," ")</f>
        <v xml:space="preserve"> </v>
      </c>
      <c r="BM85" s="68" t="str">
        <f>IF(AND(SUM(BL85,2,-$P85)&lt;=User_interface!$E$56,SUM(BL85,1)&gt;=$P85),SUM(BL85,1)," ")</f>
        <v xml:space="preserve"> </v>
      </c>
    </row>
    <row r="86" spans="2:65">
      <c r="B86" s="68" t="s">
        <v>4</v>
      </c>
      <c r="C86" s="68" t="s">
        <v>23</v>
      </c>
      <c r="D86" s="68" t="s">
        <v>6</v>
      </c>
      <c r="E86" s="86" t="str">
        <f t="shared" ref="E86:E100" si="4">IF(B86=$U$3,$E$8,IF(B86=$U$4,$E$9,$S$4))</f>
        <v>Ref.</v>
      </c>
      <c r="P86" s="55">
        <f>IF(P$85="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Q86" s="55">
        <f>IF(Q$85="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R86" s="55">
        <f>IF(R$85="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S86" s="55">
        <f>IF(S$85="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T86" s="55">
        <f>IF(T$85="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U86" s="55">
        <f>IF(U$85="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V86" s="55">
        <f>IF(V$85="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W86" s="55">
        <f>IF(W$85="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X86" s="55">
        <f>IF(X$85="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Y86" s="55">
        <f>IF(Y$85="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Z86" s="55">
        <f>IF(Z$85="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A86" s="55">
        <f>IF(AA$85="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B86" s="55">
        <f>IF(AB$85="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C86" s="55">
        <f>IF(AC$85="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D86" s="55">
        <f>IF(AD$85="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E86" s="55">
        <f>IF(AE$85="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F86" s="55">
        <f>IF(AF$85="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G86" s="55">
        <f>IF(AG$85="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H86" s="55">
        <f>IF(AH$85="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I86" s="55">
        <f>IF(AI$85="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J86" s="55">
        <f>IF(AJ$85="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K86" s="55">
        <f>IF(AK$85="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L86" s="55">
        <f>IF(AL$85="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M86" s="55">
        <f>IF(AM$85="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N86" s="55">
        <f>IF(AN$85="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O86" s="55">
        <f>IF(AO$85="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P86" s="55">
        <f>IF(AP$85="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Q86" s="55">
        <f>IF(AQ$85="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R86" s="55">
        <f>IF(AR$85="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S86" s="55">
        <f>IF(AS$85="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>26272.265625</v>
      </c>
      <c r="AT86" s="55" t="str">
        <f>IF(AT$85="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AU86" s="55" t="str">
        <f>IF(AU$85="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AV86" s="55" t="str">
        <f>IF(AV$85="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AW86" s="55" t="str">
        <f>IF(AW$85="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AX86" s="55" t="str">
        <f>IF(AX$85="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AY86" s="55" t="str">
        <f>IF(AY$85="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AZ86" s="55" t="str">
        <f>IF(AZ$85="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A86" s="55" t="str">
        <f>IF(BA$85="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B86" s="55" t="str">
        <f>IF(BB$85="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C86" s="55" t="str">
        <f>IF(BC$85="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D86" s="55" t="str">
        <f>IF(BD$85="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E86" s="55" t="str">
        <f>IF(BE$85="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F86" s="55" t="str">
        <f>IF(BF$85="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G86" s="55" t="str">
        <f>IF(BG$85="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H86" s="55" t="str">
        <f>IF(BH$85="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I86" s="55" t="str">
        <f>IF(BI$85="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J86" s="55" t="str">
        <f>IF(BJ$85="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K86" s="55" t="str">
        <f>IF(BK$85="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L86" s="55" t="str">
        <f>IF(BL$85="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  <c r="BM86" s="55" t="str">
        <f>IF(BM$85=" ", " ",IF(Berekeningen!$E86=Berekeningen!$S$3,(SUMIF(Data_sheet!$C$20:$C$31,Berekeningen!$C86,Data_sheet!$S$20:$S$31)*User_interface!$E$61),IF(Berekeningen!$E86=Berekeningen!$S$4,(SUMIF(Data_sheet!$C$20:$C$31,Berekeningen!$C86,Data_sheet!$T$20:$T$31)*User_interface!$E$61),IF(Berekeningen!$E86=Berekeningen!$S$5,(SUMIF(Data_sheet!$C$20:$C$31,Berekeningen!$C86,Data_sheet!$U$20:$U$31)*User_interface!$E$61),IF(Berekeningen!$E86=Berekeningen!$S$6,0,"ERROR")))))</f>
        <v xml:space="preserve"> </v>
      </c>
    </row>
    <row r="87" spans="2:65">
      <c r="B87" s="68" t="s">
        <v>4</v>
      </c>
      <c r="C87" s="68" t="s">
        <v>192</v>
      </c>
      <c r="D87" s="68" t="s">
        <v>6</v>
      </c>
      <c r="E87" s="86" t="str">
        <f t="shared" si="4"/>
        <v>Ref.</v>
      </c>
      <c r="P87" s="55">
        <f>IF(P$85="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Q87" s="55">
        <f>IF(Q$85="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R87" s="55">
        <f>IF(R$85="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S87" s="55">
        <f>IF(S$85="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T87" s="55">
        <f>IF(T$85="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U87" s="55">
        <f>IF(U$85="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V87" s="55">
        <f>IF(V$85="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W87" s="55">
        <f>IF(W$85="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X87" s="55">
        <f>IF(X$85="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Y87" s="55">
        <f>IF(Y$85="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Z87" s="55">
        <f>IF(Z$85="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A87" s="55">
        <f>IF(AA$85="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B87" s="55">
        <f>IF(AB$85="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C87" s="55">
        <f>IF(AC$85="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D87" s="55">
        <f>IF(AD$85="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E87" s="55">
        <f>IF(AE$85="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F87" s="55">
        <f>IF(AF$85="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G87" s="55">
        <f>IF(AG$85="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H87" s="55">
        <f>IF(AH$85="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I87" s="55">
        <f>IF(AI$85="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J87" s="55">
        <f>IF(AJ$85="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K87" s="55">
        <f>IF(AK$85="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L87" s="55">
        <f>IF(AL$85="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M87" s="55">
        <f>IF(AM$85="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N87" s="55">
        <f>IF(AN$85="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O87" s="55">
        <f>IF(AO$85="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P87" s="55">
        <f>IF(AP$85="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Q87" s="55">
        <f>IF(AQ$85="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R87" s="55">
        <f>IF(AR$85="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S87" s="55">
        <f>IF(AS$85="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>28488.6</v>
      </c>
      <c r="AT87" s="55" t="str">
        <f>IF(AT$85="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AU87" s="55" t="str">
        <f>IF(AU$85="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AV87" s="55" t="str">
        <f>IF(AV$85="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AW87" s="55" t="str">
        <f>IF(AW$85="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AX87" s="55" t="str">
        <f>IF(AX$85="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AY87" s="55" t="str">
        <f>IF(AY$85="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AZ87" s="55" t="str">
        <f>IF(AZ$85="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A87" s="55" t="str">
        <f>IF(BA$85="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B87" s="55" t="str">
        <f>IF(BB$85="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C87" s="55" t="str">
        <f>IF(BC$85="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D87" s="55" t="str">
        <f>IF(BD$85="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E87" s="55" t="str">
        <f>IF(BE$85="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F87" s="55" t="str">
        <f>IF(BF$85="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G87" s="55" t="str">
        <f>IF(BG$85="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H87" s="55" t="str">
        <f>IF(BH$85="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I87" s="55" t="str">
        <f>IF(BI$85="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J87" s="55" t="str">
        <f>IF(BJ$85="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K87" s="55" t="str">
        <f>IF(BK$85="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L87" s="55" t="str">
        <f>IF(BL$85="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  <c r="BM87" s="55" t="str">
        <f>IF(BM$85=" "," ",IF($E87=$S$3,INDEX(Data_sheet!$S$20:$S$31,MATCH(Berekeningen!$C87,Data_sheet!$C$20:$C$31,0))*User_interface!$E$54*User_interface!$E$55,IF($E87=$S$4,INDEX(Data_sheet!$T$20:$T$31,MATCH(Berekeningen!$C87,Data_sheet!$C$20:$C$31,0))*User_interface!$E$54*User_interface!$E$55,IF($E87=$S$5,INDEX(Data_sheet!$U$20:$U$31,MATCH(Berekeningen!$C87,Data_sheet!$C$20:$C$31,0))*User_interface!$E$54*User_interface!$E$55,IF($E87=$S$6,0,"ERROR")))))</f>
        <v xml:space="preserve"> </v>
      </c>
    </row>
    <row r="88" spans="2:65">
      <c r="B88" s="68" t="s">
        <v>4</v>
      </c>
      <c r="C88" s="68" t="s">
        <v>24</v>
      </c>
      <c r="D88" s="68" t="s">
        <v>6</v>
      </c>
      <c r="E88" s="86" t="str">
        <f t="shared" si="4"/>
        <v>Ref.</v>
      </c>
      <c r="P88" s="55">
        <f>IF(P$85="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Q88" s="55">
        <f>IF(Q$85="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R88" s="55">
        <f>IF(R$85="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S88" s="55">
        <f>IF(S$85="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T88" s="55">
        <f>IF(T$85="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U88" s="55">
        <f>IF(U$85="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V88" s="55">
        <f>IF(V$85="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W88" s="55">
        <f>IF(W$85="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X88" s="55">
        <f>IF(X$85="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Y88" s="55">
        <f>IF(Y$85="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Z88" s="55">
        <f>IF(Z$85="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A88" s="55">
        <f>IF(AA$85="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B88" s="55">
        <f>IF(AB$85="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C88" s="55">
        <f>IF(AC$85="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D88" s="55">
        <f>IF(AD$85="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E88" s="55">
        <f>IF(AE$85="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F88" s="55">
        <f>IF(AF$85="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G88" s="55">
        <f>IF(AG$85="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H88" s="55">
        <f>IF(AH$85="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I88" s="55">
        <f>IF(AI$85="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J88" s="55">
        <f>IF(AJ$85="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K88" s="55">
        <f>IF(AK$85="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L88" s="55">
        <f>IF(AL$85="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M88" s="55">
        <f>IF(AM$85="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N88" s="55">
        <f>IF(AN$85="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O88" s="55">
        <f>IF(AO$85="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P88" s="55">
        <f>IF(AP$85="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Q88" s="55">
        <f>IF(AQ$85="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R88" s="55">
        <f>IF(AR$85="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S88" s="55">
        <f>IF(AS$85="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>0</v>
      </c>
      <c r="AT88" s="55" t="str">
        <f>IF(AT$85="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AU88" s="55" t="str">
        <f>IF(AU$85="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AV88" s="55" t="str">
        <f>IF(AV$85="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AW88" s="55" t="str">
        <f>IF(AW$85="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AX88" s="55" t="str">
        <f>IF(AX$85="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AY88" s="55" t="str">
        <f>IF(AY$85="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AZ88" s="55" t="str">
        <f>IF(AZ$85="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A88" s="55" t="str">
        <f>IF(BA$85="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B88" s="55" t="str">
        <f>IF(BB$85="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C88" s="55" t="str">
        <f>IF(BC$85="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D88" s="55" t="str">
        <f>IF(BD$85="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E88" s="55" t="str">
        <f>IF(BE$85="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F88" s="55" t="str">
        <f>IF(BF$85="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G88" s="55" t="str">
        <f>IF(BG$85="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H88" s="55" t="str">
        <f>IF(BH$85="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I88" s="55" t="str">
        <f>IF(BI$85="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J88" s="55" t="str">
        <f>IF(BJ$85="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K88" s="55" t="str">
        <f>IF(BK$85="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L88" s="55" t="str">
        <f>IF(BL$85="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  <c r="BM88" s="55" t="str">
        <f>IF(BM$85=" "," ",IF($E88=$S$3,INDEX(Data_sheet!$S$20:$S$31,MATCH(Berekeningen!$C88,Data_sheet!$C$20:$C$31,0))*User_interface!$E$54,IF($E88=$S$4,INDEX(Data_sheet!$T$20:$T$31,MATCH(Berekeningen!$C88,Data_sheet!$C$20:$C$31,0))*User_interface!$E$54,IF($E88=$S$5,INDEX(Data_sheet!$U$20:$U$31,MATCH(Berekeningen!$C88,Data_sheet!$C$20:$C$31,0))*User_interface!$E$54,IF($E88=$S$6,0,"ERROR")))))</f>
        <v xml:space="preserve"> </v>
      </c>
    </row>
    <row r="89" spans="2:65">
      <c r="B89" s="68" t="s">
        <v>4</v>
      </c>
      <c r="C89" s="68" t="s">
        <v>26</v>
      </c>
      <c r="D89" s="68" t="s">
        <v>6</v>
      </c>
      <c r="E89" s="86" t="str">
        <f t="shared" si="4"/>
        <v>Ref.</v>
      </c>
      <c r="P89" s="55">
        <f>IF(P$85="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Q89" s="55">
        <f>IF(Q$85="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R89" s="55">
        <f>IF(R$85="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S89" s="55">
        <f>IF(S$85="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T89" s="55">
        <f>IF(T$85="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U89" s="55">
        <f>IF(U$85="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V89" s="55">
        <f>IF(V$85="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W89" s="55">
        <f>IF(W$85="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X89" s="55">
        <f>IF(X$85="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Y89" s="55">
        <f>IF(Y$85="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Z89" s="55">
        <f>IF(Z$85="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A89" s="55">
        <f>IF(AA$85="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B89" s="55">
        <f>IF(AB$85="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C89" s="55">
        <f>IF(AC$85="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D89" s="55">
        <f>IF(AD$85="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E89" s="55">
        <f>IF(AE$85="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F89" s="55">
        <f>IF(AF$85="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G89" s="55">
        <f>IF(AG$85="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H89" s="55">
        <f>IF(AH$85="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I89" s="55">
        <f>IF(AI$85="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J89" s="55">
        <f>IF(AJ$85="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K89" s="55">
        <f>IF(AK$85="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L89" s="55">
        <f>IF(AL$85="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M89" s="55">
        <f>IF(AM$85="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N89" s="55">
        <f>IF(AN$85="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O89" s="55">
        <f>IF(AO$85="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P89" s="55">
        <f>IF(AP$85="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Q89" s="55">
        <f>IF(AQ$85="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R89" s="55">
        <f>IF(AR$85="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S89" s="55">
        <f>IF(AS$85="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>14062.5</v>
      </c>
      <c r="AT89" s="55" t="str">
        <f>IF(AT$85="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AU89" s="55" t="str">
        <f>IF(AU$85="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AV89" s="55" t="str">
        <f>IF(AV$85="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AW89" s="55" t="str">
        <f>IF(AW$85="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AX89" s="55" t="str">
        <f>IF(AX$85="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AY89" s="55" t="str">
        <f>IF(AY$85="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AZ89" s="55" t="str">
        <f>IF(AZ$85="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A89" s="55" t="str">
        <f>IF(BA$85="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B89" s="55" t="str">
        <f>IF(BB$85="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C89" s="55" t="str">
        <f>IF(BC$85="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D89" s="55" t="str">
        <f>IF(BD$85="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E89" s="55" t="str">
        <f>IF(BE$85="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F89" s="55" t="str">
        <f>IF(BF$85="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G89" s="55" t="str">
        <f>IF(BG$85="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H89" s="55" t="str">
        <f>IF(BH$85="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I89" s="55" t="str">
        <f>IF(BI$85="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J89" s="55" t="str">
        <f>IF(BJ$85="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K89" s="55" t="str">
        <f>IF(BK$85="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L89" s="55" t="str">
        <f>IF(BL$85="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  <c r="BM89" s="55" t="str">
        <f>IF(BM$85=" "," ",IF($E89=$S$3,INDEX(Data_sheet!$S$20:$S$31,MATCH(Berekeningen!$C89,Data_sheet!$C$20:$C$31,0)),IF($E89=$S$4,INDEX(Data_sheet!$T$20:$T$31,MATCH(Berekeningen!$C89,Data_sheet!$C$20:$C$31,0)),IF($E89=$S$5,INDEX(Data_sheet!$U$20:$U$31,MATCH(Berekeningen!$C89,Data_sheet!$C$20:$C$31,0)),IF($E89=$S$6,0,"ERROR")))))</f>
        <v xml:space="preserve"> </v>
      </c>
    </row>
    <row r="90" spans="2:65">
      <c r="B90" s="68" t="s">
        <v>4</v>
      </c>
      <c r="C90" s="68" t="s">
        <v>25</v>
      </c>
      <c r="D90" s="68" t="s">
        <v>6</v>
      </c>
      <c r="E90" s="86" t="str">
        <f t="shared" si="4"/>
        <v>Ref.</v>
      </c>
      <c r="P90" s="55">
        <f>IF(P$85=" "," ",IF(P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35000</v>
      </c>
      <c r="Q90" s="55">
        <f>IF(Q$85=" "," ",IF(Q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R90" s="55">
        <f>IF(R$85=" "," ",IF(R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S90" s="55">
        <f>IF(S$85=" "," ",IF(S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T90" s="55">
        <f>IF(T$85=" "," ",IF(T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U90" s="55">
        <f>IF(U$85=" "," ",IF(U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V90" s="55">
        <f>IF(V$85=" "," ",IF(V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W90" s="55">
        <f>IF(W$85=" "," ",IF(W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X90" s="55">
        <f>IF(X$85=" "," ",IF(X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Y90" s="55">
        <f>IF(Y$85=" "," ",IF(Y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Z90" s="55">
        <f>IF(Z$85=" "," ",IF(Z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A90" s="55">
        <f>IF(AA$85=" "," ",IF(AA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B90" s="55">
        <f>IF(AB$85=" "," ",IF(AB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C90" s="55">
        <f>IF(AC$85=" "," ",IF(AC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D90" s="55">
        <f>IF(AD$85=" "," ",IF(AD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E90" s="55">
        <f>IF(AE$85=" "," ",IF(AE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F90" s="55">
        <f>IF(AF$85=" "," ",IF(AF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G90" s="55">
        <f>IF(AG$85=" "," ",IF(AG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H90" s="55">
        <f>IF(AH$85=" "," ",IF(AH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I90" s="55">
        <f>IF(AI$85=" "," ",IF(AI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J90" s="55">
        <f>IF(AJ$85=" "," ",IF(AJ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K90" s="55">
        <f>IF(AK$85=" "," ",IF(AK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L90" s="55">
        <f>IF(AL$85=" "," ",IF(AL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M90" s="55">
        <f>IF(AM$85=" "," ",IF(AM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N90" s="55">
        <f>IF(AN$85=" "," ",IF(AN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O90" s="55">
        <f>IF(AO$85=" "," ",IF(AO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P90" s="55">
        <f>IF(AP$85=" "," ",IF(AP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Q90" s="55">
        <f>IF(AQ$85=" "," ",IF(AQ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R90" s="55">
        <f>IF(AR$85=" "," ",IF(AR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S90" s="55">
        <f>IF(AS$85=" "," ",IF(AS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>0</v>
      </c>
      <c r="AT90" s="55" t="str">
        <f>IF(AT$85=" "," ",IF(AT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AU90" s="55" t="str">
        <f>IF(AU$85=" "," ",IF(AU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AV90" s="55" t="str">
        <f>IF(AV$85=" "," ",IF(AV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AW90" s="55" t="str">
        <f>IF(AW$85=" "," ",IF(AW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AX90" s="55" t="str">
        <f>IF(AX$85=" "," ",IF(AX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AY90" s="55" t="str">
        <f>IF(AY$85=" "," ",IF(AY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AZ90" s="55" t="str">
        <f>IF(AZ$85=" "," ",IF(AZ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A90" s="55" t="str">
        <f>IF(BA$85=" "," ",IF(BA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B90" s="55" t="str">
        <f>IF(BB$85=" "," ",IF(BB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C90" s="55" t="str">
        <f>IF(BC$85=" "," ",IF(BC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D90" s="55" t="str">
        <f>IF(BD$85=" "," ",IF(BD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E90" s="55" t="str">
        <f>IF(BE$85=" "," ",IF(BE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F90" s="55" t="str">
        <f>IF(BF$85=" "," ",IF(BF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G90" s="55" t="str">
        <f>IF(BG$85=" "," ",IF(BG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H90" s="55" t="str">
        <f>IF(BH$85=" "," ",IF(BH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I90" s="55" t="str">
        <f>IF(BI$85=" "," ",IF(BI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J90" s="55" t="str">
        <f>IF(BJ$85=" "," ",IF(BJ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K90" s="55" t="str">
        <f>IF(BK$85=" "," ",IF(BK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L90" s="55" t="str">
        <f>IF(BL$85=" "," ",IF(BL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  <c r="BM90" s="55" t="str">
        <f>IF(BM$85=" "," ",IF(BM85=Berekeningen!$P85,(IF($E90=$S$3,INDEX(Data_sheet!$S$20:$S$31,MATCH(Berekeningen!$C90,Data_sheet!$C$20:$C$31,0)),IF($E90=$S$4,INDEX(Data_sheet!$T$20:$T$31,MATCH(Berekeningen!$C90,Data_sheet!$C$20:$C$31,0)),IF($E90=$S$5,INDEX(Data_sheet!$U$20:$U$31,MATCH(Berekeningen!$C90,Data_sheet!$C$20:$C$31,0)),IF($E90=$S$6,0,"ERROR"))))),0))</f>
        <v xml:space="preserve"> </v>
      </c>
    </row>
    <row r="91" spans="2:65">
      <c r="B91" s="68" t="s">
        <v>4</v>
      </c>
      <c r="C91" s="68" t="s">
        <v>138</v>
      </c>
      <c r="D91" s="68" t="s">
        <v>6</v>
      </c>
      <c r="E91" s="86" t="str">
        <f t="shared" si="4"/>
        <v>Ref.</v>
      </c>
      <c r="P91" s="55">
        <f>IF(P$85="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Q91" s="55">
        <f>IF(Q$85="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R91" s="55">
        <f>IF(R$85="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S91" s="55">
        <f>IF(S$85="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T91" s="55">
        <f>IF(T$85="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U91" s="55">
        <f>IF(U$85="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V91" s="55">
        <f>IF(V$85="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W91" s="55">
        <f>IF(W$85="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X91" s="55">
        <f>IF(X$85="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Y91" s="55">
        <f>IF(Y$85="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Z91" s="55">
        <f>IF(Z$85="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A91" s="55">
        <f>IF(AA$85="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B91" s="55">
        <f>IF(AB$85="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C91" s="55">
        <f>IF(AC$85="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D91" s="55">
        <f>IF(AD$85="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E91" s="55">
        <f>IF(AE$85="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F91" s="55">
        <f>IF(AF$85="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G91" s="55">
        <f>IF(AG$85="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H91" s="55">
        <f>IF(AH$85="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I91" s="55">
        <f>IF(AI$85="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J91" s="55">
        <f>IF(AJ$85="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K91" s="55">
        <f>IF(AK$85="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L91" s="55">
        <f>IF(AL$85="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M91" s="55">
        <f>IF(AM$85="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N91" s="55">
        <f>IF(AN$85="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O91" s="55">
        <f>IF(AO$85="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P91" s="55">
        <f>IF(AP$85="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Q91" s="55">
        <f>IF(AQ$85="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R91" s="55">
        <f>IF(AR$85="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S91" s="55">
        <f>IF(AS$85="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>9401.2379999999994</v>
      </c>
      <c r="AT91" s="55" t="str">
        <f>IF(AT$85="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AU91" s="55" t="str">
        <f>IF(AU$85="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AV91" s="55" t="str">
        <f>IF(AV$85="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AW91" s="55" t="str">
        <f>IF(AW$85="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AX91" s="55" t="str">
        <f>IF(AX$85="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AY91" s="55" t="str">
        <f>IF(AY$85="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AZ91" s="55" t="str">
        <f>IF(AZ$85="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A91" s="55" t="str">
        <f>IF(BA$85="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B91" s="55" t="str">
        <f>IF(BB$85="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C91" s="55" t="str">
        <f>IF(BC$85="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D91" s="55" t="str">
        <f>IF(BD$85="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E91" s="55" t="str">
        <f>IF(BE$85="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F91" s="55" t="str">
        <f>IF(BF$85="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G91" s="55" t="str">
        <f>IF(BG$85="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H91" s="55" t="str">
        <f>IF(BH$85="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I91" s="55" t="str">
        <f>IF(BI$85="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J91" s="55" t="str">
        <f>IF(BJ$85="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K91" s="55" t="str">
        <f>IF(BK$85="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L91" s="55" t="str">
        <f>IF(BL$85="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  <c r="BM91" s="55" t="str">
        <f>IF(BM$85=" "," ",IF($E91=$S$3,INDEX(Data_sheet!$S$20:$S$31,MATCH(Berekeningen!$C91,Data_sheet!$C$20:$C$31,0))*User_interface!$E$54*User_interface!$E$55,IF($E91=$S$4,INDEX(Data_sheet!$T$20:$T$31,MATCH(Berekeningen!$C91,Data_sheet!$C$20:$C$31,0))*User_interface!$E$54*User_interface!$E$55,IF($E91=$S$5,INDEX(Data_sheet!$U$20:$U$31,MATCH(Berekeningen!$C91,Data_sheet!$C$20:$C$31,0))*User_interface!$E$54*User_interface!$E$55,IF($E91=$S$6,0,"ERROR")))))</f>
        <v xml:space="preserve"> </v>
      </c>
    </row>
    <row r="92" spans="2:65">
      <c r="B92" s="68" t="s">
        <v>4</v>
      </c>
      <c r="C92" s="68" t="s">
        <v>21</v>
      </c>
      <c r="D92" s="68" t="s">
        <v>6</v>
      </c>
      <c r="E92" s="86" t="str">
        <f t="shared" si="4"/>
        <v>Ref.</v>
      </c>
      <c r="P92" s="55">
        <f>IF(P$85="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Q92" s="55">
        <f>IF(Q$85="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R92" s="55">
        <f>IF(R$85="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S92" s="55">
        <f>IF(S$85="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T92" s="55">
        <f>IF(T$85="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U92" s="55">
        <f>IF(U$85="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V92" s="55">
        <f>IF(V$85="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W92" s="55">
        <f>IF(W$85="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X92" s="55">
        <f>IF(X$85="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Y92" s="55">
        <f>IF(Y$85="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Z92" s="55">
        <f>IF(Z$85="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A92" s="55">
        <f>IF(AA$85="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B92" s="55">
        <f>IF(AB$85="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C92" s="55">
        <f>IF(AC$85="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D92" s="55">
        <f>IF(AD$85="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E92" s="55">
        <f>IF(AE$85="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F92" s="55">
        <f>IF(AF$85="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G92" s="55">
        <f>IF(AG$85="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H92" s="55">
        <f>IF(AH$85="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I92" s="55">
        <f>IF(AI$85="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J92" s="55">
        <f>IF(AJ$85="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K92" s="55">
        <f>IF(AK$85="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L92" s="55">
        <f>IF(AL$85="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M92" s="55">
        <f>IF(AM$85="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N92" s="55">
        <f>IF(AN$85="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O92" s="55">
        <f>IF(AO$85="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P92" s="55">
        <f>IF(AP$85="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Q92" s="55">
        <f>IF(AQ$85="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R92" s="55">
        <f>IF(AR$85="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S92" s="55">
        <f>IF(AS$85="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>0</v>
      </c>
      <c r="AT92" s="55" t="str">
        <f>IF(AT$85="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AU92" s="55" t="str">
        <f>IF(AU$85="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AV92" s="55" t="str">
        <f>IF(AV$85="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AW92" s="55" t="str">
        <f>IF(AW$85="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AX92" s="55" t="str">
        <f>IF(AX$85="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AY92" s="55" t="str">
        <f>IF(AY$85="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AZ92" s="55" t="str">
        <f>IF(AZ$85="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A92" s="55" t="str">
        <f>IF(BA$85="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B92" s="55" t="str">
        <f>IF(BB$85="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C92" s="55" t="str">
        <f>IF(BC$85="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D92" s="55" t="str">
        <f>IF(BD$85="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E92" s="55" t="str">
        <f>IF(BE$85="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F92" s="55" t="str">
        <f>IF(BF$85="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G92" s="55" t="str">
        <f>IF(BG$85="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H92" s="55" t="str">
        <f>IF(BH$85="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I92" s="55" t="str">
        <f>IF(BI$85="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J92" s="55" t="str">
        <f>IF(BJ$85="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K92" s="55" t="str">
        <f>IF(BK$85="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L92" s="55" t="str">
        <f>IF(BL$85="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  <c r="BM92" s="55" t="str">
        <f>IF(BM$85=" ", " ",IF(User_interface!$C$47=User_interface!$P$31,0,IF($E92=$S$3,INDEX(Data_sheet!$S$6:$S$16,MATCH(Berekeningen!$C92,Data_sheet!$C$6:$C$16,0)),IF($E92=$S$4,INDEX(Data_sheet!$T$6:$T$16,MATCH(Berekeningen!$C92,Data_sheet!$C$6:$C$16,0)),IF($E92=$S$5,INDEX(Data_sheet!$U$6:$U$16,MATCH(Berekeningen!$C92,Data_sheet!$C$6:$C$16,0)),IF($E92=$S$6,0,"ERROR"))))))</f>
        <v xml:space="preserve"> </v>
      </c>
    </row>
    <row r="93" spans="2:65">
      <c r="B93" s="68" t="s">
        <v>4</v>
      </c>
      <c r="C93" s="68" t="s">
        <v>195</v>
      </c>
      <c r="D93" s="68" t="s">
        <v>6</v>
      </c>
      <c r="E93" s="86" t="str">
        <f t="shared" si="4"/>
        <v>Ref.</v>
      </c>
      <c r="F93" s="55" t="str">
        <f>IF(F$85=" "," ",IF(F$85&gt;=$P$85,0,INDEX(User_interface!$H$85:$H$174,MATCH(Berekeningen!F$85,User_interface!$G$85:$G$174))*INDEX(User_interface!$I$85:$I$174,MATCH(Berekeningen!F$85,User_interface!$G$85:$G$174))*User_interface!$E$54*User_interface!$E$55))</f>
        <v xml:space="preserve"> </v>
      </c>
      <c r="G93" s="55" t="str">
        <f>IF(G$85=" "," ",IF(G$85&gt;=$P$85,0,INDEX(User_interface!$H$85:$H$174,MATCH(Berekeningen!G$85,User_interface!$G$85:$G$174))*INDEX(User_interface!$I$85:$I$174,MATCH(Berekeningen!G$85,User_interface!$G$85:$G$174))*User_interface!$E$54*User_interface!$E$55))</f>
        <v xml:space="preserve"> </v>
      </c>
      <c r="H93" s="55" t="str">
        <f>IF(H$85=" "," ",IF(H$85&gt;=$P$85,0,INDEX(User_interface!$H$85:$H$174,MATCH(Berekeningen!H$85,User_interface!$G$85:$G$174))*INDEX(User_interface!$I$85:$I$174,MATCH(Berekeningen!H$85,User_interface!$G$85:$G$174))*User_interface!$E$54*User_interface!$E$55))</f>
        <v xml:space="preserve"> </v>
      </c>
      <c r="I93" s="55" t="str">
        <f>IF(I$85=" "," ",IF(I$85&gt;=$P$85,0,INDEX(User_interface!$H$85:$H$174,MATCH(Berekeningen!I$85,User_interface!$G$85:$G$174))*INDEX(User_interface!$I$85:$I$174,MATCH(Berekeningen!I$85,User_interface!$G$85:$G$174))*User_interface!$E$54*User_interface!$E$55))</f>
        <v xml:space="preserve"> </v>
      </c>
      <c r="J93" s="55" t="str">
        <f>IF(J$85=" "," ",IF(J$85&gt;=$P$85,0,INDEX(User_interface!$H$85:$H$174,MATCH(Berekeningen!J$85,User_interface!$G$85:$G$174))*INDEX(User_interface!$I$85:$I$174,MATCH(Berekeningen!J$85,User_interface!$G$85:$G$174))*User_interface!$E$54*User_interface!$E$55))</f>
        <v xml:space="preserve"> </v>
      </c>
      <c r="K93" s="55" t="str">
        <f>IF(K$85=" "," ",IF(K$85&gt;=$P$85,0,INDEX(User_interface!$H$85:$H$174,MATCH(Berekeningen!K$85,User_interface!$G$85:$G$174))*INDEX(User_interface!$I$85:$I$174,MATCH(Berekeningen!K$85,User_interface!$G$85:$G$174))*User_interface!$E$54*User_interface!$E$55))</f>
        <v xml:space="preserve"> </v>
      </c>
      <c r="L93" s="55" t="str">
        <f>IF(L$85=" "," ",IF(L$85&gt;=$P$85,0,INDEX(User_interface!$H$85:$H$174,MATCH(Berekeningen!L$85,User_interface!$G$85:$G$174))*INDEX(User_interface!$I$85:$I$174,MATCH(Berekeningen!L$85,User_interface!$G$85:$G$174))*User_interface!$E$54*User_interface!$E$55))</f>
        <v xml:space="preserve"> </v>
      </c>
      <c r="M93" s="55" t="str">
        <f>IF(M$85=" "," ",IF(M$85&gt;=$P$85,0,INDEX(User_interface!$H$85:$H$174,MATCH(Berekeningen!M$85,User_interface!$G$85:$G$174))*INDEX(User_interface!$I$85:$I$174,MATCH(Berekeningen!M$85,User_interface!$G$85:$G$174))*User_interface!$E$54*User_interface!$E$55))</f>
        <v xml:space="preserve"> </v>
      </c>
      <c r="N93" s="55" t="str">
        <f>IF(N$85=" "," ",IF(N$85&gt;=$P$85,0,INDEX(User_interface!$H$85:$H$174,MATCH(Berekeningen!N$85,User_interface!$G$85:$G$174))*INDEX(User_interface!$I$85:$I$174,MATCH(Berekeningen!N$85,User_interface!$G$85:$G$174))*User_interface!$E$54*User_interface!$E$55))</f>
        <v xml:space="preserve"> </v>
      </c>
      <c r="O93" s="55" t="str">
        <f>IF(O$85=" "," ",IF(O$85&gt;=$P$85,0,INDEX(User_interface!$H$85:$H$174,MATCH(Berekeningen!O$85,User_interface!$G$85:$G$174))*INDEX(User_interface!$I$85:$I$174,MATCH(Berekeningen!O$85,User_interface!$G$85:$G$174))*User_interface!$E$54*User_interface!$E$55))</f>
        <v xml:space="preserve"> </v>
      </c>
      <c r="P93" s="55">
        <f>IF(P$85=" "," ",IF(P$85&gt;=$P$85,0,INDEX(User_interface!$H$85:$H$174,MATCH(Berekeningen!P$85,User_interface!$G$85:$G$174))*INDEX(User_interface!$I$85:$I$174,MATCH(Berekeningen!P$85,User_interface!$G$85:$G$174))*User_interface!$E$54*User_interface!$E$55))</f>
        <v>0</v>
      </c>
      <c r="Q93" s="55">
        <f>IF(Q$85=" "," ",IF(Q$85&gt;=$P$85,0,INDEX(User_interface!$H$85:$H$174,MATCH(Berekeningen!Q$85,User_interface!$G$85:$G$174))*INDEX(User_interface!$I$85:$I$174,MATCH(Berekeningen!Q$85,User_interface!$G$85:$G$174))*User_interface!$E$54*User_interface!$E$55))</f>
        <v>0</v>
      </c>
      <c r="R93" s="55">
        <f>IF(R$85=" "," ",IF(R$85&gt;=$P$85,0,INDEX(User_interface!$H$85:$H$174,MATCH(Berekeningen!R$85,User_interface!$G$85:$G$174))*INDEX(User_interface!$I$85:$I$174,MATCH(Berekeningen!R$85,User_interface!$G$85:$G$174))*User_interface!$E$54*User_interface!$E$55))</f>
        <v>0</v>
      </c>
      <c r="S93" s="55">
        <f>IF(S$85=" "," ",IF(S$85&gt;=$P$85,0,INDEX(User_interface!$H$85:$H$174,MATCH(Berekeningen!S$85,User_interface!$G$85:$G$174))*INDEX(User_interface!$I$85:$I$174,MATCH(Berekeningen!S$85,User_interface!$G$85:$G$174))*User_interface!$E$54*User_interface!$E$55))</f>
        <v>0</v>
      </c>
      <c r="T93" s="55">
        <f>IF(T$85=" "," ",IF(T$85&gt;=$P$85,0,INDEX(User_interface!$H$85:$H$174,MATCH(Berekeningen!T$85,User_interface!$G$85:$G$174))*INDEX(User_interface!$I$85:$I$174,MATCH(Berekeningen!T$85,User_interface!$G$85:$G$174))*User_interface!$E$54*User_interface!$E$55))</f>
        <v>0</v>
      </c>
      <c r="U93" s="55">
        <f>IF(U$85=" "," ",IF(U$85&gt;=$P$85,0,INDEX(User_interface!$H$85:$H$174,MATCH(Berekeningen!U$85,User_interface!$G$85:$G$174))*INDEX(User_interface!$I$85:$I$174,MATCH(Berekeningen!U$85,User_interface!$G$85:$G$174))*User_interface!$E$54*User_interface!$E$55))</f>
        <v>0</v>
      </c>
      <c r="V93" s="55">
        <f>IF(V$85=" "," ",IF(V$85&gt;=$P$85,0,INDEX(User_interface!$H$85:$H$174,MATCH(Berekeningen!V$85,User_interface!$G$85:$G$174))*INDEX(User_interface!$I$85:$I$174,MATCH(Berekeningen!V$85,User_interface!$G$85:$G$174))*User_interface!$E$54*User_interface!$E$55))</f>
        <v>0</v>
      </c>
      <c r="W93" s="55">
        <f>IF(W$85=" "," ",IF(W$85&gt;=$P$85,0,INDEX(User_interface!$H$85:$H$174,MATCH(Berekeningen!W$85,User_interface!$G$85:$G$174))*INDEX(User_interface!$I$85:$I$174,MATCH(Berekeningen!W$85,User_interface!$G$85:$G$174))*User_interface!$E$54*User_interface!$E$55))</f>
        <v>0</v>
      </c>
      <c r="X93" s="55">
        <f>IF(X$85=" "," ",IF(X$85&gt;=$P$85,0,INDEX(User_interface!$H$85:$H$174,MATCH(Berekeningen!X$85,User_interface!$G$85:$G$174))*INDEX(User_interface!$I$85:$I$174,MATCH(Berekeningen!X$85,User_interface!$G$85:$G$174))*User_interface!$E$54*User_interface!$E$55))</f>
        <v>0</v>
      </c>
      <c r="Y93" s="55">
        <f>IF(Y$85=" "," ",IF(Y$85&gt;=$P$85,0,INDEX(User_interface!$H$85:$H$174,MATCH(Berekeningen!Y$85,User_interface!$G$85:$G$174))*INDEX(User_interface!$I$85:$I$174,MATCH(Berekeningen!Y$85,User_interface!$G$85:$G$174))*User_interface!$E$54*User_interface!$E$55))</f>
        <v>0</v>
      </c>
      <c r="Z93" s="55">
        <f>IF(Z$85=" "," ",IF(Z$85&gt;=$P$85,0,INDEX(User_interface!$H$85:$H$174,MATCH(Berekeningen!Z$85,User_interface!$G$85:$G$174))*INDEX(User_interface!$I$85:$I$174,MATCH(Berekeningen!Z$85,User_interface!$G$85:$G$174))*User_interface!$E$54*User_interface!$E$55))</f>
        <v>0</v>
      </c>
      <c r="AA93" s="55">
        <f>IF(AA$85=" "," ",IF(AA$85&gt;=$P$85,0,INDEX(User_interface!$H$85:$H$174,MATCH(Berekeningen!AA$85,User_interface!$G$85:$G$174))*INDEX(User_interface!$I$85:$I$174,MATCH(Berekeningen!AA$85,User_interface!$G$85:$G$174))*User_interface!$E$54*User_interface!$E$55))</f>
        <v>0</v>
      </c>
      <c r="AB93" s="55">
        <f>IF(AB$85=" "," ",IF(AB$85&gt;=$P$85,0,INDEX(User_interface!$H$85:$H$174,MATCH(Berekeningen!AB$85,User_interface!$G$85:$G$174))*INDEX(User_interface!$I$85:$I$174,MATCH(Berekeningen!AB$85,User_interface!$G$85:$G$174))*User_interface!$E$54*User_interface!$E$55))</f>
        <v>0</v>
      </c>
      <c r="AC93" s="55">
        <f>IF(AC$85=" "," ",IF(AC$85&gt;=$P$85,0,INDEX(User_interface!$H$85:$H$174,MATCH(Berekeningen!AC$85,User_interface!$G$85:$G$174))*INDEX(User_interface!$I$85:$I$174,MATCH(Berekeningen!AC$85,User_interface!$G$85:$G$174))*User_interface!$E$54*User_interface!$E$55))</f>
        <v>0</v>
      </c>
      <c r="AD93" s="55">
        <f>IF(AD$85=" "," ",IF(AD$85&gt;=$P$85,0,INDEX(User_interface!$H$85:$H$174,MATCH(Berekeningen!AD$85,User_interface!$G$85:$G$174))*INDEX(User_interface!$I$85:$I$174,MATCH(Berekeningen!AD$85,User_interface!$G$85:$G$174))*User_interface!$E$54*User_interface!$E$55))</f>
        <v>0</v>
      </c>
      <c r="AE93" s="55">
        <f>IF(AE$85=" "," ",IF(AE$85&gt;=$P$85,0,INDEX(User_interface!$H$85:$H$174,MATCH(Berekeningen!AE$85,User_interface!$G$85:$G$174))*INDEX(User_interface!$I$85:$I$174,MATCH(Berekeningen!AE$85,User_interface!$G$85:$G$174))*User_interface!$E$54*User_interface!$E$55))</f>
        <v>0</v>
      </c>
      <c r="AF93" s="55">
        <f>IF(AF$85=" "," ",IF(AF$85&gt;=$P$85,0,INDEX(User_interface!$H$85:$H$174,MATCH(Berekeningen!AF$85,User_interface!$G$85:$G$174))*INDEX(User_interface!$I$85:$I$174,MATCH(Berekeningen!AF$85,User_interface!$G$85:$G$174))*User_interface!$E$54*User_interface!$E$55))</f>
        <v>0</v>
      </c>
      <c r="AG93" s="55">
        <f>IF(AG$85=" "," ",IF(AG$85&gt;=$P$85,0,INDEX(User_interface!$H$85:$H$174,MATCH(Berekeningen!AG$85,User_interface!$G$85:$G$174))*INDEX(User_interface!$I$85:$I$174,MATCH(Berekeningen!AG$85,User_interface!$G$85:$G$174))*User_interface!$E$54*User_interface!$E$55))</f>
        <v>0</v>
      </c>
      <c r="AH93" s="55">
        <f>IF(AH$85=" "," ",IF(AH$85&gt;=$P$85,0,INDEX(User_interface!$H$85:$H$174,MATCH(Berekeningen!AH$85,User_interface!$G$85:$G$174))*INDEX(User_interface!$I$85:$I$174,MATCH(Berekeningen!AH$85,User_interface!$G$85:$G$174))*User_interface!$E$54*User_interface!$E$55))</f>
        <v>0</v>
      </c>
      <c r="AI93" s="55">
        <f>IF(AI$85=" "," ",IF(AI$85&gt;=$P$85,0,INDEX(User_interface!$H$85:$H$174,MATCH(Berekeningen!AI$85,User_interface!$G$85:$G$174))*INDEX(User_interface!$I$85:$I$174,MATCH(Berekeningen!AI$85,User_interface!$G$85:$G$174))*User_interface!$E$54*User_interface!$E$55))</f>
        <v>0</v>
      </c>
      <c r="AJ93" s="55">
        <f>IF(AJ$85=" "," ",IF(AJ$85&gt;=$P$85,0,INDEX(User_interface!$H$85:$H$174,MATCH(Berekeningen!AJ$85,User_interface!$G$85:$G$174))*INDEX(User_interface!$I$85:$I$174,MATCH(Berekeningen!AJ$85,User_interface!$G$85:$G$174))*User_interface!$E$54*User_interface!$E$55))</f>
        <v>0</v>
      </c>
      <c r="AK93" s="55">
        <f>IF(AK$85=" "," ",IF(AK$85&gt;=$P$85,0,INDEX(User_interface!$H$85:$H$174,MATCH(Berekeningen!AK$85,User_interface!$G$85:$G$174))*INDEX(User_interface!$I$85:$I$174,MATCH(Berekeningen!AK$85,User_interface!$G$85:$G$174))*User_interface!$E$54*User_interface!$E$55))</f>
        <v>0</v>
      </c>
      <c r="AL93" s="55">
        <f>IF(AL$85=" "," ",IF(AL$85&gt;=$P$85,0,INDEX(User_interface!$H$85:$H$174,MATCH(Berekeningen!AL$85,User_interface!$G$85:$G$174))*INDEX(User_interface!$I$85:$I$174,MATCH(Berekeningen!AL$85,User_interface!$G$85:$G$174))*User_interface!$E$54*User_interface!$E$55))</f>
        <v>0</v>
      </c>
      <c r="AM93" s="55">
        <f>IF(AM$85=" "," ",IF(AM$85&gt;=$P$85,0,INDEX(User_interface!$H$85:$H$174,MATCH(Berekeningen!AM$85,User_interface!$G$85:$G$174))*INDEX(User_interface!$I$85:$I$174,MATCH(Berekeningen!AM$85,User_interface!$G$85:$G$174))*User_interface!$E$54*User_interface!$E$55))</f>
        <v>0</v>
      </c>
      <c r="AN93" s="55">
        <f>IF(AN$85=" "," ",IF(AN$85&gt;=$P$85,0,INDEX(User_interface!$H$85:$H$174,MATCH(Berekeningen!AN$85,User_interface!$G$85:$G$174))*INDEX(User_interface!$I$85:$I$174,MATCH(Berekeningen!AN$85,User_interface!$G$85:$G$174))*User_interface!$E$54*User_interface!$E$55))</f>
        <v>0</v>
      </c>
      <c r="AO93" s="55">
        <f>IF(AO$85=" "," ",IF(AO$85&gt;=$P$85,0,INDEX(User_interface!$H$85:$H$174,MATCH(Berekeningen!AO$85,User_interface!$G$85:$G$174))*INDEX(User_interface!$I$85:$I$174,MATCH(Berekeningen!AO$85,User_interface!$G$85:$G$174))*User_interface!$E$54*User_interface!$E$55))</f>
        <v>0</v>
      </c>
      <c r="AP93" s="55">
        <f>IF(AP$85=" "," ",IF(AP$85&gt;=$P$85,0,INDEX(User_interface!$H$85:$H$174,MATCH(Berekeningen!AP$85,User_interface!$G$85:$G$174))*INDEX(User_interface!$I$85:$I$174,MATCH(Berekeningen!AP$85,User_interface!$G$85:$G$174))*User_interface!$E$54*User_interface!$E$55))</f>
        <v>0</v>
      </c>
      <c r="AQ93" s="55">
        <f>IF(AQ$85=" "," ",IF(AQ$85&gt;=$P$85,0,INDEX(User_interface!$H$85:$H$174,MATCH(Berekeningen!AQ$85,User_interface!$G$85:$G$174))*INDEX(User_interface!$I$85:$I$174,MATCH(Berekeningen!AQ$85,User_interface!$G$85:$G$174))*User_interface!$E$54*User_interface!$E$55))</f>
        <v>0</v>
      </c>
      <c r="AR93" s="55">
        <f>IF(AR$85=" "," ",IF(AR$85&gt;=$P$85,0,INDEX(User_interface!$H$85:$H$174,MATCH(Berekeningen!AR$85,User_interface!$G$85:$G$174))*INDEX(User_interface!$I$85:$I$174,MATCH(Berekeningen!AR$85,User_interface!$G$85:$G$174))*User_interface!$E$54*User_interface!$E$55))</f>
        <v>0</v>
      </c>
      <c r="AS93" s="55">
        <f>IF(AS$85=" "," ",IF(AS$85&gt;=$P$85,0,INDEX(User_interface!$H$85:$H$174,MATCH(Berekeningen!AS$85,User_interface!$G$85:$G$174))*INDEX(User_interface!$I$85:$I$174,MATCH(Berekeningen!AS$85,User_interface!$G$85:$G$174))*User_interface!$E$54*User_interface!$E$55))</f>
        <v>0</v>
      </c>
      <c r="AT93" s="55" t="str">
        <f>IF(AT$85=" "," ",IF(AT$85&gt;=$P$85,0,INDEX(User_interface!$H$85:$H$174,MATCH(Berekeningen!AT$85,User_interface!$G$85:$G$174))*INDEX(User_interface!$I$85:$I$174,MATCH(Berekeningen!AT$85,User_interface!$G$85:$G$174))*User_interface!$E$54*User_interface!$E$55))</f>
        <v xml:space="preserve"> </v>
      </c>
      <c r="AU93" s="55" t="str">
        <f>IF(AU$85=" "," ",IF(AU$85&gt;=$P$85,0,INDEX(User_interface!$H$85:$H$174,MATCH(Berekeningen!AU$85,User_interface!$G$85:$G$174))*INDEX(User_interface!$I$85:$I$174,MATCH(Berekeningen!AU$85,User_interface!$G$85:$G$174))*User_interface!$E$54*User_interface!$E$55))</f>
        <v xml:space="preserve"> </v>
      </c>
      <c r="AV93" s="55" t="str">
        <f>IF(AV$85=" "," ",IF(AV$85&gt;=$P$85,0,INDEX(User_interface!$H$85:$H$174,MATCH(Berekeningen!AV$85,User_interface!$G$85:$G$174))*INDEX(User_interface!$I$85:$I$174,MATCH(Berekeningen!AV$85,User_interface!$G$85:$G$174))*User_interface!$E$54*User_interface!$E$55))</f>
        <v xml:space="preserve"> </v>
      </c>
      <c r="AW93" s="55" t="str">
        <f>IF(AW$85=" "," ",IF(AW$85&gt;=$P$85,0,INDEX(User_interface!$H$85:$H$174,MATCH(Berekeningen!AW$85,User_interface!$G$85:$G$174))*INDEX(User_interface!$I$85:$I$174,MATCH(Berekeningen!AW$85,User_interface!$G$85:$G$174))*User_interface!$E$54*User_interface!$E$55))</f>
        <v xml:space="preserve"> </v>
      </c>
      <c r="AX93" s="55" t="str">
        <f>IF(AX$85=" "," ",IF(AX$85&gt;=$P$85,0,INDEX(User_interface!$H$85:$H$174,MATCH(Berekeningen!AX$85,User_interface!$G$85:$G$174))*INDEX(User_interface!$I$85:$I$174,MATCH(Berekeningen!AX$85,User_interface!$G$85:$G$174))*User_interface!$E$54*User_interface!$E$55))</f>
        <v xml:space="preserve"> </v>
      </c>
      <c r="AY93" s="55" t="str">
        <f>IF(AY$85=" "," ",IF(AY$85&gt;=$P$85,0,INDEX(User_interface!$H$85:$H$174,MATCH(Berekeningen!AY$85,User_interface!$G$85:$G$174))*INDEX(User_interface!$I$85:$I$174,MATCH(Berekeningen!AY$85,User_interface!$G$85:$G$174))*User_interface!$E$54*User_interface!$E$55))</f>
        <v xml:space="preserve"> </v>
      </c>
      <c r="AZ93" s="55" t="str">
        <f>IF(AZ$85=" "," ",IF(AZ$85&gt;=$P$85,0,INDEX(User_interface!$H$85:$H$174,MATCH(Berekeningen!AZ$85,User_interface!$G$85:$G$174))*INDEX(User_interface!$I$85:$I$174,MATCH(Berekeningen!AZ$85,User_interface!$G$85:$G$174))*User_interface!$E$54*User_interface!$E$55))</f>
        <v xml:space="preserve"> </v>
      </c>
      <c r="BA93" s="55" t="str">
        <f>IF(BA$85=" "," ",IF(BA$85&gt;=$P$85,0,INDEX(User_interface!$H$85:$H$174,MATCH(Berekeningen!BA$85,User_interface!$G$85:$G$174))*INDEX(User_interface!$I$85:$I$174,MATCH(Berekeningen!BA$85,User_interface!$G$85:$G$174))*User_interface!$E$54*User_interface!$E$55))</f>
        <v xml:space="preserve"> </v>
      </c>
      <c r="BB93" s="55" t="str">
        <f>IF(BB$85=" "," ",IF(BB$85&gt;=$P$85,0,INDEX(User_interface!$H$85:$H$174,MATCH(Berekeningen!BB$85,User_interface!$G$85:$G$174))*INDEX(User_interface!$I$85:$I$174,MATCH(Berekeningen!BB$85,User_interface!$G$85:$G$174))*User_interface!$E$54*User_interface!$E$55))</f>
        <v xml:space="preserve"> </v>
      </c>
      <c r="BC93" s="55" t="str">
        <f>IF(BC$85=" "," ",IF(BC$85&gt;=$P$85,0,INDEX(User_interface!$H$85:$H$174,MATCH(Berekeningen!BC$85,User_interface!$G$85:$G$174))*INDEX(User_interface!$I$85:$I$174,MATCH(Berekeningen!BC$85,User_interface!$G$85:$G$174))*User_interface!$E$54*User_interface!$E$55))</f>
        <v xml:space="preserve"> </v>
      </c>
      <c r="BD93" s="55" t="str">
        <f>IF(BD$85=" "," ",IF(BD$85&gt;=$P$85,0,INDEX(User_interface!$H$85:$H$174,MATCH(Berekeningen!BD$85,User_interface!$G$85:$G$174))*INDEX(User_interface!$I$85:$I$174,MATCH(Berekeningen!BD$85,User_interface!$G$85:$G$174))*User_interface!$E$54*User_interface!$E$55))</f>
        <v xml:space="preserve"> </v>
      </c>
      <c r="BE93" s="55" t="str">
        <f>IF(BE$85=" "," ",IF(BE$85&gt;=$P$85,0,INDEX(User_interface!$H$85:$H$174,MATCH(Berekeningen!BE$85,User_interface!$G$85:$G$174))*INDEX(User_interface!$I$85:$I$174,MATCH(Berekeningen!BE$85,User_interface!$G$85:$G$174))*User_interface!$E$54*User_interface!$E$55))</f>
        <v xml:space="preserve"> </v>
      </c>
      <c r="BF93" s="55" t="str">
        <f>IF(BF$85=" "," ",IF(BF$85&gt;=$P$85,0,INDEX(User_interface!$H$85:$H$174,MATCH(Berekeningen!BF$85,User_interface!$G$85:$G$174))*INDEX(User_interface!$I$85:$I$174,MATCH(Berekeningen!BF$85,User_interface!$G$85:$G$174))*User_interface!$E$54*User_interface!$E$55))</f>
        <v xml:space="preserve"> </v>
      </c>
      <c r="BG93" s="55" t="str">
        <f>IF(BG$85=" "," ",IF(BG$85&gt;=$P$85,0,INDEX(User_interface!$H$85:$H$174,MATCH(Berekeningen!BG$85,User_interface!$G$85:$G$174))*INDEX(User_interface!$I$85:$I$174,MATCH(Berekeningen!BG$85,User_interface!$G$85:$G$174))*User_interface!$E$54*User_interface!$E$55))</f>
        <v xml:space="preserve"> </v>
      </c>
      <c r="BH93" s="55" t="str">
        <f>IF(BH$85=" "," ",IF(BH$85&gt;=$P$85,0,INDEX(User_interface!$H$85:$H$174,MATCH(Berekeningen!BH$85,User_interface!$G$85:$G$174))*INDEX(User_interface!$I$85:$I$174,MATCH(Berekeningen!BH$85,User_interface!$G$85:$G$174))*User_interface!$E$54*User_interface!$E$55))</f>
        <v xml:space="preserve"> </v>
      </c>
      <c r="BI93" s="55" t="str">
        <f>IF(BI$85=" "," ",IF(BI$85&gt;=$P$85,0,INDEX(User_interface!$H$85:$H$174,MATCH(Berekeningen!BI$85,User_interface!$G$85:$G$174))*INDEX(User_interface!$I$85:$I$174,MATCH(Berekeningen!BI$85,User_interface!$G$85:$G$174))*User_interface!$E$54*User_interface!$E$55))</f>
        <v xml:space="preserve"> </v>
      </c>
      <c r="BJ93" s="55" t="str">
        <f>IF(BJ$85=" "," ",IF(BJ$85&gt;=$P$85,0,INDEX(User_interface!$H$85:$H$174,MATCH(Berekeningen!BJ$85,User_interface!$G$85:$G$174))*INDEX(User_interface!$I$85:$I$174,MATCH(Berekeningen!BJ$85,User_interface!$G$85:$G$174))*User_interface!$E$54*User_interface!$E$55))</f>
        <v xml:space="preserve"> </v>
      </c>
      <c r="BK93" s="55" t="str">
        <f>IF(BK$85=" "," ",IF(BK$85&gt;=$P$85,0,INDEX(User_interface!$H$85:$H$174,MATCH(Berekeningen!BK$85,User_interface!$G$85:$G$174))*INDEX(User_interface!$I$85:$I$174,MATCH(Berekeningen!BK$85,User_interface!$G$85:$G$174))*User_interface!$E$54*User_interface!$E$55))</f>
        <v xml:space="preserve"> </v>
      </c>
      <c r="BL93" s="55" t="str">
        <f>IF(BL$85=" "," ",IF(BL$85&gt;=$P$85,0,INDEX(User_interface!$H$85:$H$174,MATCH(Berekeningen!BL$85,User_interface!$G$85:$G$174))*INDEX(User_interface!$I$85:$I$174,MATCH(Berekeningen!BL$85,User_interface!$G$85:$G$174))*User_interface!$E$54*User_interface!$E$55))</f>
        <v xml:space="preserve"> </v>
      </c>
      <c r="BM93" s="55" t="str">
        <f>IF(BM$85=" "," ",IF(BM$85&gt;=$P$85,0,INDEX(User_interface!$H$85:$H$174,MATCH(Berekeningen!BM$85,User_interface!$G$85:$G$174))*INDEX(User_interface!$I$85:$I$174,MATCH(Berekeningen!BM$85,User_interface!$G$85:$G$174))*User_interface!$E$54*User_interface!$E$55))</f>
        <v xml:space="preserve"> </v>
      </c>
    </row>
    <row r="94" spans="2:65">
      <c r="B94" s="68" t="s">
        <v>4</v>
      </c>
      <c r="C94" s="68" t="s">
        <v>193</v>
      </c>
      <c r="D94" s="68" t="s">
        <v>6</v>
      </c>
      <c r="E94" s="86" t="str">
        <f t="shared" si="4"/>
        <v>Ref.</v>
      </c>
      <c r="F94" s="55" t="str">
        <f>IF(F$85=" "," ",IF(F$85&gt;=$P$85,0,INDEX(User_interface!$L$85:$L$174,MATCH(Berekeningen!F$85,User_interface!$K$85:$K$174))*INDEX(User_interface!$M$85:$M$174,MATCH(Berekeningen!F$85,User_interface!$K$85:$K$174))*User_interface!$E$54*User_interface!$E$55))</f>
        <v xml:space="preserve"> </v>
      </c>
      <c r="G94" s="55" t="str">
        <f>IF(G$85=" "," ",IF(G$85&gt;=$P$85,0,INDEX(User_interface!$L$85:$L$174,MATCH(Berekeningen!G$85,User_interface!$K$85:$K$174))*INDEX(User_interface!$M$85:$M$174,MATCH(Berekeningen!G$85,User_interface!$K$85:$K$174))*User_interface!$E$54*User_interface!$E$55))</f>
        <v xml:space="preserve"> </v>
      </c>
      <c r="H94" s="55" t="str">
        <f>IF(H$85=" "," ",IF(H$85&gt;=$P$85,0,INDEX(User_interface!$L$85:$L$174,MATCH(Berekeningen!H$85,User_interface!$K$85:$K$174))*INDEX(User_interface!$M$85:$M$174,MATCH(Berekeningen!H$85,User_interface!$K$85:$K$174))*User_interface!$E$54*User_interface!$E$55))</f>
        <v xml:space="preserve"> </v>
      </c>
      <c r="I94" s="55" t="str">
        <f>IF(I$85=" "," ",IF(I$85&gt;=$P$85,0,INDEX(User_interface!$L$85:$L$174,MATCH(Berekeningen!I$85,User_interface!$K$85:$K$174))*INDEX(User_interface!$M$85:$M$174,MATCH(Berekeningen!I$85,User_interface!$K$85:$K$174))*User_interface!$E$54*User_interface!$E$55))</f>
        <v xml:space="preserve"> </v>
      </c>
      <c r="J94" s="55" t="str">
        <f>IF(J$85=" "," ",IF(J$85&gt;=$P$85,0,INDEX(User_interface!$L$85:$L$174,MATCH(Berekeningen!J$85,User_interface!$K$85:$K$174))*INDEX(User_interface!$M$85:$M$174,MATCH(Berekeningen!J$85,User_interface!$K$85:$K$174))*User_interface!$E$54*User_interface!$E$55))</f>
        <v xml:space="preserve"> </v>
      </c>
      <c r="K94" s="55" t="str">
        <f>IF(K$85=" "," ",IF(K$85&gt;=$P$85,0,INDEX(User_interface!$L$85:$L$174,MATCH(Berekeningen!K$85,User_interface!$K$85:$K$174))*INDEX(User_interface!$M$85:$M$174,MATCH(Berekeningen!K$85,User_interface!$K$85:$K$174))*User_interface!$E$54*User_interface!$E$55))</f>
        <v xml:space="preserve"> </v>
      </c>
      <c r="L94" s="55" t="str">
        <f>IF(L$85=" "," ",IF(L$85&gt;=$P$85,0,INDEX(User_interface!$L$85:$L$174,MATCH(Berekeningen!L$85,User_interface!$K$85:$K$174))*INDEX(User_interface!$M$85:$M$174,MATCH(Berekeningen!L$85,User_interface!$K$85:$K$174))*User_interface!$E$54*User_interface!$E$55))</f>
        <v xml:space="preserve"> </v>
      </c>
      <c r="M94" s="55" t="str">
        <f>IF(M$85=" "," ",IF(M$85&gt;=$P$85,0,INDEX(User_interface!$L$85:$L$174,MATCH(Berekeningen!M$85,User_interface!$K$85:$K$174))*INDEX(User_interface!$M$85:$M$174,MATCH(Berekeningen!M$85,User_interface!$K$85:$K$174))*User_interface!$E$54*User_interface!$E$55))</f>
        <v xml:space="preserve"> </v>
      </c>
      <c r="N94" s="55" t="str">
        <f>IF(N$85=" "," ",IF(N$85&gt;=$P$85,0,INDEX(User_interface!$L$85:$L$174,MATCH(Berekeningen!N$85,User_interface!$K$85:$K$174))*INDEX(User_interface!$M$85:$M$174,MATCH(Berekeningen!N$85,User_interface!$K$85:$K$174))*User_interface!$E$54*User_interface!$E$55))</f>
        <v xml:space="preserve"> </v>
      </c>
      <c r="O94" s="55" t="str">
        <f>IF(O$85=" "," ",IF(O$85&gt;=$P$85,0,INDEX(User_interface!$L$85:$L$174,MATCH(Berekeningen!O$85,User_interface!$K$85:$K$174))*INDEX(User_interface!$M$85:$M$174,MATCH(Berekeningen!O$85,User_interface!$K$85:$K$174))*User_interface!$E$54*User_interface!$E$55))</f>
        <v xml:space="preserve"> </v>
      </c>
      <c r="P94" s="55">
        <f>IF(P$85=" "," ",IF(P$85&gt;=$P$85,0,INDEX(User_interface!$L$85:$L$174,MATCH(Berekeningen!P$85,User_interface!$K$85:$K$174))*INDEX(User_interface!$M$85:$M$174,MATCH(Berekeningen!P$85,User_interface!$K$85:$K$174))*User_interface!$E$54*User_interface!$E$55))</f>
        <v>0</v>
      </c>
      <c r="Q94" s="55">
        <f>IF(Q$85=" "," ",IF(Q$85&gt;=$P$85,0,INDEX(User_interface!$L$85:$L$174,MATCH(Berekeningen!Q$85,User_interface!$K$85:$K$174))*INDEX(User_interface!$M$85:$M$174,MATCH(Berekeningen!Q$85,User_interface!$K$85:$K$174))*User_interface!$E$54*User_interface!$E$55))</f>
        <v>0</v>
      </c>
      <c r="R94" s="55">
        <f>IF(R$85=" "," ",IF(R$85&gt;=$P$85,0,INDEX(User_interface!$L$85:$L$174,MATCH(Berekeningen!R$85,User_interface!$K$85:$K$174))*INDEX(User_interface!$M$85:$M$174,MATCH(Berekeningen!R$85,User_interface!$K$85:$K$174))*User_interface!$E$54*User_interface!$E$55))</f>
        <v>0</v>
      </c>
      <c r="S94" s="55">
        <f>IF(S$85=" "," ",IF(S$85&gt;=$P$85,0,INDEX(User_interface!$L$85:$L$174,MATCH(Berekeningen!S$85,User_interface!$K$85:$K$174))*INDEX(User_interface!$M$85:$M$174,MATCH(Berekeningen!S$85,User_interface!$K$85:$K$174))*User_interface!$E$54*User_interface!$E$55))</f>
        <v>0</v>
      </c>
      <c r="T94" s="55">
        <f>IF(T$85=" "," ",IF(T$85&gt;=$P$85,0,INDEX(User_interface!$L$85:$L$174,MATCH(Berekeningen!T$85,User_interface!$K$85:$K$174))*INDEX(User_interface!$M$85:$M$174,MATCH(Berekeningen!T$85,User_interface!$K$85:$K$174))*User_interface!$E$54*User_interface!$E$55))</f>
        <v>0</v>
      </c>
      <c r="U94" s="55">
        <f>IF(U$85=" "," ",IF(U$85&gt;=$P$85,0,INDEX(User_interface!$L$85:$L$174,MATCH(Berekeningen!U$85,User_interface!$K$85:$K$174))*INDEX(User_interface!$M$85:$M$174,MATCH(Berekeningen!U$85,User_interface!$K$85:$K$174))*User_interface!$E$54*User_interface!$E$55))</f>
        <v>0</v>
      </c>
      <c r="V94" s="55">
        <f>IF(V$85=" "," ",IF(V$85&gt;=$P$85,0,INDEX(User_interface!$L$85:$L$174,MATCH(Berekeningen!V$85,User_interface!$K$85:$K$174))*INDEX(User_interface!$M$85:$M$174,MATCH(Berekeningen!V$85,User_interface!$K$85:$K$174))*User_interface!$E$54*User_interface!$E$55))</f>
        <v>0</v>
      </c>
      <c r="W94" s="55">
        <f>IF(W$85=" "," ",IF(W$85&gt;=$P$85,0,INDEX(User_interface!$L$85:$L$174,MATCH(Berekeningen!W$85,User_interface!$K$85:$K$174))*INDEX(User_interface!$M$85:$M$174,MATCH(Berekeningen!W$85,User_interface!$K$85:$K$174))*User_interface!$E$54*User_interface!$E$55))</f>
        <v>0</v>
      </c>
      <c r="X94" s="55">
        <f>IF(X$85=" "," ",IF(X$85&gt;=$P$85,0,INDEX(User_interface!$L$85:$L$174,MATCH(Berekeningen!X$85,User_interface!$K$85:$K$174))*INDEX(User_interface!$M$85:$M$174,MATCH(Berekeningen!X$85,User_interface!$K$85:$K$174))*User_interface!$E$54*User_interface!$E$55))</f>
        <v>0</v>
      </c>
      <c r="Y94" s="55">
        <f>IF(Y$85=" "," ",IF(Y$85&gt;=$P$85,0,INDEX(User_interface!$L$85:$L$174,MATCH(Berekeningen!Y$85,User_interface!$K$85:$K$174))*INDEX(User_interface!$M$85:$M$174,MATCH(Berekeningen!Y$85,User_interface!$K$85:$K$174))*User_interface!$E$54*User_interface!$E$55))</f>
        <v>0</v>
      </c>
      <c r="Z94" s="55">
        <f>IF(Z$85=" "," ",IF(Z$85&gt;=$P$85,0,INDEX(User_interface!$L$85:$L$174,MATCH(Berekeningen!Z$85,User_interface!$K$85:$K$174))*INDEX(User_interface!$M$85:$M$174,MATCH(Berekeningen!Z$85,User_interface!$K$85:$K$174))*User_interface!$E$54*User_interface!$E$55))</f>
        <v>0</v>
      </c>
      <c r="AA94" s="55">
        <f>IF(AA$85=" "," ",IF(AA$85&gt;=$P$85,0,INDEX(User_interface!$L$85:$L$174,MATCH(Berekeningen!AA$85,User_interface!$K$85:$K$174))*INDEX(User_interface!$M$85:$M$174,MATCH(Berekeningen!AA$85,User_interface!$K$85:$K$174))*User_interface!$E$54*User_interface!$E$55))</f>
        <v>0</v>
      </c>
      <c r="AB94" s="55">
        <f>IF(AB$85=" "," ",IF(AB$85&gt;=$P$85,0,INDEX(User_interface!$L$85:$L$174,MATCH(Berekeningen!AB$85,User_interface!$K$85:$K$174))*INDEX(User_interface!$M$85:$M$174,MATCH(Berekeningen!AB$85,User_interface!$K$85:$K$174))*User_interface!$E$54*User_interface!$E$55))</f>
        <v>0</v>
      </c>
      <c r="AC94" s="55">
        <f>IF(AC$85=" "," ",IF(AC$85&gt;=$P$85,0,INDEX(User_interface!$L$85:$L$174,MATCH(Berekeningen!AC$85,User_interface!$K$85:$K$174))*INDEX(User_interface!$M$85:$M$174,MATCH(Berekeningen!AC$85,User_interface!$K$85:$K$174))*User_interface!$E$54*User_interface!$E$55))</f>
        <v>0</v>
      </c>
      <c r="AD94" s="55">
        <f>IF(AD$85=" "," ",IF(AD$85&gt;=$P$85,0,INDEX(User_interface!$L$85:$L$174,MATCH(Berekeningen!AD$85,User_interface!$K$85:$K$174))*INDEX(User_interface!$M$85:$M$174,MATCH(Berekeningen!AD$85,User_interface!$K$85:$K$174))*User_interface!$E$54*User_interface!$E$55))</f>
        <v>0</v>
      </c>
      <c r="AE94" s="55">
        <f>IF(AE$85=" "," ",IF(AE$85&gt;=$P$85,0,INDEX(User_interface!$L$85:$L$174,MATCH(Berekeningen!AE$85,User_interface!$K$85:$K$174))*INDEX(User_interface!$M$85:$M$174,MATCH(Berekeningen!AE$85,User_interface!$K$85:$K$174))*User_interface!$E$54*User_interface!$E$55))</f>
        <v>0</v>
      </c>
      <c r="AF94" s="55">
        <f>IF(AF$85=" "," ",IF(AF$85&gt;=$P$85,0,INDEX(User_interface!$L$85:$L$174,MATCH(Berekeningen!AF$85,User_interface!$K$85:$K$174))*INDEX(User_interface!$M$85:$M$174,MATCH(Berekeningen!AF$85,User_interface!$K$85:$K$174))*User_interface!$E$54*User_interface!$E$55))</f>
        <v>0</v>
      </c>
      <c r="AG94" s="55">
        <f>IF(AG$85=" "," ",IF(AG$85&gt;=$P$85,0,INDEX(User_interface!$L$85:$L$174,MATCH(Berekeningen!AG$85,User_interface!$K$85:$K$174))*INDEX(User_interface!$M$85:$M$174,MATCH(Berekeningen!AG$85,User_interface!$K$85:$K$174))*User_interface!$E$54*User_interface!$E$55))</f>
        <v>0</v>
      </c>
      <c r="AH94" s="55">
        <f>IF(AH$85=" "," ",IF(AH$85&gt;=$P$85,0,INDEX(User_interface!$L$85:$L$174,MATCH(Berekeningen!AH$85,User_interface!$K$85:$K$174))*INDEX(User_interface!$M$85:$M$174,MATCH(Berekeningen!AH$85,User_interface!$K$85:$K$174))*User_interface!$E$54*User_interface!$E$55))</f>
        <v>0</v>
      </c>
      <c r="AI94" s="55">
        <f>IF(AI$85=" "," ",IF(AI$85&gt;=$P$85,0,INDEX(User_interface!$L$85:$L$174,MATCH(Berekeningen!AI$85,User_interface!$K$85:$K$174))*INDEX(User_interface!$M$85:$M$174,MATCH(Berekeningen!AI$85,User_interface!$K$85:$K$174))*User_interface!$E$54*User_interface!$E$55))</f>
        <v>0</v>
      </c>
      <c r="AJ94" s="55">
        <f>IF(AJ$85=" "," ",IF(AJ$85&gt;=$P$85,0,INDEX(User_interface!$L$85:$L$174,MATCH(Berekeningen!AJ$85,User_interface!$K$85:$K$174))*INDEX(User_interface!$M$85:$M$174,MATCH(Berekeningen!AJ$85,User_interface!$K$85:$K$174))*User_interface!$E$54*User_interface!$E$55))</f>
        <v>0</v>
      </c>
      <c r="AK94" s="55">
        <f>IF(AK$85=" "," ",IF(AK$85&gt;=$P$85,0,INDEX(User_interface!$L$85:$L$174,MATCH(Berekeningen!AK$85,User_interface!$K$85:$K$174))*INDEX(User_interface!$M$85:$M$174,MATCH(Berekeningen!AK$85,User_interface!$K$85:$K$174))*User_interface!$E$54*User_interface!$E$55))</f>
        <v>0</v>
      </c>
      <c r="AL94" s="55">
        <f>IF(AL$85=" "," ",IF(AL$85&gt;=$P$85,0,INDEX(User_interface!$L$85:$L$174,MATCH(Berekeningen!AL$85,User_interface!$K$85:$K$174))*INDEX(User_interface!$M$85:$M$174,MATCH(Berekeningen!AL$85,User_interface!$K$85:$K$174))*User_interface!$E$54*User_interface!$E$55))</f>
        <v>0</v>
      </c>
      <c r="AM94" s="55">
        <f>IF(AM$85=" "," ",IF(AM$85&gt;=$P$85,0,INDEX(User_interface!$L$85:$L$174,MATCH(Berekeningen!AM$85,User_interface!$K$85:$K$174))*INDEX(User_interface!$M$85:$M$174,MATCH(Berekeningen!AM$85,User_interface!$K$85:$K$174))*User_interface!$E$54*User_interface!$E$55))</f>
        <v>0</v>
      </c>
      <c r="AN94" s="55">
        <f>IF(AN$85=" "," ",IF(AN$85&gt;=$P$85,0,INDEX(User_interface!$L$85:$L$174,MATCH(Berekeningen!AN$85,User_interface!$K$85:$K$174))*INDEX(User_interface!$M$85:$M$174,MATCH(Berekeningen!AN$85,User_interface!$K$85:$K$174))*User_interface!$E$54*User_interface!$E$55))</f>
        <v>0</v>
      </c>
      <c r="AO94" s="55">
        <f>IF(AO$85=" "," ",IF(AO$85&gt;=$P$85,0,INDEX(User_interface!$L$85:$L$174,MATCH(Berekeningen!AO$85,User_interface!$K$85:$K$174))*INDEX(User_interface!$M$85:$M$174,MATCH(Berekeningen!AO$85,User_interface!$K$85:$K$174))*User_interface!$E$54*User_interface!$E$55))</f>
        <v>0</v>
      </c>
      <c r="AP94" s="55">
        <f>IF(AP$85=" "," ",IF(AP$85&gt;=$P$85,0,INDEX(User_interface!$L$85:$L$174,MATCH(Berekeningen!AP$85,User_interface!$K$85:$K$174))*INDEX(User_interface!$M$85:$M$174,MATCH(Berekeningen!AP$85,User_interface!$K$85:$K$174))*User_interface!$E$54*User_interface!$E$55))</f>
        <v>0</v>
      </c>
      <c r="AQ94" s="55">
        <f>IF(AQ$85=" "," ",IF(AQ$85&gt;=$P$85,0,INDEX(User_interface!$L$85:$L$174,MATCH(Berekeningen!AQ$85,User_interface!$K$85:$K$174))*INDEX(User_interface!$M$85:$M$174,MATCH(Berekeningen!AQ$85,User_interface!$K$85:$K$174))*User_interface!$E$54*User_interface!$E$55))</f>
        <v>0</v>
      </c>
      <c r="AR94" s="55">
        <f>IF(AR$85=" "," ",IF(AR$85&gt;=$P$85,0,INDEX(User_interface!$L$85:$L$174,MATCH(Berekeningen!AR$85,User_interface!$K$85:$K$174))*INDEX(User_interface!$M$85:$M$174,MATCH(Berekeningen!AR$85,User_interface!$K$85:$K$174))*User_interface!$E$54*User_interface!$E$55))</f>
        <v>0</v>
      </c>
      <c r="AS94" s="55">
        <f>IF(AS$85=" "," ",IF(AS$85&gt;=$P$85,0,INDEX(User_interface!$L$85:$L$174,MATCH(Berekeningen!AS$85,User_interface!$K$85:$K$174))*INDEX(User_interface!$M$85:$M$174,MATCH(Berekeningen!AS$85,User_interface!$K$85:$K$174))*User_interface!$E$54*User_interface!$E$55))</f>
        <v>0</v>
      </c>
      <c r="AT94" s="55" t="str">
        <f>IF(AT$85=" "," ",IF(AT$85&gt;=$P$85,0,INDEX(User_interface!$L$85:$L$174,MATCH(Berekeningen!AT$85,User_interface!$K$85:$K$174))*INDEX(User_interface!$M$85:$M$174,MATCH(Berekeningen!AT$85,User_interface!$K$85:$K$174))*User_interface!$E$54*User_interface!$E$55))</f>
        <v xml:space="preserve"> </v>
      </c>
      <c r="AU94" s="55" t="str">
        <f>IF(AU$85=" "," ",IF(AU$85&gt;=$P$85,0,INDEX(User_interface!$L$85:$L$174,MATCH(Berekeningen!AU$85,User_interface!$K$85:$K$174))*INDEX(User_interface!$M$85:$M$174,MATCH(Berekeningen!AU$85,User_interface!$K$85:$K$174))*User_interface!$E$54*User_interface!$E$55))</f>
        <v xml:space="preserve"> </v>
      </c>
      <c r="AV94" s="55" t="str">
        <f>IF(AV$85=" "," ",IF(AV$85&gt;=$P$85,0,INDEX(User_interface!$L$85:$L$174,MATCH(Berekeningen!AV$85,User_interface!$K$85:$K$174))*INDEX(User_interface!$M$85:$M$174,MATCH(Berekeningen!AV$85,User_interface!$K$85:$K$174))*User_interface!$E$54*User_interface!$E$55))</f>
        <v xml:space="preserve"> </v>
      </c>
      <c r="AW94" s="55" t="str">
        <f>IF(AW$85=" "," ",IF(AW$85&gt;=$P$85,0,INDEX(User_interface!$L$85:$L$174,MATCH(Berekeningen!AW$85,User_interface!$K$85:$K$174))*INDEX(User_interface!$M$85:$M$174,MATCH(Berekeningen!AW$85,User_interface!$K$85:$K$174))*User_interface!$E$54*User_interface!$E$55))</f>
        <v xml:space="preserve"> </v>
      </c>
      <c r="AX94" s="55" t="str">
        <f>IF(AX$85=" "," ",IF(AX$85&gt;=$P$85,0,INDEX(User_interface!$L$85:$L$174,MATCH(Berekeningen!AX$85,User_interface!$K$85:$K$174))*INDEX(User_interface!$M$85:$M$174,MATCH(Berekeningen!AX$85,User_interface!$K$85:$K$174))*User_interface!$E$54*User_interface!$E$55))</f>
        <v xml:space="preserve"> </v>
      </c>
      <c r="AY94" s="55" t="str">
        <f>IF(AY$85=" "," ",IF(AY$85&gt;=$P$85,0,INDEX(User_interface!$L$85:$L$174,MATCH(Berekeningen!AY$85,User_interface!$K$85:$K$174))*INDEX(User_interface!$M$85:$M$174,MATCH(Berekeningen!AY$85,User_interface!$K$85:$K$174))*User_interface!$E$54*User_interface!$E$55))</f>
        <v xml:space="preserve"> </v>
      </c>
      <c r="AZ94" s="55" t="str">
        <f>IF(AZ$85=" "," ",IF(AZ$85&gt;=$P$85,0,INDEX(User_interface!$L$85:$L$174,MATCH(Berekeningen!AZ$85,User_interface!$K$85:$K$174))*INDEX(User_interface!$M$85:$M$174,MATCH(Berekeningen!AZ$85,User_interface!$K$85:$K$174))*User_interface!$E$54*User_interface!$E$55))</f>
        <v xml:space="preserve"> </v>
      </c>
      <c r="BA94" s="55" t="str">
        <f>IF(BA$85=" "," ",IF(BA$85&gt;=$P$85,0,INDEX(User_interface!$L$85:$L$174,MATCH(Berekeningen!BA$85,User_interface!$K$85:$K$174))*INDEX(User_interface!$M$85:$M$174,MATCH(Berekeningen!BA$85,User_interface!$K$85:$K$174))*User_interface!$E$54*User_interface!$E$55))</f>
        <v xml:space="preserve"> </v>
      </c>
      <c r="BB94" s="55" t="str">
        <f>IF(BB$85=" "," ",IF(BB$85&gt;=$P$85,0,INDEX(User_interface!$L$85:$L$174,MATCH(Berekeningen!BB$85,User_interface!$K$85:$K$174))*INDEX(User_interface!$M$85:$M$174,MATCH(Berekeningen!BB$85,User_interface!$K$85:$K$174))*User_interface!$E$54*User_interface!$E$55))</f>
        <v xml:space="preserve"> </v>
      </c>
      <c r="BC94" s="55" t="str">
        <f>IF(BC$85=" "," ",IF(BC$85&gt;=$P$85,0,INDEX(User_interface!$L$85:$L$174,MATCH(Berekeningen!BC$85,User_interface!$K$85:$K$174))*INDEX(User_interface!$M$85:$M$174,MATCH(Berekeningen!BC$85,User_interface!$K$85:$K$174))*User_interface!$E$54*User_interface!$E$55))</f>
        <v xml:space="preserve"> </v>
      </c>
      <c r="BD94" s="55" t="str">
        <f>IF(BD$85=" "," ",IF(BD$85&gt;=$P$85,0,INDEX(User_interface!$L$85:$L$174,MATCH(Berekeningen!BD$85,User_interface!$K$85:$K$174))*INDEX(User_interface!$M$85:$M$174,MATCH(Berekeningen!BD$85,User_interface!$K$85:$K$174))*User_interface!$E$54*User_interface!$E$55))</f>
        <v xml:space="preserve"> </v>
      </c>
      <c r="BE94" s="55" t="str">
        <f>IF(BE$85=" "," ",IF(BE$85&gt;=$P$85,0,INDEX(User_interface!$L$85:$L$174,MATCH(Berekeningen!BE$85,User_interface!$K$85:$K$174))*INDEX(User_interface!$M$85:$M$174,MATCH(Berekeningen!BE$85,User_interface!$K$85:$K$174))*User_interface!$E$54*User_interface!$E$55))</f>
        <v xml:space="preserve"> </v>
      </c>
      <c r="BF94" s="55" t="str">
        <f>IF(BF$85=" "," ",IF(BF$85&gt;=$P$85,0,INDEX(User_interface!$L$85:$L$174,MATCH(Berekeningen!BF$85,User_interface!$K$85:$K$174))*INDEX(User_interface!$M$85:$M$174,MATCH(Berekeningen!BF$85,User_interface!$K$85:$K$174))*User_interface!$E$54*User_interface!$E$55))</f>
        <v xml:space="preserve"> </v>
      </c>
      <c r="BG94" s="55" t="str">
        <f>IF(BG$85=" "," ",IF(BG$85&gt;=$P$85,0,INDEX(User_interface!$L$85:$L$174,MATCH(Berekeningen!BG$85,User_interface!$K$85:$K$174))*INDEX(User_interface!$M$85:$M$174,MATCH(Berekeningen!BG$85,User_interface!$K$85:$K$174))*User_interface!$E$54*User_interface!$E$55))</f>
        <v xml:space="preserve"> </v>
      </c>
      <c r="BH94" s="55" t="str">
        <f>IF(BH$85=" "," ",IF(BH$85&gt;=$P$85,0,INDEX(User_interface!$L$85:$L$174,MATCH(Berekeningen!BH$85,User_interface!$K$85:$K$174))*INDEX(User_interface!$M$85:$M$174,MATCH(Berekeningen!BH$85,User_interface!$K$85:$K$174))*User_interface!$E$54*User_interface!$E$55))</f>
        <v xml:space="preserve"> </v>
      </c>
      <c r="BI94" s="55" t="str">
        <f>IF(BI$85=" "," ",IF(BI$85&gt;=$P$85,0,INDEX(User_interface!$L$85:$L$174,MATCH(Berekeningen!BI$85,User_interface!$K$85:$K$174))*INDEX(User_interface!$M$85:$M$174,MATCH(Berekeningen!BI$85,User_interface!$K$85:$K$174))*User_interface!$E$54*User_interface!$E$55))</f>
        <v xml:space="preserve"> </v>
      </c>
      <c r="BJ94" s="55" t="str">
        <f>IF(BJ$85=" "," ",IF(BJ$85&gt;=$P$85,0,INDEX(User_interface!$L$85:$L$174,MATCH(Berekeningen!BJ$85,User_interface!$K$85:$K$174))*INDEX(User_interface!$M$85:$M$174,MATCH(Berekeningen!BJ$85,User_interface!$K$85:$K$174))*User_interface!$E$54*User_interface!$E$55))</f>
        <v xml:space="preserve"> </v>
      </c>
      <c r="BK94" s="55" t="str">
        <f>IF(BK$85=" "," ",IF(BK$85&gt;=$P$85,0,INDEX(User_interface!$L$85:$L$174,MATCH(Berekeningen!BK$85,User_interface!$K$85:$K$174))*INDEX(User_interface!$M$85:$M$174,MATCH(Berekeningen!BK$85,User_interface!$K$85:$K$174))*User_interface!$E$54*User_interface!$E$55))</f>
        <v xml:space="preserve"> </v>
      </c>
      <c r="BL94" s="55" t="str">
        <f>IF(BL$85=" "," ",IF(BL$85&gt;=$P$85,0,INDEX(User_interface!$L$85:$L$174,MATCH(Berekeningen!BL$85,User_interface!$K$85:$K$174))*INDEX(User_interface!$M$85:$M$174,MATCH(Berekeningen!BL$85,User_interface!$K$85:$K$174))*User_interface!$E$54*User_interface!$E$55))</f>
        <v xml:space="preserve"> </v>
      </c>
      <c r="BM94" s="55" t="str">
        <f>IF(BM$85=" "," ",IF(BM$85&gt;=$P$85,0,INDEX(User_interface!$L$85:$L$174,MATCH(Berekeningen!BM$85,User_interface!$K$85:$K$174))*INDEX(User_interface!$M$85:$M$174,MATCH(Berekeningen!BM$85,User_interface!$K$85:$K$174))*User_interface!$E$54*User_interface!$E$55))</f>
        <v xml:space="preserve"> </v>
      </c>
    </row>
    <row r="95" spans="2:65">
      <c r="B95" s="68" t="s">
        <v>4</v>
      </c>
      <c r="C95" s="68" t="s">
        <v>194</v>
      </c>
      <c r="D95" s="68" t="s">
        <v>6</v>
      </c>
      <c r="E95" s="86" t="str">
        <f t="shared" si="4"/>
        <v>Ref.</v>
      </c>
      <c r="F95" s="55" t="str">
        <f>IF(F$85=" "," ",IF(F$85&gt;=$P$85,0,INDEX(User_interface!$P$85:$P$174,MATCH(Berekeningen!F$85,User_interface!$O$85:$O$174))*INDEX(User_interface!$Q$85:$Q$174,MATCH(Berekeningen!F$85,User_interface!$O$85:$O$174))*User_interface!$E$54*User_interface!$E$55))</f>
        <v xml:space="preserve"> </v>
      </c>
      <c r="G95" s="55" t="str">
        <f>IF(G$85=" "," ",IF(G$85&gt;=$P$85,0,INDEX(User_interface!$P$85:$P$174,MATCH(Berekeningen!G$85,User_interface!$O$85:$O$174))*INDEX(User_interface!$Q$85:$Q$174,MATCH(Berekeningen!G$85,User_interface!$O$85:$O$174))*User_interface!$E$54*User_interface!$E$55))</f>
        <v xml:space="preserve"> </v>
      </c>
      <c r="H95" s="55" t="str">
        <f>IF(H$85=" "," ",IF(H$85&gt;=$P$85,0,INDEX(User_interface!$P$85:$P$174,MATCH(Berekeningen!H$85,User_interface!$O$85:$O$174))*INDEX(User_interface!$Q$85:$Q$174,MATCH(Berekeningen!H$85,User_interface!$O$85:$O$174))*User_interface!$E$54*User_interface!$E$55))</f>
        <v xml:space="preserve"> </v>
      </c>
      <c r="I95" s="55" t="str">
        <f>IF(I$85=" "," ",IF(I$85&gt;=$P$85,0,INDEX(User_interface!$P$85:$P$174,MATCH(Berekeningen!I$85,User_interface!$O$85:$O$174))*INDEX(User_interface!$Q$85:$Q$174,MATCH(Berekeningen!I$85,User_interface!$O$85:$O$174))*User_interface!$E$54*User_interface!$E$55))</f>
        <v xml:space="preserve"> </v>
      </c>
      <c r="J95" s="55" t="str">
        <f>IF(J$85=" "," ",IF(J$85&gt;=$P$85,0,INDEX(User_interface!$P$85:$P$174,MATCH(Berekeningen!J$85,User_interface!$O$85:$O$174))*INDEX(User_interface!$Q$85:$Q$174,MATCH(Berekeningen!J$85,User_interface!$O$85:$O$174))*User_interface!$E$54*User_interface!$E$55))</f>
        <v xml:space="preserve"> </v>
      </c>
      <c r="K95" s="55" t="str">
        <f>IF(K$85=" "," ",IF(K$85&gt;=$P$85,0,INDEX(User_interface!$P$85:$P$174,MATCH(Berekeningen!K$85,User_interface!$O$85:$O$174))*INDEX(User_interface!$Q$85:$Q$174,MATCH(Berekeningen!K$85,User_interface!$O$85:$O$174))*User_interface!$E$54*User_interface!$E$55))</f>
        <v xml:space="preserve"> </v>
      </c>
      <c r="L95" s="55" t="str">
        <f>IF(L$85=" "," ",IF(L$85&gt;=$P$85,0,INDEX(User_interface!$P$85:$P$174,MATCH(Berekeningen!L$85,User_interface!$O$85:$O$174))*INDEX(User_interface!$Q$85:$Q$174,MATCH(Berekeningen!L$85,User_interface!$O$85:$O$174))*User_interface!$E$54*User_interface!$E$55))</f>
        <v xml:space="preserve"> </v>
      </c>
      <c r="M95" s="55" t="str">
        <f>IF(M$85=" "," ",IF(M$85&gt;=$P$85,0,INDEX(User_interface!$P$85:$P$174,MATCH(Berekeningen!M$85,User_interface!$O$85:$O$174))*INDEX(User_interface!$Q$85:$Q$174,MATCH(Berekeningen!M$85,User_interface!$O$85:$O$174))*User_interface!$E$54*User_interface!$E$55))</f>
        <v xml:space="preserve"> </v>
      </c>
      <c r="N95" s="55" t="str">
        <f>IF(N$85=" "," ",IF(N$85&gt;=$P$85,0,INDEX(User_interface!$P$85:$P$174,MATCH(Berekeningen!N$85,User_interface!$O$85:$O$174))*INDEX(User_interface!$Q$85:$Q$174,MATCH(Berekeningen!N$85,User_interface!$O$85:$O$174))*User_interface!$E$54*User_interface!$E$55))</f>
        <v xml:space="preserve"> </v>
      </c>
      <c r="O95" s="55" t="str">
        <f>IF(O$85=" "," ",IF(O$85&gt;=$P$85,0,INDEX(User_interface!$P$85:$P$174,MATCH(Berekeningen!O$85,User_interface!$O$85:$O$174))*INDEX(User_interface!$Q$85:$Q$174,MATCH(Berekeningen!O$85,User_interface!$O$85:$O$174))*User_interface!$E$54*User_interface!$E$55))</f>
        <v xml:space="preserve"> </v>
      </c>
      <c r="P95" s="55">
        <f>IF(P$85=" "," ",IF(P$85&gt;=$P$85,0,INDEX(User_interface!$P$85:$P$174,MATCH(Berekeningen!P$85,User_interface!$O$85:$O$174))*INDEX(User_interface!$Q$85:$Q$174,MATCH(Berekeningen!P$85,User_interface!$O$85:$O$174))*User_interface!$E$54*User_interface!$E$55))</f>
        <v>0</v>
      </c>
      <c r="Q95" s="55">
        <f>IF(Q$85=" "," ",IF(Q$85&gt;=$P$85,0,INDEX(User_interface!$P$85:$P$174,MATCH(Berekeningen!Q$85,User_interface!$O$85:$O$174))*INDEX(User_interface!$Q$85:$Q$174,MATCH(Berekeningen!Q$85,User_interface!$O$85:$O$174))*User_interface!$E$54*User_interface!$E$55))</f>
        <v>0</v>
      </c>
      <c r="R95" s="55">
        <f>IF(R$85=" "," ",IF(R$85&gt;=$P$85,0,INDEX(User_interface!$P$85:$P$174,MATCH(Berekeningen!R$85,User_interface!$O$85:$O$174))*INDEX(User_interface!$Q$85:$Q$174,MATCH(Berekeningen!R$85,User_interface!$O$85:$O$174))*User_interface!$E$54*User_interface!$E$55))</f>
        <v>0</v>
      </c>
      <c r="S95" s="55">
        <f>IF(S$85=" "," ",IF(S$85&gt;=$P$85,0,INDEX(User_interface!$P$85:$P$174,MATCH(Berekeningen!S$85,User_interface!$O$85:$O$174))*INDEX(User_interface!$Q$85:$Q$174,MATCH(Berekeningen!S$85,User_interface!$O$85:$O$174))*User_interface!$E$54*User_interface!$E$55))</f>
        <v>0</v>
      </c>
      <c r="T95" s="55">
        <f>IF(T$85=" "," ",IF(T$85&gt;=$P$85,0,INDEX(User_interface!$P$85:$P$174,MATCH(Berekeningen!T$85,User_interface!$O$85:$O$174))*INDEX(User_interface!$Q$85:$Q$174,MATCH(Berekeningen!T$85,User_interface!$O$85:$O$174))*User_interface!$E$54*User_interface!$E$55))</f>
        <v>0</v>
      </c>
      <c r="U95" s="55">
        <f>IF(U$85=" "," ",IF(U$85&gt;=$P$85,0,INDEX(User_interface!$P$85:$P$174,MATCH(Berekeningen!U$85,User_interface!$O$85:$O$174))*INDEX(User_interface!$Q$85:$Q$174,MATCH(Berekeningen!U$85,User_interface!$O$85:$O$174))*User_interface!$E$54*User_interface!$E$55))</f>
        <v>0</v>
      </c>
      <c r="V95" s="55">
        <f>IF(V$85=" "," ",IF(V$85&gt;=$P$85,0,INDEX(User_interface!$P$85:$P$174,MATCH(Berekeningen!V$85,User_interface!$O$85:$O$174))*INDEX(User_interface!$Q$85:$Q$174,MATCH(Berekeningen!V$85,User_interface!$O$85:$O$174))*User_interface!$E$54*User_interface!$E$55))</f>
        <v>0</v>
      </c>
      <c r="W95" s="55">
        <f>IF(W$85=" "," ",IF(W$85&gt;=$P$85,0,INDEX(User_interface!$P$85:$P$174,MATCH(Berekeningen!W$85,User_interface!$O$85:$O$174))*INDEX(User_interface!$Q$85:$Q$174,MATCH(Berekeningen!W$85,User_interface!$O$85:$O$174))*User_interface!$E$54*User_interface!$E$55))</f>
        <v>0</v>
      </c>
      <c r="X95" s="55">
        <f>IF(X$85=" "," ",IF(X$85&gt;=$P$85,0,INDEX(User_interface!$P$85:$P$174,MATCH(Berekeningen!X$85,User_interface!$O$85:$O$174))*INDEX(User_interface!$Q$85:$Q$174,MATCH(Berekeningen!X$85,User_interface!$O$85:$O$174))*User_interface!$E$54*User_interface!$E$55))</f>
        <v>0</v>
      </c>
      <c r="Y95" s="55">
        <f>IF(Y$85=" "," ",IF(Y$85&gt;=$P$85,0,INDEX(User_interface!$P$85:$P$174,MATCH(Berekeningen!Y$85,User_interface!$O$85:$O$174))*INDEX(User_interface!$Q$85:$Q$174,MATCH(Berekeningen!Y$85,User_interface!$O$85:$O$174))*User_interface!$E$54*User_interface!$E$55))</f>
        <v>0</v>
      </c>
      <c r="Z95" s="55">
        <f>IF(Z$85=" "," ",IF(Z$85&gt;=$P$85,0,INDEX(User_interface!$P$85:$P$174,MATCH(Berekeningen!Z$85,User_interface!$O$85:$O$174))*INDEX(User_interface!$Q$85:$Q$174,MATCH(Berekeningen!Z$85,User_interface!$O$85:$O$174))*User_interface!$E$54*User_interface!$E$55))</f>
        <v>0</v>
      </c>
      <c r="AA95" s="55">
        <f>IF(AA$85=" "," ",IF(AA$85&gt;=$P$85,0,INDEX(User_interface!$P$85:$P$174,MATCH(Berekeningen!AA$85,User_interface!$O$85:$O$174))*INDEX(User_interface!$Q$85:$Q$174,MATCH(Berekeningen!AA$85,User_interface!$O$85:$O$174))*User_interface!$E$54*User_interface!$E$55))</f>
        <v>0</v>
      </c>
      <c r="AB95" s="55">
        <f>IF(AB$85=" "," ",IF(AB$85&gt;=$P$85,0,INDEX(User_interface!$P$85:$P$174,MATCH(Berekeningen!AB$85,User_interface!$O$85:$O$174))*INDEX(User_interface!$Q$85:$Q$174,MATCH(Berekeningen!AB$85,User_interface!$O$85:$O$174))*User_interface!$E$54*User_interface!$E$55))</f>
        <v>0</v>
      </c>
      <c r="AC95" s="55">
        <f>IF(AC$85=" "," ",IF(AC$85&gt;=$P$85,0,INDEX(User_interface!$P$85:$P$174,MATCH(Berekeningen!AC$85,User_interface!$O$85:$O$174))*INDEX(User_interface!$Q$85:$Q$174,MATCH(Berekeningen!AC$85,User_interface!$O$85:$O$174))*User_interface!$E$54*User_interface!$E$55))</f>
        <v>0</v>
      </c>
      <c r="AD95" s="55">
        <f>IF(AD$85=" "," ",IF(AD$85&gt;=$P$85,0,INDEX(User_interface!$P$85:$P$174,MATCH(Berekeningen!AD$85,User_interface!$O$85:$O$174))*INDEX(User_interface!$Q$85:$Q$174,MATCH(Berekeningen!AD$85,User_interface!$O$85:$O$174))*User_interface!$E$54*User_interface!$E$55))</f>
        <v>0</v>
      </c>
      <c r="AE95" s="55">
        <f>IF(AE$85=" "," ",IF(AE$85&gt;=$P$85,0,INDEX(User_interface!$P$85:$P$174,MATCH(Berekeningen!AE$85,User_interface!$O$85:$O$174))*INDEX(User_interface!$Q$85:$Q$174,MATCH(Berekeningen!AE$85,User_interface!$O$85:$O$174))*User_interface!$E$54*User_interface!$E$55))</f>
        <v>0</v>
      </c>
      <c r="AF95" s="55">
        <f>IF(AF$85=" "," ",IF(AF$85&gt;=$P$85,0,INDEX(User_interface!$P$85:$P$174,MATCH(Berekeningen!AF$85,User_interface!$O$85:$O$174))*INDEX(User_interface!$Q$85:$Q$174,MATCH(Berekeningen!AF$85,User_interface!$O$85:$O$174))*User_interface!$E$54*User_interface!$E$55))</f>
        <v>0</v>
      </c>
      <c r="AG95" s="55">
        <f>IF(AG$85=" "," ",IF(AG$85&gt;=$P$85,0,INDEX(User_interface!$P$85:$P$174,MATCH(Berekeningen!AG$85,User_interface!$O$85:$O$174))*INDEX(User_interface!$Q$85:$Q$174,MATCH(Berekeningen!AG$85,User_interface!$O$85:$O$174))*User_interface!$E$54*User_interface!$E$55))</f>
        <v>0</v>
      </c>
      <c r="AH95" s="55">
        <f>IF(AH$85=" "," ",IF(AH$85&gt;=$P$85,0,INDEX(User_interface!$P$85:$P$174,MATCH(Berekeningen!AH$85,User_interface!$O$85:$O$174))*INDEX(User_interface!$Q$85:$Q$174,MATCH(Berekeningen!AH$85,User_interface!$O$85:$O$174))*User_interface!$E$54*User_interface!$E$55))</f>
        <v>0</v>
      </c>
      <c r="AI95" s="55">
        <f>IF(AI$85=" "," ",IF(AI$85&gt;=$P$85,0,INDEX(User_interface!$P$85:$P$174,MATCH(Berekeningen!AI$85,User_interface!$O$85:$O$174))*INDEX(User_interface!$Q$85:$Q$174,MATCH(Berekeningen!AI$85,User_interface!$O$85:$O$174))*User_interface!$E$54*User_interface!$E$55))</f>
        <v>0</v>
      </c>
      <c r="AJ95" s="55">
        <f>IF(AJ$85=" "," ",IF(AJ$85&gt;=$P$85,0,INDEX(User_interface!$P$85:$P$174,MATCH(Berekeningen!AJ$85,User_interface!$O$85:$O$174))*INDEX(User_interface!$Q$85:$Q$174,MATCH(Berekeningen!AJ$85,User_interface!$O$85:$O$174))*User_interface!$E$54*User_interface!$E$55))</f>
        <v>0</v>
      </c>
      <c r="AK95" s="55">
        <f>IF(AK$85=" "," ",IF(AK$85&gt;=$P$85,0,INDEX(User_interface!$P$85:$P$174,MATCH(Berekeningen!AK$85,User_interface!$O$85:$O$174))*INDEX(User_interface!$Q$85:$Q$174,MATCH(Berekeningen!AK$85,User_interface!$O$85:$O$174))*User_interface!$E$54*User_interface!$E$55))</f>
        <v>0</v>
      </c>
      <c r="AL95" s="55">
        <f>IF(AL$85=" "," ",IF(AL$85&gt;=$P$85,0,INDEX(User_interface!$P$85:$P$174,MATCH(Berekeningen!AL$85,User_interface!$O$85:$O$174))*INDEX(User_interface!$Q$85:$Q$174,MATCH(Berekeningen!AL$85,User_interface!$O$85:$O$174))*User_interface!$E$54*User_interface!$E$55))</f>
        <v>0</v>
      </c>
      <c r="AM95" s="55">
        <f>IF(AM$85=" "," ",IF(AM$85&gt;=$P$85,0,INDEX(User_interface!$P$85:$P$174,MATCH(Berekeningen!AM$85,User_interface!$O$85:$O$174))*INDEX(User_interface!$Q$85:$Q$174,MATCH(Berekeningen!AM$85,User_interface!$O$85:$O$174))*User_interface!$E$54*User_interface!$E$55))</f>
        <v>0</v>
      </c>
      <c r="AN95" s="55">
        <f>IF(AN$85=" "," ",IF(AN$85&gt;=$P$85,0,INDEX(User_interface!$P$85:$P$174,MATCH(Berekeningen!AN$85,User_interface!$O$85:$O$174))*INDEX(User_interface!$Q$85:$Q$174,MATCH(Berekeningen!AN$85,User_interface!$O$85:$O$174))*User_interface!$E$54*User_interface!$E$55))</f>
        <v>0</v>
      </c>
      <c r="AO95" s="55">
        <f>IF(AO$85=" "," ",IF(AO$85&gt;=$P$85,0,INDEX(User_interface!$P$85:$P$174,MATCH(Berekeningen!AO$85,User_interface!$O$85:$O$174))*INDEX(User_interface!$Q$85:$Q$174,MATCH(Berekeningen!AO$85,User_interface!$O$85:$O$174))*User_interface!$E$54*User_interface!$E$55))</f>
        <v>0</v>
      </c>
      <c r="AP95" s="55">
        <f>IF(AP$85=" "," ",IF(AP$85&gt;=$P$85,0,INDEX(User_interface!$P$85:$P$174,MATCH(Berekeningen!AP$85,User_interface!$O$85:$O$174))*INDEX(User_interface!$Q$85:$Q$174,MATCH(Berekeningen!AP$85,User_interface!$O$85:$O$174))*User_interface!$E$54*User_interface!$E$55))</f>
        <v>0</v>
      </c>
      <c r="AQ95" s="55">
        <f>IF(AQ$85=" "," ",IF(AQ$85&gt;=$P$85,0,INDEX(User_interface!$P$85:$P$174,MATCH(Berekeningen!AQ$85,User_interface!$O$85:$O$174))*INDEX(User_interface!$Q$85:$Q$174,MATCH(Berekeningen!AQ$85,User_interface!$O$85:$O$174))*User_interface!$E$54*User_interface!$E$55))</f>
        <v>0</v>
      </c>
      <c r="AR95" s="55">
        <f>IF(AR$85=" "," ",IF(AR$85&gt;=$P$85,0,INDEX(User_interface!$P$85:$P$174,MATCH(Berekeningen!AR$85,User_interface!$O$85:$O$174))*INDEX(User_interface!$Q$85:$Q$174,MATCH(Berekeningen!AR$85,User_interface!$O$85:$O$174))*User_interface!$E$54*User_interface!$E$55))</f>
        <v>0</v>
      </c>
      <c r="AS95" s="55">
        <f>IF(AS$85=" "," ",IF(AS$85&gt;=$P$85,0,INDEX(User_interface!$P$85:$P$174,MATCH(Berekeningen!AS$85,User_interface!$O$85:$O$174))*INDEX(User_interface!$Q$85:$Q$174,MATCH(Berekeningen!AS$85,User_interface!$O$85:$O$174))*User_interface!$E$54*User_interface!$E$55))</f>
        <v>0</v>
      </c>
      <c r="AT95" s="55" t="str">
        <f>IF(AT$85=" "," ",IF(AT$85&gt;=$P$85,0,INDEX(User_interface!$P$85:$P$174,MATCH(Berekeningen!AT$85,User_interface!$O$85:$O$174))*INDEX(User_interface!$Q$85:$Q$174,MATCH(Berekeningen!AT$85,User_interface!$O$85:$O$174))*User_interface!$E$54*User_interface!$E$55))</f>
        <v xml:space="preserve"> </v>
      </c>
      <c r="AU95" s="55" t="str">
        <f>IF(AU$85=" "," ",IF(AU$85&gt;=$P$85,0,INDEX(User_interface!$P$85:$P$174,MATCH(Berekeningen!AU$85,User_interface!$O$85:$O$174))*INDEX(User_interface!$Q$85:$Q$174,MATCH(Berekeningen!AU$85,User_interface!$O$85:$O$174))*User_interface!$E$54*User_interface!$E$55))</f>
        <v xml:space="preserve"> </v>
      </c>
      <c r="AV95" s="55" t="str">
        <f>IF(AV$85=" "," ",IF(AV$85&gt;=$P$85,0,INDEX(User_interface!$P$85:$P$174,MATCH(Berekeningen!AV$85,User_interface!$O$85:$O$174))*INDEX(User_interface!$Q$85:$Q$174,MATCH(Berekeningen!AV$85,User_interface!$O$85:$O$174))*User_interface!$E$54*User_interface!$E$55))</f>
        <v xml:space="preserve"> </v>
      </c>
      <c r="AW95" s="55" t="str">
        <f>IF(AW$85=" "," ",IF(AW$85&gt;=$P$85,0,INDEX(User_interface!$P$85:$P$174,MATCH(Berekeningen!AW$85,User_interface!$O$85:$O$174))*INDEX(User_interface!$Q$85:$Q$174,MATCH(Berekeningen!AW$85,User_interface!$O$85:$O$174))*User_interface!$E$54*User_interface!$E$55))</f>
        <v xml:space="preserve"> </v>
      </c>
      <c r="AX95" s="55" t="str">
        <f>IF(AX$85=" "," ",IF(AX$85&gt;=$P$85,0,INDEX(User_interface!$P$85:$P$174,MATCH(Berekeningen!AX$85,User_interface!$O$85:$O$174))*INDEX(User_interface!$Q$85:$Q$174,MATCH(Berekeningen!AX$85,User_interface!$O$85:$O$174))*User_interface!$E$54*User_interface!$E$55))</f>
        <v xml:space="preserve"> </v>
      </c>
      <c r="AY95" s="55" t="str">
        <f>IF(AY$85=" "," ",IF(AY$85&gt;=$P$85,0,INDEX(User_interface!$P$85:$P$174,MATCH(Berekeningen!AY$85,User_interface!$O$85:$O$174))*INDEX(User_interface!$Q$85:$Q$174,MATCH(Berekeningen!AY$85,User_interface!$O$85:$O$174))*User_interface!$E$54*User_interface!$E$55))</f>
        <v xml:space="preserve"> </v>
      </c>
      <c r="AZ95" s="55" t="str">
        <f>IF(AZ$85=" "," ",IF(AZ$85&gt;=$P$85,0,INDEX(User_interface!$P$85:$P$174,MATCH(Berekeningen!AZ$85,User_interface!$O$85:$O$174))*INDEX(User_interface!$Q$85:$Q$174,MATCH(Berekeningen!AZ$85,User_interface!$O$85:$O$174))*User_interface!$E$54*User_interface!$E$55))</f>
        <v xml:space="preserve"> </v>
      </c>
      <c r="BA95" s="55" t="str">
        <f>IF(BA$85=" "," ",IF(BA$85&gt;=$P$85,0,INDEX(User_interface!$P$85:$P$174,MATCH(Berekeningen!BA$85,User_interface!$O$85:$O$174))*INDEX(User_interface!$Q$85:$Q$174,MATCH(Berekeningen!BA$85,User_interface!$O$85:$O$174))*User_interface!$E$54*User_interface!$E$55))</f>
        <v xml:space="preserve"> </v>
      </c>
      <c r="BB95" s="55" t="str">
        <f>IF(BB$85=" "," ",IF(BB$85&gt;=$P$85,0,INDEX(User_interface!$P$85:$P$174,MATCH(Berekeningen!BB$85,User_interface!$O$85:$O$174))*INDEX(User_interface!$Q$85:$Q$174,MATCH(Berekeningen!BB$85,User_interface!$O$85:$O$174))*User_interface!$E$54*User_interface!$E$55))</f>
        <v xml:space="preserve"> </v>
      </c>
      <c r="BC95" s="55" t="str">
        <f>IF(BC$85=" "," ",IF(BC$85&gt;=$P$85,0,INDEX(User_interface!$P$85:$P$174,MATCH(Berekeningen!BC$85,User_interface!$O$85:$O$174))*INDEX(User_interface!$Q$85:$Q$174,MATCH(Berekeningen!BC$85,User_interface!$O$85:$O$174))*User_interface!$E$54*User_interface!$E$55))</f>
        <v xml:space="preserve"> </v>
      </c>
      <c r="BD95" s="55" t="str">
        <f>IF(BD$85=" "," ",IF(BD$85&gt;=$P$85,0,INDEX(User_interface!$P$85:$P$174,MATCH(Berekeningen!BD$85,User_interface!$O$85:$O$174))*INDEX(User_interface!$Q$85:$Q$174,MATCH(Berekeningen!BD$85,User_interface!$O$85:$O$174))*User_interface!$E$54*User_interface!$E$55))</f>
        <v xml:space="preserve"> </v>
      </c>
      <c r="BE95" s="55" t="str">
        <f>IF(BE$85=" "," ",IF(BE$85&gt;=$P$85,0,INDEX(User_interface!$P$85:$P$174,MATCH(Berekeningen!BE$85,User_interface!$O$85:$O$174))*INDEX(User_interface!$Q$85:$Q$174,MATCH(Berekeningen!BE$85,User_interface!$O$85:$O$174))*User_interface!$E$54*User_interface!$E$55))</f>
        <v xml:space="preserve"> </v>
      </c>
      <c r="BF95" s="55" t="str">
        <f>IF(BF$85=" "," ",IF(BF$85&gt;=$P$85,0,INDEX(User_interface!$P$85:$P$174,MATCH(Berekeningen!BF$85,User_interface!$O$85:$O$174))*INDEX(User_interface!$Q$85:$Q$174,MATCH(Berekeningen!BF$85,User_interface!$O$85:$O$174))*User_interface!$E$54*User_interface!$E$55))</f>
        <v xml:space="preserve"> </v>
      </c>
      <c r="BG95" s="55" t="str">
        <f>IF(BG$85=" "," ",IF(BG$85&gt;=$P$85,0,INDEX(User_interface!$P$85:$P$174,MATCH(Berekeningen!BG$85,User_interface!$O$85:$O$174))*INDEX(User_interface!$Q$85:$Q$174,MATCH(Berekeningen!BG$85,User_interface!$O$85:$O$174))*User_interface!$E$54*User_interface!$E$55))</f>
        <v xml:space="preserve"> </v>
      </c>
      <c r="BH95" s="55" t="str">
        <f>IF(BH$85=" "," ",IF(BH$85&gt;=$P$85,0,INDEX(User_interface!$P$85:$P$174,MATCH(Berekeningen!BH$85,User_interface!$O$85:$O$174))*INDEX(User_interface!$Q$85:$Q$174,MATCH(Berekeningen!BH$85,User_interface!$O$85:$O$174))*User_interface!$E$54*User_interface!$E$55))</f>
        <v xml:space="preserve"> </v>
      </c>
      <c r="BI95" s="55" t="str">
        <f>IF(BI$85=" "," ",IF(BI$85&gt;=$P$85,0,INDEX(User_interface!$P$85:$P$174,MATCH(Berekeningen!BI$85,User_interface!$O$85:$O$174))*INDEX(User_interface!$Q$85:$Q$174,MATCH(Berekeningen!BI$85,User_interface!$O$85:$O$174))*User_interface!$E$54*User_interface!$E$55))</f>
        <v xml:space="preserve"> </v>
      </c>
      <c r="BJ95" s="55" t="str">
        <f>IF(BJ$85=" "," ",IF(BJ$85&gt;=$P$85,0,INDEX(User_interface!$P$85:$P$174,MATCH(Berekeningen!BJ$85,User_interface!$O$85:$O$174))*INDEX(User_interface!$Q$85:$Q$174,MATCH(Berekeningen!BJ$85,User_interface!$O$85:$O$174))*User_interface!$E$54*User_interface!$E$55))</f>
        <v xml:space="preserve"> </v>
      </c>
      <c r="BK95" s="55" t="str">
        <f>IF(BK$85=" "," ",IF(BK$85&gt;=$P$85,0,INDEX(User_interface!$P$85:$P$174,MATCH(Berekeningen!BK$85,User_interface!$O$85:$O$174))*INDEX(User_interface!$Q$85:$Q$174,MATCH(Berekeningen!BK$85,User_interface!$O$85:$O$174))*User_interface!$E$54*User_interface!$E$55))</f>
        <v xml:space="preserve"> </v>
      </c>
      <c r="BL95" s="55" t="str">
        <f>IF(BL$85=" "," ",IF(BL$85&gt;=$P$85,0,INDEX(User_interface!$P$85:$P$174,MATCH(Berekeningen!BL$85,User_interface!$O$85:$O$174))*INDEX(User_interface!$Q$85:$Q$174,MATCH(Berekeningen!BL$85,User_interface!$O$85:$O$174))*User_interface!$E$54*User_interface!$E$55))</f>
        <v xml:space="preserve"> </v>
      </c>
      <c r="BM95" s="55" t="str">
        <f>IF(BM$85=" "," ",IF(BM$85&gt;=$P$85,0,INDEX(User_interface!$P$85:$P$174,MATCH(Berekeningen!BM$85,User_interface!$O$85:$O$174))*INDEX(User_interface!$Q$85:$Q$174,MATCH(Berekeningen!BM$85,User_interface!$O$85:$O$174))*User_interface!$E$54*User_interface!$E$55))</f>
        <v xml:space="preserve"> </v>
      </c>
    </row>
    <row r="96" spans="2:65">
      <c r="B96" s="68" t="s">
        <v>4</v>
      </c>
      <c r="C96" s="68" t="s">
        <v>117</v>
      </c>
      <c r="D96" s="68" t="s">
        <v>6</v>
      </c>
      <c r="E96" s="86" t="str">
        <f t="shared" si="4"/>
        <v>Ref.</v>
      </c>
      <c r="F96" s="55" t="str">
        <f>IF(F$85=" "," ",IF(F$85&gt;=$P$85,0,INDEX(User_interface!$C$85:$C$174,MATCH(Berekeningen!F$85,User_interface!$B$85:$B$174))*INDEX(User_interface!$D$85:$D$174,MATCH(Berekeningen!F$85,User_interface!$B$85:$B$174))*User_interface!$E$54*User_interface!$E$55))</f>
        <v xml:space="preserve"> </v>
      </c>
      <c r="G96" s="55" t="str">
        <f>IF(G$85=" "," ",IF(G$85&gt;=$P$85,0,INDEX(User_interface!$C$85:$C$174,MATCH(Berekeningen!G$85,User_interface!$B$85:$B$174))*INDEX(User_interface!$D$85:$D$174,MATCH(Berekeningen!G$85,User_interface!$B$85:$B$174))*User_interface!$E$54*User_interface!$E$55))</f>
        <v xml:space="preserve"> </v>
      </c>
      <c r="H96" s="55" t="str">
        <f>IF(H$85=" "," ",IF(H$85&gt;=$P$85,0,INDEX(User_interface!$C$85:$C$174,MATCH(Berekeningen!H$85,User_interface!$B$85:$B$174))*INDEX(User_interface!$D$85:$D$174,MATCH(Berekeningen!H$85,User_interface!$B$85:$B$174))*User_interface!$E$54*User_interface!$E$55))</f>
        <v xml:space="preserve"> </v>
      </c>
      <c r="I96" s="55" t="str">
        <f>IF(I$85=" "," ",IF(I$85&gt;=$P$85,0,INDEX(User_interface!$C$85:$C$174,MATCH(Berekeningen!I$85,User_interface!$B$85:$B$174))*INDEX(User_interface!$D$85:$D$174,MATCH(Berekeningen!I$85,User_interface!$B$85:$B$174))*User_interface!$E$54*User_interface!$E$55))</f>
        <v xml:space="preserve"> </v>
      </c>
      <c r="J96" s="55" t="str">
        <f>IF(J$85=" "," ",IF(J$85&gt;=$P$85,0,INDEX(User_interface!$C$85:$C$174,MATCH(Berekeningen!J$85,User_interface!$B$85:$B$174))*INDEX(User_interface!$D$85:$D$174,MATCH(Berekeningen!J$85,User_interface!$B$85:$B$174))*User_interface!$E$54*User_interface!$E$55))</f>
        <v xml:space="preserve"> </v>
      </c>
      <c r="K96" s="55" t="str">
        <f>IF(K$85=" "," ",IF(K$85&gt;=$P$85,0,INDEX(User_interface!$C$85:$C$174,MATCH(Berekeningen!K$85,User_interface!$B$85:$B$174))*INDEX(User_interface!$D$85:$D$174,MATCH(Berekeningen!K$85,User_interface!$B$85:$B$174))*User_interface!$E$54*User_interface!$E$55))</f>
        <v xml:space="preserve"> </v>
      </c>
      <c r="L96" s="55" t="str">
        <f>IF(L$85=" "," ",IF(L$85&gt;=$P$85,0,INDEX(User_interface!$C$85:$C$174,MATCH(Berekeningen!L$85,User_interface!$B$85:$B$174))*INDEX(User_interface!$D$85:$D$174,MATCH(Berekeningen!L$85,User_interface!$B$85:$B$174))*User_interface!$E$54*User_interface!$E$55))</f>
        <v xml:space="preserve"> </v>
      </c>
      <c r="M96" s="55" t="str">
        <f>IF(M$85=" "," ",IF(M$85&gt;=$P$85,0,INDEX(User_interface!$C$85:$C$174,MATCH(Berekeningen!M$85,User_interface!$B$85:$B$174))*INDEX(User_interface!$D$85:$D$174,MATCH(Berekeningen!M$85,User_interface!$B$85:$B$174))*User_interface!$E$54*User_interface!$E$55))</f>
        <v xml:space="preserve"> </v>
      </c>
      <c r="N96" s="55" t="str">
        <f>IF(N$85=" "," ",IF(N$85&gt;=$P$85,0,INDEX(User_interface!$C$85:$C$174,MATCH(Berekeningen!N$85,User_interface!$B$85:$B$174))*INDEX(User_interface!$D$85:$D$174,MATCH(Berekeningen!N$85,User_interface!$B$85:$B$174))*User_interface!$E$54*User_interface!$E$55))</f>
        <v xml:space="preserve"> </v>
      </c>
      <c r="O96" s="55" t="str">
        <f>IF(O$85=" "," ",IF(O$85&gt;=$P$85,0,INDEX(User_interface!$C$85:$C$174,MATCH(Berekeningen!O$85,User_interface!$B$85:$B$174))*INDEX(User_interface!$D$85:$D$174,MATCH(Berekeningen!O$85,User_interface!$B$85:$B$174))*User_interface!$E$54*User_interface!$E$55))</f>
        <v xml:space="preserve"> </v>
      </c>
      <c r="P96" s="55">
        <f>IF(P$85=" "," ",IF(P$85&gt;=$P$85,0,INDEX(User_interface!$C$85:$C$174,MATCH(Berekeningen!P$85,User_interface!$B$85:$B$174))*INDEX(User_interface!$D$85:$D$174,MATCH(Berekeningen!P$85,User_interface!$B$85:$B$174))*User_interface!$E$54*User_interface!$E$55))</f>
        <v>0</v>
      </c>
      <c r="Q96" s="55">
        <f>IF(Q$85=" "," ",IF(Q$85&gt;=$P$85,0,INDEX(User_interface!$C$85:$C$174,MATCH(Berekeningen!Q$85,User_interface!$B$85:$B$174))*INDEX(User_interface!$D$85:$D$174,MATCH(Berekeningen!Q$85,User_interface!$B$85:$B$174))*User_interface!$E$54*User_interface!$E$55))</f>
        <v>0</v>
      </c>
      <c r="R96" s="55">
        <f>IF(R$85=" "," ",IF(R$85&gt;=$P$85,0,INDEX(User_interface!$C$85:$C$174,MATCH(Berekeningen!R$85,User_interface!$B$85:$B$174))*INDEX(User_interface!$D$85:$D$174,MATCH(Berekeningen!R$85,User_interface!$B$85:$B$174))*User_interface!$E$54*User_interface!$E$55))</f>
        <v>0</v>
      </c>
      <c r="S96" s="55">
        <f>IF(S$85=" "," ",IF(S$85&gt;=$P$85,0,INDEX(User_interface!$C$85:$C$174,MATCH(Berekeningen!S$85,User_interface!$B$85:$B$174))*INDEX(User_interface!$D$85:$D$174,MATCH(Berekeningen!S$85,User_interface!$B$85:$B$174))*User_interface!$E$54*User_interface!$E$55))</f>
        <v>0</v>
      </c>
      <c r="T96" s="55">
        <f>IF(T$85=" "," ",IF(T$85&gt;=$P$85,0,INDEX(User_interface!$C$85:$C$174,MATCH(Berekeningen!T$85,User_interface!$B$85:$B$174))*INDEX(User_interface!$D$85:$D$174,MATCH(Berekeningen!T$85,User_interface!$B$85:$B$174))*User_interface!$E$54*User_interface!$E$55))</f>
        <v>0</v>
      </c>
      <c r="U96" s="55">
        <f>IF(U$85=" "," ",IF(U$85&gt;=$P$85,0,INDEX(User_interface!$C$85:$C$174,MATCH(Berekeningen!U$85,User_interface!$B$85:$B$174))*INDEX(User_interface!$D$85:$D$174,MATCH(Berekeningen!U$85,User_interface!$B$85:$B$174))*User_interface!$E$54*User_interface!$E$55))</f>
        <v>0</v>
      </c>
      <c r="V96" s="55">
        <f>IF(V$85=" "," ",IF(V$85&gt;=$P$85,0,INDEX(User_interface!$C$85:$C$174,MATCH(Berekeningen!V$85,User_interface!$B$85:$B$174))*INDEX(User_interface!$D$85:$D$174,MATCH(Berekeningen!V$85,User_interface!$B$85:$B$174))*User_interface!$E$54*User_interface!$E$55))</f>
        <v>0</v>
      </c>
      <c r="W96" s="55">
        <f>IF(W$85=" "," ",IF(W$85&gt;=$P$85,0,INDEX(User_interface!$C$85:$C$174,MATCH(Berekeningen!W$85,User_interface!$B$85:$B$174))*INDEX(User_interface!$D$85:$D$174,MATCH(Berekeningen!W$85,User_interface!$B$85:$B$174))*User_interface!$E$54*User_interface!$E$55))</f>
        <v>0</v>
      </c>
      <c r="X96" s="55">
        <f>IF(X$85=" "," ",IF(X$85&gt;=$P$85,0,INDEX(User_interface!$C$85:$C$174,MATCH(Berekeningen!X$85,User_interface!$B$85:$B$174))*INDEX(User_interface!$D$85:$D$174,MATCH(Berekeningen!X$85,User_interface!$B$85:$B$174))*User_interface!$E$54*User_interface!$E$55))</f>
        <v>0</v>
      </c>
      <c r="Y96" s="55">
        <f>IF(Y$85=" "," ",IF(Y$85&gt;=$P$85,0,INDEX(User_interface!$C$85:$C$174,MATCH(Berekeningen!Y$85,User_interface!$B$85:$B$174))*INDEX(User_interface!$D$85:$D$174,MATCH(Berekeningen!Y$85,User_interface!$B$85:$B$174))*User_interface!$E$54*User_interface!$E$55))</f>
        <v>0</v>
      </c>
      <c r="Z96" s="55">
        <f>IF(Z$85=" "," ",IF(Z$85&gt;=$P$85,0,INDEX(User_interface!$C$85:$C$174,MATCH(Berekeningen!Z$85,User_interface!$B$85:$B$174))*INDEX(User_interface!$D$85:$D$174,MATCH(Berekeningen!Z$85,User_interface!$B$85:$B$174))*User_interface!$E$54*User_interface!$E$55))</f>
        <v>0</v>
      </c>
      <c r="AA96" s="55">
        <f>IF(AA$85=" "," ",IF(AA$85&gt;=$P$85,0,INDEX(User_interface!$C$85:$C$174,MATCH(Berekeningen!AA$85,User_interface!$B$85:$B$174))*INDEX(User_interface!$D$85:$D$174,MATCH(Berekeningen!AA$85,User_interface!$B$85:$B$174))*User_interface!$E$54*User_interface!$E$55))</f>
        <v>0</v>
      </c>
      <c r="AB96" s="55">
        <f>IF(AB$85=" "," ",IF(AB$85&gt;=$P$85,0,INDEX(User_interface!$C$85:$C$174,MATCH(Berekeningen!AB$85,User_interface!$B$85:$B$174))*INDEX(User_interface!$D$85:$D$174,MATCH(Berekeningen!AB$85,User_interface!$B$85:$B$174))*User_interface!$E$54*User_interface!$E$55))</f>
        <v>0</v>
      </c>
      <c r="AC96" s="55">
        <f>IF(AC$85=" "," ",IF(AC$85&gt;=$P$85,0,INDEX(User_interface!$C$85:$C$174,MATCH(Berekeningen!AC$85,User_interface!$B$85:$B$174))*INDEX(User_interface!$D$85:$D$174,MATCH(Berekeningen!AC$85,User_interface!$B$85:$B$174))*User_interface!$E$54*User_interface!$E$55))</f>
        <v>0</v>
      </c>
      <c r="AD96" s="55">
        <f>IF(AD$85=" "," ",IF(AD$85&gt;=$P$85,0,INDEX(User_interface!$C$85:$C$174,MATCH(Berekeningen!AD$85,User_interface!$B$85:$B$174))*INDEX(User_interface!$D$85:$D$174,MATCH(Berekeningen!AD$85,User_interface!$B$85:$B$174))*User_interface!$E$54*User_interface!$E$55))</f>
        <v>0</v>
      </c>
      <c r="AE96" s="55">
        <f>IF(AE$85=" "," ",IF(AE$85&gt;=$P$85,0,INDEX(User_interface!$C$85:$C$174,MATCH(Berekeningen!AE$85,User_interface!$B$85:$B$174))*INDEX(User_interface!$D$85:$D$174,MATCH(Berekeningen!AE$85,User_interface!$B$85:$B$174))*User_interface!$E$54*User_interface!$E$55))</f>
        <v>0</v>
      </c>
      <c r="AF96" s="55">
        <f>IF(AF$85=" "," ",IF(AF$85&gt;=$P$85,0,INDEX(User_interface!$C$85:$C$174,MATCH(Berekeningen!AF$85,User_interface!$B$85:$B$174))*INDEX(User_interface!$D$85:$D$174,MATCH(Berekeningen!AF$85,User_interface!$B$85:$B$174))*User_interface!$E$54*User_interface!$E$55))</f>
        <v>0</v>
      </c>
      <c r="AG96" s="55">
        <f>IF(AG$85=" "," ",IF(AG$85&gt;=$P$85,0,INDEX(User_interface!$C$85:$C$174,MATCH(Berekeningen!AG$85,User_interface!$B$85:$B$174))*INDEX(User_interface!$D$85:$D$174,MATCH(Berekeningen!AG$85,User_interface!$B$85:$B$174))*User_interface!$E$54*User_interface!$E$55))</f>
        <v>0</v>
      </c>
      <c r="AH96" s="55">
        <f>IF(AH$85=" "," ",IF(AH$85&gt;=$P$85,0,INDEX(User_interface!$C$85:$C$174,MATCH(Berekeningen!AH$85,User_interface!$B$85:$B$174))*INDEX(User_interface!$D$85:$D$174,MATCH(Berekeningen!AH$85,User_interface!$B$85:$B$174))*User_interface!$E$54*User_interface!$E$55))</f>
        <v>0</v>
      </c>
      <c r="AI96" s="55">
        <f>IF(AI$85=" "," ",IF(AI$85&gt;=$P$85,0,INDEX(User_interface!$C$85:$C$174,MATCH(Berekeningen!AI$85,User_interface!$B$85:$B$174))*INDEX(User_interface!$D$85:$D$174,MATCH(Berekeningen!AI$85,User_interface!$B$85:$B$174))*User_interface!$E$54*User_interface!$E$55))</f>
        <v>0</v>
      </c>
      <c r="AJ96" s="55">
        <f>IF(AJ$85=" "," ",IF(AJ$85&gt;=$P$85,0,INDEX(User_interface!$C$85:$C$174,MATCH(Berekeningen!AJ$85,User_interface!$B$85:$B$174))*INDEX(User_interface!$D$85:$D$174,MATCH(Berekeningen!AJ$85,User_interface!$B$85:$B$174))*User_interface!$E$54*User_interface!$E$55))</f>
        <v>0</v>
      </c>
      <c r="AK96" s="55">
        <f>IF(AK$85=" "," ",IF(AK$85&gt;=$P$85,0,INDEX(User_interface!$C$85:$C$174,MATCH(Berekeningen!AK$85,User_interface!$B$85:$B$174))*INDEX(User_interface!$D$85:$D$174,MATCH(Berekeningen!AK$85,User_interface!$B$85:$B$174))*User_interface!$E$54*User_interface!$E$55))</f>
        <v>0</v>
      </c>
      <c r="AL96" s="55">
        <f>IF(AL$85=" "," ",IF(AL$85&gt;=$P$85,0,INDEX(User_interface!$C$85:$C$174,MATCH(Berekeningen!AL$85,User_interface!$B$85:$B$174))*INDEX(User_interface!$D$85:$D$174,MATCH(Berekeningen!AL$85,User_interface!$B$85:$B$174))*User_interface!$E$54*User_interface!$E$55))</f>
        <v>0</v>
      </c>
      <c r="AM96" s="55">
        <f>IF(AM$85=" "," ",IF(AM$85&gt;=$P$85,0,INDEX(User_interface!$C$85:$C$174,MATCH(Berekeningen!AM$85,User_interface!$B$85:$B$174))*INDEX(User_interface!$D$85:$D$174,MATCH(Berekeningen!AM$85,User_interface!$B$85:$B$174))*User_interface!$E$54*User_interface!$E$55))</f>
        <v>0</v>
      </c>
      <c r="AN96" s="55">
        <f>IF(AN$85=" "," ",IF(AN$85&gt;=$P$85,0,INDEX(User_interface!$C$85:$C$174,MATCH(Berekeningen!AN$85,User_interface!$B$85:$B$174))*INDEX(User_interface!$D$85:$D$174,MATCH(Berekeningen!AN$85,User_interface!$B$85:$B$174))*User_interface!$E$54*User_interface!$E$55))</f>
        <v>0</v>
      </c>
      <c r="AO96" s="55">
        <f>IF(AO$85=" "," ",IF(AO$85&gt;=$P$85,0,INDEX(User_interface!$C$85:$C$174,MATCH(Berekeningen!AO$85,User_interface!$B$85:$B$174))*INDEX(User_interface!$D$85:$D$174,MATCH(Berekeningen!AO$85,User_interface!$B$85:$B$174))*User_interface!$E$54*User_interface!$E$55))</f>
        <v>0</v>
      </c>
      <c r="AP96" s="55">
        <f>IF(AP$85=" "," ",IF(AP$85&gt;=$P$85,0,INDEX(User_interface!$C$85:$C$174,MATCH(Berekeningen!AP$85,User_interface!$B$85:$B$174))*INDEX(User_interface!$D$85:$D$174,MATCH(Berekeningen!AP$85,User_interface!$B$85:$B$174))*User_interface!$E$54*User_interface!$E$55))</f>
        <v>0</v>
      </c>
      <c r="AQ96" s="55">
        <f>IF(AQ$85=" "," ",IF(AQ$85&gt;=$P$85,0,INDEX(User_interface!$C$85:$C$174,MATCH(Berekeningen!AQ$85,User_interface!$B$85:$B$174))*INDEX(User_interface!$D$85:$D$174,MATCH(Berekeningen!AQ$85,User_interface!$B$85:$B$174))*User_interface!$E$54*User_interface!$E$55))</f>
        <v>0</v>
      </c>
      <c r="AR96" s="55">
        <f>IF(AR$85=" "," ",IF(AR$85&gt;=$P$85,0,INDEX(User_interface!$C$85:$C$174,MATCH(Berekeningen!AR$85,User_interface!$B$85:$B$174))*INDEX(User_interface!$D$85:$D$174,MATCH(Berekeningen!AR$85,User_interface!$B$85:$B$174))*User_interface!$E$54*User_interface!$E$55))</f>
        <v>0</v>
      </c>
      <c r="AS96" s="55">
        <f>IF(AS$85=" "," ",IF(AS$85&gt;=$P$85,0,INDEX(User_interface!$C$85:$C$174,MATCH(Berekeningen!AS$85,User_interface!$B$85:$B$174))*INDEX(User_interface!$D$85:$D$174,MATCH(Berekeningen!AS$85,User_interface!$B$85:$B$174))*User_interface!$E$54*User_interface!$E$55))</f>
        <v>0</v>
      </c>
      <c r="AT96" s="55" t="str">
        <f>IF(AT$85=" "," ",IF(AT$85&gt;=$P$85,0,INDEX(User_interface!$C$85:$C$174,MATCH(Berekeningen!AT$85,User_interface!$B$85:$B$174))*INDEX(User_interface!$D$85:$D$174,MATCH(Berekeningen!AT$85,User_interface!$B$85:$B$174))*User_interface!$E$54*User_interface!$E$55))</f>
        <v xml:space="preserve"> </v>
      </c>
      <c r="AU96" s="55" t="str">
        <f>IF(AU$85=" "," ",IF(AU$85&gt;=$P$85,0,INDEX(User_interface!$C$85:$C$174,MATCH(Berekeningen!AU$85,User_interface!$B$85:$B$174))*INDEX(User_interface!$D$85:$D$174,MATCH(Berekeningen!AU$85,User_interface!$B$85:$B$174))*User_interface!$E$54*User_interface!$E$55))</f>
        <v xml:space="preserve"> </v>
      </c>
      <c r="AV96" s="55" t="str">
        <f>IF(AV$85=" "," ",IF(AV$85&gt;=$P$85,0,INDEX(User_interface!$C$85:$C$174,MATCH(Berekeningen!AV$85,User_interface!$B$85:$B$174))*INDEX(User_interface!$D$85:$D$174,MATCH(Berekeningen!AV$85,User_interface!$B$85:$B$174))*User_interface!$E$54*User_interface!$E$55))</f>
        <v xml:space="preserve"> </v>
      </c>
      <c r="AW96" s="55" t="str">
        <f>IF(AW$85=" "," ",IF(AW$85&gt;=$P$85,0,INDEX(User_interface!$C$85:$C$174,MATCH(Berekeningen!AW$85,User_interface!$B$85:$B$174))*INDEX(User_interface!$D$85:$D$174,MATCH(Berekeningen!AW$85,User_interface!$B$85:$B$174))*User_interface!$E$54*User_interface!$E$55))</f>
        <v xml:space="preserve"> </v>
      </c>
      <c r="AX96" s="55" t="str">
        <f>IF(AX$85=" "," ",IF(AX$85&gt;=$P$85,0,INDEX(User_interface!$C$85:$C$174,MATCH(Berekeningen!AX$85,User_interface!$B$85:$B$174))*INDEX(User_interface!$D$85:$D$174,MATCH(Berekeningen!AX$85,User_interface!$B$85:$B$174))*User_interface!$E$54*User_interface!$E$55))</f>
        <v xml:space="preserve"> </v>
      </c>
      <c r="AY96" s="55" t="str">
        <f>IF(AY$85=" "," ",IF(AY$85&gt;=$P$85,0,INDEX(User_interface!$C$85:$C$174,MATCH(Berekeningen!AY$85,User_interface!$B$85:$B$174))*INDEX(User_interface!$D$85:$D$174,MATCH(Berekeningen!AY$85,User_interface!$B$85:$B$174))*User_interface!$E$54*User_interface!$E$55))</f>
        <v xml:space="preserve"> </v>
      </c>
      <c r="AZ96" s="55" t="str">
        <f>IF(AZ$85=" "," ",IF(AZ$85&gt;=$P$85,0,INDEX(User_interface!$C$85:$C$174,MATCH(Berekeningen!AZ$85,User_interface!$B$85:$B$174))*INDEX(User_interface!$D$85:$D$174,MATCH(Berekeningen!AZ$85,User_interface!$B$85:$B$174))*User_interface!$E$54*User_interface!$E$55))</f>
        <v xml:space="preserve"> </v>
      </c>
      <c r="BA96" s="55" t="str">
        <f>IF(BA$85=" "," ",IF(BA$85&gt;=$P$85,0,INDEX(User_interface!$C$85:$C$174,MATCH(Berekeningen!BA$85,User_interface!$B$85:$B$174))*INDEX(User_interface!$D$85:$D$174,MATCH(Berekeningen!BA$85,User_interface!$B$85:$B$174))*User_interface!$E$54*User_interface!$E$55))</f>
        <v xml:space="preserve"> </v>
      </c>
      <c r="BB96" s="55" t="str">
        <f>IF(BB$85=" "," ",IF(BB$85&gt;=$P$85,0,INDEX(User_interface!$C$85:$C$174,MATCH(Berekeningen!BB$85,User_interface!$B$85:$B$174))*INDEX(User_interface!$D$85:$D$174,MATCH(Berekeningen!BB$85,User_interface!$B$85:$B$174))*User_interface!$E$54*User_interface!$E$55))</f>
        <v xml:space="preserve"> </v>
      </c>
      <c r="BC96" s="55" t="str">
        <f>IF(BC$85=" "," ",IF(BC$85&gt;=$P$85,0,INDEX(User_interface!$C$85:$C$174,MATCH(Berekeningen!BC$85,User_interface!$B$85:$B$174))*INDEX(User_interface!$D$85:$D$174,MATCH(Berekeningen!BC$85,User_interface!$B$85:$B$174))*User_interface!$E$54*User_interface!$E$55))</f>
        <v xml:space="preserve"> </v>
      </c>
      <c r="BD96" s="55" t="str">
        <f>IF(BD$85=" "," ",IF(BD$85&gt;=$P$85,0,INDEX(User_interface!$C$85:$C$174,MATCH(Berekeningen!BD$85,User_interface!$B$85:$B$174))*INDEX(User_interface!$D$85:$D$174,MATCH(Berekeningen!BD$85,User_interface!$B$85:$B$174))*User_interface!$E$54*User_interface!$E$55))</f>
        <v xml:space="preserve"> </v>
      </c>
      <c r="BE96" s="55" t="str">
        <f>IF(BE$85=" "," ",IF(BE$85&gt;=$P$85,0,INDEX(User_interface!$C$85:$C$174,MATCH(Berekeningen!BE$85,User_interface!$B$85:$B$174))*INDEX(User_interface!$D$85:$D$174,MATCH(Berekeningen!BE$85,User_interface!$B$85:$B$174))*User_interface!$E$54*User_interface!$E$55))</f>
        <v xml:space="preserve"> </v>
      </c>
      <c r="BF96" s="55" t="str">
        <f>IF(BF$85=" "," ",IF(BF$85&gt;=$P$85,0,INDEX(User_interface!$C$85:$C$174,MATCH(Berekeningen!BF$85,User_interface!$B$85:$B$174))*INDEX(User_interface!$D$85:$D$174,MATCH(Berekeningen!BF$85,User_interface!$B$85:$B$174))*User_interface!$E$54*User_interface!$E$55))</f>
        <v xml:space="preserve"> </v>
      </c>
      <c r="BG96" s="55" t="str">
        <f>IF(BG$85=" "," ",IF(BG$85&gt;=$P$85,0,INDEX(User_interface!$C$85:$C$174,MATCH(Berekeningen!BG$85,User_interface!$B$85:$B$174))*INDEX(User_interface!$D$85:$D$174,MATCH(Berekeningen!BG$85,User_interface!$B$85:$B$174))*User_interface!$E$54*User_interface!$E$55))</f>
        <v xml:space="preserve"> </v>
      </c>
      <c r="BH96" s="55" t="str">
        <f>IF(BH$85=" "," ",IF(BH$85&gt;=$P$85,0,INDEX(User_interface!$C$85:$C$174,MATCH(Berekeningen!BH$85,User_interface!$B$85:$B$174))*INDEX(User_interface!$D$85:$D$174,MATCH(Berekeningen!BH$85,User_interface!$B$85:$B$174))*User_interface!$E$54*User_interface!$E$55))</f>
        <v xml:space="preserve"> </v>
      </c>
      <c r="BI96" s="55" t="str">
        <f>IF(BI$85=" "," ",IF(BI$85&gt;=$P$85,0,INDEX(User_interface!$C$85:$C$174,MATCH(Berekeningen!BI$85,User_interface!$B$85:$B$174))*INDEX(User_interface!$D$85:$D$174,MATCH(Berekeningen!BI$85,User_interface!$B$85:$B$174))*User_interface!$E$54*User_interface!$E$55))</f>
        <v xml:space="preserve"> </v>
      </c>
      <c r="BJ96" s="55" t="str">
        <f>IF(BJ$85=" "," ",IF(BJ$85&gt;=$P$85,0,INDEX(User_interface!$C$85:$C$174,MATCH(Berekeningen!BJ$85,User_interface!$B$85:$B$174))*INDEX(User_interface!$D$85:$D$174,MATCH(Berekeningen!BJ$85,User_interface!$B$85:$B$174))*User_interface!$E$54*User_interface!$E$55))</f>
        <v xml:space="preserve"> </v>
      </c>
      <c r="BK96" s="55" t="str">
        <f>IF(BK$85=" "," ",IF(BK$85&gt;=$P$85,0,INDEX(User_interface!$C$85:$C$174,MATCH(Berekeningen!BK$85,User_interface!$B$85:$B$174))*INDEX(User_interface!$D$85:$D$174,MATCH(Berekeningen!BK$85,User_interface!$B$85:$B$174))*User_interface!$E$54*User_interface!$E$55))</f>
        <v xml:space="preserve"> </v>
      </c>
      <c r="BL96" s="55" t="str">
        <f>IF(BL$85=" "," ",IF(BL$85&gt;=$P$85,0,INDEX(User_interface!$C$85:$C$174,MATCH(Berekeningen!BL$85,User_interface!$B$85:$B$174))*INDEX(User_interface!$D$85:$D$174,MATCH(Berekeningen!BL$85,User_interface!$B$85:$B$174))*User_interface!$E$54*User_interface!$E$55))</f>
        <v xml:space="preserve"> </v>
      </c>
      <c r="BM96" s="55" t="str">
        <f>IF(BM$85=" "," ",IF(BM$85&gt;=$P$85,0,INDEX(User_interface!$C$85:$C$174,MATCH(Berekeningen!BM$85,User_interface!$B$85:$B$174))*INDEX(User_interface!$D$85:$D$174,MATCH(Berekeningen!BM$85,User_interface!$B$85:$B$174))*User_interface!$E$54*User_interface!$E$55))</f>
        <v xml:space="preserve"> </v>
      </c>
    </row>
    <row r="97" spans="2:65">
      <c r="B97" s="68" t="s">
        <v>5</v>
      </c>
      <c r="C97" s="68" t="s">
        <v>195</v>
      </c>
      <c r="D97" s="68" t="s">
        <v>6</v>
      </c>
      <c r="E97" s="86" t="str">
        <f t="shared" si="4"/>
        <v>Ref.</v>
      </c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68">
        <f>IF(P$85=" ", " ",INDEX(User_interface!$H$85:$H$174,MATCH(Berekeningen!P$85,User_interface!$G$85:$G$174))*INDEX(User_interface!$I$85:$I$174,MATCH(Berekeningen!P$85,User_interface!$G$85:$G$174))*User_interface!$E$54*User_interface!$E$55)</f>
        <v>65056.201030352189</v>
      </c>
      <c r="Q97" s="68">
        <f>IF(Q$85=" ", " ",INDEX(User_interface!$H$85:$H$174,MATCH(Berekeningen!Q$85,User_interface!$G$85:$G$174))*INDEX(User_interface!$I$85:$I$174,MATCH(Berekeningen!Q$85,User_interface!$G$85:$G$174))*User_interface!$E$54*User_interface!$E$55)</f>
        <v>57906.524537116471</v>
      </c>
      <c r="R97" s="68">
        <f>IF(R$85=" ", " ",INDEX(User_interface!$H$85:$H$174,MATCH(Berekeningen!R$85,User_interface!$G$85:$G$174))*INDEX(User_interface!$I$85:$I$174,MATCH(Berekeningen!R$85,User_interface!$G$85:$G$174))*User_interface!$E$54*User_interface!$E$55)</f>
        <v>51542.597490487373</v>
      </c>
      <c r="S97" s="68">
        <f>IF(S$85=" ", " ",INDEX(User_interface!$H$85:$H$174,MATCH(Berekeningen!S$85,User_interface!$G$85:$G$174))*INDEX(User_interface!$I$85:$I$174,MATCH(Berekeningen!S$85,User_interface!$G$85:$G$174))*User_interface!$E$54*User_interface!$E$55)</f>
        <v>45878.066026282802</v>
      </c>
      <c r="T97" s="68">
        <f>IF(T$85=" ", " ",INDEX(User_interface!$H$85:$H$174,MATCH(Berekeningen!T$85,User_interface!$G$85:$G$174))*INDEX(User_interface!$I$85:$I$174,MATCH(Berekeningen!T$85,User_interface!$G$85:$G$174))*User_interface!$E$54*User_interface!$E$55)</f>
        <v>40836.06656999432</v>
      </c>
      <c r="U97" s="68">
        <f>IF(U$85=" ", " ",INDEX(User_interface!$H$85:$H$174,MATCH(Berekeningen!U$85,User_interface!$G$85:$G$174))*INDEX(User_interface!$I$85:$I$174,MATCH(Berekeningen!U$85,User_interface!$G$85:$G$174))*User_interface!$E$54*User_interface!$E$55)</f>
        <v>36348.182853951941</v>
      </c>
      <c r="V97" s="68">
        <f>IF(V$85=" ", " ",INDEX(User_interface!$H$85:$H$174,MATCH(Berekeningen!V$85,User_interface!$G$85:$G$174))*INDEX(User_interface!$I$85:$I$174,MATCH(Berekeningen!V$85,User_interface!$G$85:$G$174))*User_interface!$E$54*User_interface!$E$55)</f>
        <v>32353.517558302614</v>
      </c>
      <c r="W97" s="68">
        <f>IF(W$85=" ", " ",INDEX(User_interface!$H$85:$H$174,MATCH(Berekeningen!W$85,User_interface!$G$85:$G$174))*INDEX(User_interface!$I$85:$I$174,MATCH(Berekeningen!W$85,User_interface!$G$85:$G$174))*User_interface!$E$54*User_interface!$E$55)</f>
        <v>28797.865978645154</v>
      </c>
      <c r="X97" s="68">
        <f>IF(X$85=" ", " ",INDEX(User_interface!$H$85:$H$174,MATCH(Berekeningen!X$85,User_interface!$G$85:$G$174))*INDEX(User_interface!$I$85:$I$174,MATCH(Berekeningen!X$85,User_interface!$G$85:$G$174))*User_interface!$E$54*User_interface!$E$55)</f>
        <v>25632.980507592052</v>
      </c>
      <c r="Y97" s="68">
        <f>IF(Y$85=" ", " ",INDEX(User_interface!$H$85:$H$174,MATCH(Berekeningen!Y$85,User_interface!$G$85:$G$174))*INDEX(User_interface!$I$85:$I$174,MATCH(Berekeningen!Y$85,User_interface!$G$85:$G$174))*User_interface!$E$54*User_interface!$E$55)</f>
        <v>22815.915949807688</v>
      </c>
      <c r="Z97" s="68">
        <f>IF(Z$85=" ", " ",INDEX(User_interface!$H$85:$H$174,MATCH(Berekeningen!Z$85,User_interface!$G$85:$G$174))*INDEX(User_interface!$I$85:$I$174,MATCH(Berekeningen!Z$85,User_interface!$G$85:$G$174))*User_interface!$E$54*User_interface!$E$55)</f>
        <v>20308.446786923818</v>
      </c>
      <c r="AA97" s="68">
        <f>IF(AA$85=" ", " ",INDEX(User_interface!$H$85:$H$174,MATCH(Berekeningen!AA$85,User_interface!$G$85:$G$174))*INDEX(User_interface!$I$85:$I$174,MATCH(Berekeningen!AA$85,User_interface!$G$85:$G$174))*User_interface!$E$54*User_interface!$E$55)</f>
        <v>18076.54848504089</v>
      </c>
      <c r="AB97" s="68">
        <f>IF(AB$85=" ", " ",INDEX(User_interface!$H$85:$H$174,MATCH(Berekeningen!AB$85,User_interface!$G$85:$G$174))*INDEX(User_interface!$I$85:$I$174,MATCH(Berekeningen!AB$85,User_interface!$G$85:$G$174))*User_interface!$E$54*User_interface!$E$55)</f>
        <v>16089.935806534897</v>
      </c>
      <c r="AC97" s="68">
        <f>IF(AC$85=" ", " ",INDEX(User_interface!$H$85:$H$174,MATCH(Berekeningen!AC$85,User_interface!$G$85:$G$174))*INDEX(User_interface!$I$85:$I$174,MATCH(Berekeningen!AC$85,User_interface!$G$85:$G$174))*User_interface!$E$54*User_interface!$E$55)</f>
        <v>14321.651861396709</v>
      </c>
      <c r="AD97" s="68">
        <f>IF(AD$85=" ", " ",INDEX(User_interface!$H$85:$H$174,MATCH(Berekeningen!AD$85,User_interface!$G$85:$G$174))*INDEX(User_interface!$I$85:$I$174,MATCH(Berekeningen!AD$85,User_interface!$G$85:$G$174))*User_interface!$E$54*User_interface!$E$55)</f>
        <v>12747.702321829211</v>
      </c>
      <c r="AE97" s="68">
        <f>IF(AE$85=" ", " ",INDEX(User_interface!$H$85:$H$174,MATCH(Berekeningen!AE$85,User_interface!$G$85:$G$174))*INDEX(User_interface!$I$85:$I$174,MATCH(Berekeningen!AE$85,User_interface!$G$85:$G$174))*User_interface!$E$54*User_interface!$E$55)</f>
        <v>11346.729836660177</v>
      </c>
      <c r="AF97" s="68">
        <f>IF(AF$85=" ", " ",INDEX(User_interface!$H$85:$H$174,MATCH(Berekeningen!AF$85,User_interface!$G$85:$G$174))*INDEX(User_interface!$I$85:$I$174,MATCH(Berekeningen!AF$85,User_interface!$G$85:$G$174))*User_interface!$E$54*User_interface!$E$55)</f>
        <v>10099.724227611227</v>
      </c>
      <c r="AG97" s="68">
        <f>IF(AG$85=" ", " ",INDEX(User_interface!$H$85:$H$174,MATCH(Berekeningen!AG$85,User_interface!$G$85:$G$174))*INDEX(User_interface!$I$85:$I$174,MATCH(Berekeningen!AG$85,User_interface!$G$85:$G$174))*User_interface!$E$54*User_interface!$E$55)</f>
        <v>8989.7645349967515</v>
      </c>
      <c r="AH97" s="68">
        <f>IF(AH$85=" ", " ",INDEX(User_interface!$H$85:$H$174,MATCH(Berekeningen!AH$85,User_interface!$G$85:$G$174))*INDEX(User_interface!$I$85:$I$174,MATCH(Berekeningen!AH$85,User_interface!$G$85:$G$174))*User_interface!$E$54*User_interface!$E$55)</f>
        <v>8001.7894126006049</v>
      </c>
      <c r="AI97" s="68">
        <f>IF(AI$85=" ", " ",INDEX(User_interface!$H$85:$H$174,MATCH(Berekeningen!AI$85,User_interface!$G$85:$G$174))*INDEX(User_interface!$I$85:$I$174,MATCH(Berekeningen!AI$85,User_interface!$G$85:$G$174))*User_interface!$E$54*User_interface!$E$55)</f>
        <v>7122.3927561557985</v>
      </c>
      <c r="AJ97" s="68">
        <f>IF(AJ$85=" ", " ",INDEX(User_interface!$H$85:$H$174,MATCH(Berekeningen!AJ$85,User_interface!$G$85:$G$174))*INDEX(User_interface!$I$85:$I$174,MATCH(Berekeningen!AJ$85,User_interface!$G$85:$G$174))*User_interface!$E$54*User_interface!$E$55)</f>
        <v>6339.6417922542732</v>
      </c>
      <c r="AK97" s="68">
        <f>IF(AK$85=" ", " ",INDEX(User_interface!$H$85:$H$174,MATCH(Berekeningen!AK$85,User_interface!$G$85:$G$174))*INDEX(User_interface!$I$85:$I$174,MATCH(Berekeningen!AK$85,User_interface!$G$85:$G$174))*User_interface!$E$54*User_interface!$E$55)</f>
        <v>5452.0919413386755</v>
      </c>
      <c r="AL97" s="68">
        <f>IF(AL$85=" ", " ",INDEX(User_interface!$H$85:$H$174,MATCH(Berekeningen!AL$85,User_interface!$G$85:$G$174))*INDEX(User_interface!$I$85:$I$174,MATCH(Berekeningen!AL$85,User_interface!$G$85:$G$174))*User_interface!$E$54*User_interface!$E$55)</f>
        <v>4688.7990695512608</v>
      </c>
      <c r="AM97" s="68">
        <f>IF(AM$85=" ", " ",INDEX(User_interface!$H$85:$H$174,MATCH(Berekeningen!AM$85,User_interface!$G$85:$G$174))*INDEX(User_interface!$I$85:$I$174,MATCH(Berekeningen!AM$85,User_interface!$G$85:$G$174))*User_interface!$E$54*User_interface!$E$55)</f>
        <v>4032.367199814084</v>
      </c>
      <c r="AN97" s="68">
        <f>IF(AN$85=" ", " ",INDEX(User_interface!$H$85:$H$174,MATCH(Berekeningen!AN$85,User_interface!$G$85:$G$174))*INDEX(User_interface!$I$85:$I$174,MATCH(Berekeningen!AN$85,User_interface!$G$85:$G$174))*User_interface!$E$54*User_interface!$E$55)</f>
        <v>3467.8357918401125</v>
      </c>
      <c r="AO97" s="68">
        <f>IF(AO$85=" ", " ",INDEX(User_interface!$H$85:$H$174,MATCH(Berekeningen!AO$85,User_interface!$G$85:$G$174))*INDEX(User_interface!$I$85:$I$174,MATCH(Berekeningen!AO$85,User_interface!$G$85:$G$174))*User_interface!$E$54*User_interface!$E$55)</f>
        <v>2982.3387809824967</v>
      </c>
      <c r="AP97" s="68">
        <f>IF(AP$85=" ", " ",INDEX(User_interface!$H$85:$H$174,MATCH(Berekeningen!AP$85,User_interface!$G$85:$G$174))*INDEX(User_interface!$I$85:$I$174,MATCH(Berekeningen!AP$85,User_interface!$G$85:$G$174))*User_interface!$E$54*User_interface!$E$55)</f>
        <v>2564.8113516449471</v>
      </c>
      <c r="AQ97" s="68">
        <f>IF(AQ$85=" ", " ",INDEX(User_interface!$H$85:$H$174,MATCH(Berekeningen!AQ$85,User_interface!$G$85:$G$174))*INDEX(User_interface!$I$85:$I$174,MATCH(Berekeningen!AQ$85,User_interface!$G$85:$G$174))*User_interface!$E$54*User_interface!$E$55)</f>
        <v>2205.7377624146543</v>
      </c>
      <c r="AR97" s="68">
        <f>IF(AR$85=" ", " ",INDEX(User_interface!$H$85:$H$174,MATCH(Berekeningen!AR$85,User_interface!$G$85:$G$174))*INDEX(User_interface!$I$85:$I$174,MATCH(Berekeningen!AR$85,User_interface!$G$85:$G$174))*User_interface!$E$54*User_interface!$E$55)</f>
        <v>1896.9344756766025</v>
      </c>
      <c r="AS97" s="68">
        <f>IF(AS$85=" ", " ",INDEX(User_interface!$H$85:$H$174,MATCH(Berekeningen!AS$85,User_interface!$G$85:$G$174))*INDEX(User_interface!$I$85:$I$174,MATCH(Berekeningen!AS$85,User_interface!$G$85:$G$174))*User_interface!$E$54*User_interface!$E$55)</f>
        <v>1631.3636490818781</v>
      </c>
      <c r="AT97" s="68" t="str">
        <f>IF(AT$85=" ", " ",INDEX(User_interface!$H$85:$H$174,MATCH(Berekeningen!AT$85,User_interface!$G$85:$G$174))*INDEX(User_interface!$I$85:$I$174,MATCH(Berekeningen!AT$85,User_interface!$G$85:$G$174))*User_interface!$E$54*User_interface!$E$55)</f>
        <v xml:space="preserve"> </v>
      </c>
      <c r="AU97" s="68" t="str">
        <f>IF(AU$85=" ", " ",INDEX(User_interface!$H$85:$H$174,MATCH(Berekeningen!AU$85,User_interface!$G$85:$G$174))*INDEX(User_interface!$I$85:$I$174,MATCH(Berekeningen!AU$85,User_interface!$G$85:$G$174))*User_interface!$E$54*User_interface!$E$55)</f>
        <v xml:space="preserve"> </v>
      </c>
      <c r="AV97" s="68" t="str">
        <f>IF(AV$85=" ", " ",INDEX(User_interface!$H$85:$H$174,MATCH(Berekeningen!AV$85,User_interface!$G$85:$G$174))*INDEX(User_interface!$I$85:$I$174,MATCH(Berekeningen!AV$85,User_interface!$G$85:$G$174))*User_interface!$E$54*User_interface!$E$55)</f>
        <v xml:space="preserve"> </v>
      </c>
      <c r="AW97" s="68" t="str">
        <f>IF(AW$85=" ", " ",INDEX(User_interface!$H$85:$H$174,MATCH(Berekeningen!AW$85,User_interface!$G$85:$G$174))*INDEX(User_interface!$I$85:$I$174,MATCH(Berekeningen!AW$85,User_interface!$G$85:$G$174))*User_interface!$E$54*User_interface!$E$55)</f>
        <v xml:space="preserve"> </v>
      </c>
      <c r="AX97" s="68" t="str">
        <f>IF(AX$85=" ", " ",INDEX(User_interface!$H$85:$H$174,MATCH(Berekeningen!AX$85,User_interface!$G$85:$G$174))*INDEX(User_interface!$I$85:$I$174,MATCH(Berekeningen!AX$85,User_interface!$G$85:$G$174))*User_interface!$E$54*User_interface!$E$55)</f>
        <v xml:space="preserve"> </v>
      </c>
      <c r="AY97" s="68" t="str">
        <f>IF(AY$85=" ", " ",INDEX(User_interface!$H$85:$H$174,MATCH(Berekeningen!AY$85,User_interface!$G$85:$G$174))*INDEX(User_interface!$I$85:$I$174,MATCH(Berekeningen!AY$85,User_interface!$G$85:$G$174))*User_interface!$E$54*User_interface!$E$55)</f>
        <v xml:space="preserve"> </v>
      </c>
      <c r="AZ97" s="68" t="str">
        <f>IF(AZ$85=" ", " ",INDEX(User_interface!$H$85:$H$174,MATCH(Berekeningen!AZ$85,User_interface!$G$85:$G$174))*INDEX(User_interface!$I$85:$I$174,MATCH(Berekeningen!AZ$85,User_interface!$G$85:$G$174))*User_interface!$E$54*User_interface!$E$55)</f>
        <v xml:space="preserve"> </v>
      </c>
      <c r="BA97" s="68" t="str">
        <f>IF(BA$85=" ", " ",INDEX(User_interface!$H$85:$H$174,MATCH(Berekeningen!BA$85,User_interface!$G$85:$G$174))*INDEX(User_interface!$I$85:$I$174,MATCH(Berekeningen!BA$85,User_interface!$G$85:$G$174))*User_interface!$E$54*User_interface!$E$55)</f>
        <v xml:space="preserve"> </v>
      </c>
      <c r="BB97" s="68" t="str">
        <f>IF(BB$85=" ", " ",INDEX(User_interface!$H$85:$H$174,MATCH(Berekeningen!BB$85,User_interface!$G$85:$G$174))*INDEX(User_interface!$I$85:$I$174,MATCH(Berekeningen!BB$85,User_interface!$G$85:$G$174))*User_interface!$E$54*User_interface!$E$55)</f>
        <v xml:space="preserve"> </v>
      </c>
      <c r="BC97" s="68" t="str">
        <f>IF(BC$85=" ", " ",INDEX(User_interface!$H$85:$H$174,MATCH(Berekeningen!BC$85,User_interface!$G$85:$G$174))*INDEX(User_interface!$I$85:$I$174,MATCH(Berekeningen!BC$85,User_interface!$G$85:$G$174))*User_interface!$E$54*User_interface!$E$55)</f>
        <v xml:space="preserve"> </v>
      </c>
      <c r="BD97" s="68" t="str">
        <f>IF(BD$85=" ", " ",INDEX(User_interface!$H$85:$H$174,MATCH(Berekeningen!BD$85,User_interface!$G$85:$G$174))*INDEX(User_interface!$I$85:$I$174,MATCH(Berekeningen!BD$85,User_interface!$G$85:$G$174))*User_interface!$E$54*User_interface!$E$55)</f>
        <v xml:space="preserve"> </v>
      </c>
      <c r="BE97" s="68" t="str">
        <f>IF(BE$85=" ", " ",INDEX(User_interface!$H$85:$H$174,MATCH(Berekeningen!BE$85,User_interface!$G$85:$G$174))*INDEX(User_interface!$I$85:$I$174,MATCH(Berekeningen!BE$85,User_interface!$G$85:$G$174))*User_interface!$E$54*User_interface!$E$55)</f>
        <v xml:space="preserve"> </v>
      </c>
      <c r="BF97" s="68" t="str">
        <f>IF(BF$85=" ", " ",INDEX(User_interface!$H$85:$H$174,MATCH(Berekeningen!BF$85,User_interface!$G$85:$G$174))*INDEX(User_interface!$I$85:$I$174,MATCH(Berekeningen!BF$85,User_interface!$G$85:$G$174))*User_interface!$E$54*User_interface!$E$55)</f>
        <v xml:space="preserve"> </v>
      </c>
      <c r="BG97" s="68" t="str">
        <f>IF(BG$85=" ", " ",INDEX(User_interface!$H$85:$H$174,MATCH(Berekeningen!BG$85,User_interface!$G$85:$G$174))*INDEX(User_interface!$I$85:$I$174,MATCH(Berekeningen!BG$85,User_interface!$G$85:$G$174))*User_interface!$E$54*User_interface!$E$55)</f>
        <v xml:space="preserve"> </v>
      </c>
      <c r="BH97" s="68" t="str">
        <f>IF(BH$85=" ", " ",INDEX(User_interface!$H$85:$H$174,MATCH(Berekeningen!BH$85,User_interface!$G$85:$G$174))*INDEX(User_interface!$I$85:$I$174,MATCH(Berekeningen!BH$85,User_interface!$G$85:$G$174))*User_interface!$E$54*User_interface!$E$55)</f>
        <v xml:space="preserve"> </v>
      </c>
      <c r="BI97" s="68" t="str">
        <f>IF(BI$85=" ", " ",INDEX(User_interface!$H$85:$H$174,MATCH(Berekeningen!BI$85,User_interface!$G$85:$G$174))*INDEX(User_interface!$I$85:$I$174,MATCH(Berekeningen!BI$85,User_interface!$G$85:$G$174))*User_interface!$E$54*User_interface!$E$55)</f>
        <v xml:space="preserve"> </v>
      </c>
      <c r="BJ97" s="68" t="str">
        <f>IF(BJ$85=" ", " ",INDEX(User_interface!$H$85:$H$174,MATCH(Berekeningen!BJ$85,User_interface!$G$85:$G$174))*INDEX(User_interface!$I$85:$I$174,MATCH(Berekeningen!BJ$85,User_interface!$G$85:$G$174))*User_interface!$E$54*User_interface!$E$55)</f>
        <v xml:space="preserve"> </v>
      </c>
      <c r="BK97" s="68" t="str">
        <f>IF(BK$85=" ", " ",INDEX(User_interface!$H$85:$H$174,MATCH(Berekeningen!BK$85,User_interface!$G$85:$G$174))*INDEX(User_interface!$I$85:$I$174,MATCH(Berekeningen!BK$85,User_interface!$G$85:$G$174))*User_interface!$E$54*User_interface!$E$55)</f>
        <v xml:space="preserve"> </v>
      </c>
      <c r="BL97" s="68" t="str">
        <f>IF(BL$85=" ", " ",INDEX(User_interface!$H$85:$H$174,MATCH(Berekeningen!BL$85,User_interface!$G$85:$G$174))*INDEX(User_interface!$I$85:$I$174,MATCH(Berekeningen!BL$85,User_interface!$G$85:$G$174))*User_interface!$E$54*User_interface!$E$55)</f>
        <v xml:space="preserve"> </v>
      </c>
      <c r="BM97" s="68" t="str">
        <f>IF(BM$85=" ", " ",INDEX(User_interface!$H$85:$H$174,MATCH(Berekeningen!BM$85,User_interface!$G$85:$G$174))*INDEX(User_interface!$I$85:$I$174,MATCH(Berekeningen!BM$85,User_interface!$G$85:$G$174))*User_interface!$E$54*User_interface!$E$55)</f>
        <v xml:space="preserve"> </v>
      </c>
    </row>
    <row r="98" spans="2:65">
      <c r="B98" s="68" t="s">
        <v>5</v>
      </c>
      <c r="C98" s="68" t="s">
        <v>193</v>
      </c>
      <c r="D98" s="68" t="s">
        <v>6</v>
      </c>
      <c r="E98" s="86" t="str">
        <f t="shared" si="4"/>
        <v>Ref.</v>
      </c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68">
        <f>IF(P$85=" ", " ",INDEX(User_interface!$L$85:$L$174,MATCH(Berekeningen!P$85,User_interface!$K$85:$K$174))*INDEX(User_interface!$M$85:$M$174,MATCH(Berekeningen!P$85,User_interface!$K$85:$K$174))*User_interface!$E$54*User_interface!$E$55)</f>
        <v>25642.763656522715</v>
      </c>
      <c r="Q98" s="68">
        <f>IF(Q$85=" ", " ",INDEX(User_interface!$L$85:$L$174,MATCH(Berekeningen!Q$85,User_interface!$K$85:$K$174))*INDEX(User_interface!$M$85:$M$174,MATCH(Berekeningen!Q$85,User_interface!$K$85:$K$174))*User_interface!$E$54*User_interface!$E$55)</f>
        <v>22824.623930670867</v>
      </c>
      <c r="R98" s="68">
        <f>IF(R$85=" ", " ",INDEX(User_interface!$L$85:$L$174,MATCH(Berekeningen!R$85,User_interface!$K$85:$K$174))*INDEX(User_interface!$M$85:$M$174,MATCH(Berekeningen!R$85,User_interface!$K$85:$K$174))*User_interface!$E$54*User_interface!$E$55)</f>
        <v>20316.197760690135</v>
      </c>
      <c r="S98" s="68">
        <f>IF(S$85=" ", " ",INDEX(User_interface!$L$85:$L$174,MATCH(Berekeningen!S$85,User_interface!$K$85:$K$174))*INDEX(User_interface!$M$85:$M$174,MATCH(Berekeningen!S$85,User_interface!$K$85:$K$174))*User_interface!$E$54*User_interface!$E$55)</f>
        <v>18083.447626790286</v>
      </c>
      <c r="T98" s="68">
        <f>IF(T$85=" ", " ",INDEX(User_interface!$L$85:$L$174,MATCH(Berekeningen!T$85,User_interface!$K$85:$K$174))*INDEX(User_interface!$M$85:$M$174,MATCH(Berekeningen!T$85,User_interface!$K$85:$K$174))*User_interface!$E$54*User_interface!$E$55)</f>
        <v>16096.076732606034</v>
      </c>
      <c r="U98" s="68">
        <f>IF(U$85=" ", " ",INDEX(User_interface!$L$85:$L$174,MATCH(Berekeningen!U$85,User_interface!$K$85:$K$174))*INDEX(User_interface!$M$85:$M$174,MATCH(Berekeningen!U$85,User_interface!$K$85:$K$174))*User_interface!$E$54*User_interface!$E$55)</f>
        <v>14327.117899692628</v>
      </c>
      <c r="V98" s="68">
        <f>IF(V$85=" ", " ",INDEX(User_interface!$L$85:$L$174,MATCH(Berekeningen!V$85,User_interface!$K$85:$K$174))*INDEX(User_interface!$M$85:$M$174,MATCH(Berekeningen!V$85,User_interface!$K$85:$K$174))*User_interface!$E$54*User_interface!$E$55)</f>
        <v>12752.567642516409</v>
      </c>
      <c r="W98" s="68">
        <f>IF(W$85=" ", " ",INDEX(User_interface!$L$85:$L$174,MATCH(Berekeningen!W$85,User_interface!$K$85:$K$174))*INDEX(User_interface!$M$85:$M$174,MATCH(Berekeningen!W$85,User_interface!$K$85:$K$174))*User_interface!$E$54*User_interface!$E$55)</f>
        <v>11351.060458603853</v>
      </c>
      <c r="X98" s="68">
        <f>IF(X$85=" ", " ",INDEX(User_interface!$L$85:$L$174,MATCH(Berekeningen!X$85,User_interface!$K$85:$K$174))*INDEX(User_interface!$M$85:$M$174,MATCH(Berekeningen!X$85,User_interface!$K$85:$K$174))*User_interface!$E$54*User_interface!$E$55)</f>
        <v>10103.578914203292</v>
      </c>
      <c r="Y98" s="68">
        <f>IF(Y$85=" ", " ",INDEX(User_interface!$L$85:$L$174,MATCH(Berekeningen!Y$85,User_interface!$K$85:$K$174))*INDEX(User_interface!$M$85:$M$174,MATCH(Berekeningen!Y$85,User_interface!$K$85:$K$174))*User_interface!$E$54*User_interface!$E$55)</f>
        <v>8993.195591532347</v>
      </c>
      <c r="Z98" s="68">
        <f>IF(Z$85=" ", " ",INDEX(User_interface!$L$85:$L$174,MATCH(Berekeningen!Z$85,User_interface!$K$85:$K$174))*INDEX(User_interface!$M$85:$M$174,MATCH(Berekeningen!Z$85,User_interface!$K$85:$K$174))*User_interface!$E$54*User_interface!$E$55)</f>
        <v>8004.8433960229413</v>
      </c>
      <c r="AA98" s="68">
        <f>IF(AA$85=" ", " ",INDEX(User_interface!$L$85:$L$174,MATCH(Berekeningen!AA$85,User_interface!$K$85:$K$174))*INDEX(User_interface!$M$85:$M$174,MATCH(Berekeningen!AA$85,User_interface!$K$85:$K$174))*User_interface!$E$54*User_interface!$E$55)</f>
        <v>7125.1111068000191</v>
      </c>
      <c r="AB98" s="68">
        <f>IF(AB$85=" ", " ",INDEX(User_interface!$L$85:$L$174,MATCH(Berekeningen!AB$85,User_interface!$K$85:$K$174))*INDEX(User_interface!$M$85:$M$174,MATCH(Berekeningen!AB$85,User_interface!$K$85:$K$174))*User_interface!$E$54*User_interface!$E$55)</f>
        <v>6342.0613961626977</v>
      </c>
      <c r="AC98" s="68">
        <f>IF(AC$85=" ", " ",INDEX(User_interface!$L$85:$L$174,MATCH(Berekeningen!AC$85,User_interface!$K$85:$K$174))*INDEX(User_interface!$M$85:$M$174,MATCH(Berekeningen!AC$85,User_interface!$K$85:$K$174))*User_interface!$E$54*User_interface!$E$55)</f>
        <v>5645.0688487244151</v>
      </c>
      <c r="AD98" s="68">
        <f>IF(AD$85=" ", " ",INDEX(User_interface!$L$85:$L$174,MATCH(Berekeningen!AD$85,User_interface!$K$85:$K$174))*INDEX(User_interface!$M$85:$M$174,MATCH(Berekeningen!AD$85,User_interface!$K$85:$K$174))*User_interface!$E$54*User_interface!$E$55)</f>
        <v>5024.6757822496029</v>
      </c>
      <c r="AE98" s="68">
        <f>IF(AE$85=" ", " ",INDEX(User_interface!$L$85:$L$174,MATCH(Berekeningen!AE$85,User_interface!$K$85:$K$174))*INDEX(User_interface!$M$85:$M$174,MATCH(Berekeningen!AE$85,User_interface!$K$85:$K$174))*User_interface!$E$54*User_interface!$E$55)</f>
        <v>4472.4639137803715</v>
      </c>
      <c r="AF98" s="68">
        <f>IF(AF$85=" ", " ",INDEX(User_interface!$L$85:$L$174,MATCH(Berekeningen!AF$85,User_interface!$K$85:$K$174))*INDEX(User_interface!$M$85:$M$174,MATCH(Berekeningen!AF$85,User_interface!$K$85:$K$174))*User_interface!$E$54*User_interface!$E$55)</f>
        <v>3980.9401296559081</v>
      </c>
      <c r="AG98" s="68">
        <f>IF(AG$85=" ", " ",INDEX(User_interface!$L$85:$L$174,MATCH(Berekeningen!AG$85,User_interface!$K$85:$K$174))*INDEX(User_interface!$M$85:$M$174,MATCH(Berekeningen!AG$85,User_interface!$K$85:$K$174))*User_interface!$E$54*User_interface!$E$55)</f>
        <v>3543.4348094067236</v>
      </c>
      <c r="AH98" s="68">
        <f>IF(AH$85=" ", " ",INDEX(User_interface!$L$85:$L$174,MATCH(Berekeningen!AH$85,User_interface!$K$85:$K$174))*INDEX(User_interface!$M$85:$M$174,MATCH(Berekeningen!AH$85,User_interface!$K$85:$K$174))*User_interface!$E$54*User_interface!$E$55)</f>
        <v>3154.0113238529248</v>
      </c>
      <c r="AI98" s="68">
        <f>IF(AI$85=" ", " ",INDEX(User_interface!$L$85:$L$174,MATCH(Berekeningen!AI$85,User_interface!$K$85:$K$174))*INDEX(User_interface!$M$85:$M$174,MATCH(Berekeningen!AI$85,User_interface!$K$85:$K$174))*User_interface!$E$54*User_interface!$E$55)</f>
        <v>2807.3854793614878</v>
      </c>
      <c r="AJ98" s="68">
        <f>IF(AJ$85=" ", " ",INDEX(User_interface!$L$85:$L$174,MATCH(Berekeningen!AJ$85,User_interface!$K$85:$K$174))*INDEX(User_interface!$M$85:$M$174,MATCH(Berekeningen!AJ$85,User_interface!$K$85:$K$174))*User_interface!$E$54*User_interface!$E$55)</f>
        <v>2498.8538151796593</v>
      </c>
      <c r="AK98" s="68">
        <f>IF(AK$85=" ", " ",INDEX(User_interface!$L$85:$L$174,MATCH(Berekeningen!AK$85,User_interface!$K$85:$K$174))*INDEX(User_interface!$M$85:$M$174,MATCH(Berekeningen!AK$85,User_interface!$K$85:$K$174))*User_interface!$E$54*User_interface!$E$55)</f>
        <v>2994.8110663691323</v>
      </c>
      <c r="AL98" s="68">
        <f>IF(AL$85=" ", " ",INDEX(User_interface!$L$85:$L$174,MATCH(Berekeningen!AL$85,User_interface!$K$85:$K$174))*INDEX(User_interface!$M$85:$M$174,MATCH(Berekeningen!AL$85,User_interface!$K$85:$K$174))*User_interface!$E$54*User_interface!$E$55)</f>
        <v>2575.5375170774532</v>
      </c>
      <c r="AM98" s="68">
        <f>IF(AM$85=" ", " ",INDEX(User_interface!$L$85:$L$174,MATCH(Berekeningen!AM$85,User_interface!$K$85:$K$174))*INDEX(User_interface!$M$85:$M$174,MATCH(Berekeningen!AM$85,User_interface!$K$85:$K$174))*User_interface!$E$54*User_interface!$E$55)</f>
        <v>2214.9622646866101</v>
      </c>
      <c r="AN98" s="68">
        <f>IF(AN$85=" ", " ",INDEX(User_interface!$L$85:$L$174,MATCH(Berekeningen!AN$85,User_interface!$K$85:$K$174))*INDEX(User_interface!$M$85:$M$174,MATCH(Berekeningen!AN$85,User_interface!$K$85:$K$174))*User_interface!$E$54*User_interface!$E$55)</f>
        <v>1904.8675476304845</v>
      </c>
      <c r="AO98" s="68">
        <f>IF(AO$85=" ", " ",INDEX(User_interface!$L$85:$L$174,MATCH(Berekeningen!AO$85,User_interface!$K$85:$K$174))*INDEX(User_interface!$M$85:$M$174,MATCH(Berekeningen!AO$85,User_interface!$K$85:$K$174))*User_interface!$E$54*User_interface!$E$55)</f>
        <v>1638.1860909622164</v>
      </c>
      <c r="AP98" s="68">
        <f>IF(AP$85=" ", " ",INDEX(User_interface!$L$85:$L$174,MATCH(Berekeningen!AP$85,User_interface!$K$85:$K$174))*INDEX(User_interface!$M$85:$M$174,MATCH(Berekeningen!AP$85,User_interface!$K$85:$K$174))*User_interface!$E$54*User_interface!$E$55)</f>
        <v>1408.8400382275063</v>
      </c>
      <c r="AQ98" s="68">
        <f>IF(AQ$85=" ", " ",INDEX(User_interface!$L$85:$L$174,MATCH(Berekeningen!AQ$85,User_interface!$K$85:$K$174))*INDEX(User_interface!$M$85:$M$174,MATCH(Berekeningen!AQ$85,User_interface!$K$85:$K$174))*User_interface!$E$54*User_interface!$E$55)</f>
        <v>1211.6024328756555</v>
      </c>
      <c r="AR98" s="68">
        <f>IF(AR$85=" ", " ",INDEX(User_interface!$L$85:$L$174,MATCH(Berekeningen!AR$85,User_interface!$K$85:$K$174))*INDEX(User_interface!$M$85:$M$174,MATCH(Berekeningen!AR$85,User_interface!$K$85:$K$174))*User_interface!$E$54*User_interface!$E$55)</f>
        <v>1041.9780922730636</v>
      </c>
      <c r="AS98" s="68">
        <f>IF(AS$85=" ", " ",INDEX(User_interface!$L$85:$L$174,MATCH(Berekeningen!AS$85,User_interface!$K$85:$K$174))*INDEX(User_interface!$M$85:$M$174,MATCH(Berekeningen!AS$85,User_interface!$K$85:$K$174))*User_interface!$E$54*User_interface!$E$55)</f>
        <v>896.10115935483464</v>
      </c>
      <c r="AT98" s="68" t="str">
        <f>IF(AT$85=" ", " ",INDEX(User_interface!$L$85:$L$174,MATCH(Berekeningen!AT$85,User_interface!$K$85:$K$174))*INDEX(User_interface!$M$85:$M$174,MATCH(Berekeningen!AT$85,User_interface!$K$85:$K$174))*User_interface!$E$54*User_interface!$E$55)</f>
        <v xml:space="preserve"> </v>
      </c>
      <c r="AU98" s="68" t="str">
        <f>IF(AU$85=" ", " ",INDEX(User_interface!$L$85:$L$174,MATCH(Berekeningen!AU$85,User_interface!$K$85:$K$174))*INDEX(User_interface!$M$85:$M$174,MATCH(Berekeningen!AU$85,User_interface!$K$85:$K$174))*User_interface!$E$54*User_interface!$E$55)</f>
        <v xml:space="preserve"> </v>
      </c>
      <c r="AV98" s="68" t="str">
        <f>IF(AV$85=" ", " ",INDEX(User_interface!$L$85:$L$174,MATCH(Berekeningen!AV$85,User_interface!$K$85:$K$174))*INDEX(User_interface!$M$85:$M$174,MATCH(Berekeningen!AV$85,User_interface!$K$85:$K$174))*User_interface!$E$54*User_interface!$E$55)</f>
        <v xml:space="preserve"> </v>
      </c>
      <c r="AW98" s="68" t="str">
        <f>IF(AW$85=" ", " ",INDEX(User_interface!$L$85:$L$174,MATCH(Berekeningen!AW$85,User_interface!$K$85:$K$174))*INDEX(User_interface!$M$85:$M$174,MATCH(Berekeningen!AW$85,User_interface!$K$85:$K$174))*User_interface!$E$54*User_interface!$E$55)</f>
        <v xml:space="preserve"> </v>
      </c>
      <c r="AX98" s="68" t="str">
        <f>IF(AX$85=" ", " ",INDEX(User_interface!$L$85:$L$174,MATCH(Berekeningen!AX$85,User_interface!$K$85:$K$174))*INDEX(User_interface!$M$85:$M$174,MATCH(Berekeningen!AX$85,User_interface!$K$85:$K$174))*User_interface!$E$54*User_interface!$E$55)</f>
        <v xml:space="preserve"> </v>
      </c>
      <c r="AY98" s="68" t="str">
        <f>IF(AY$85=" ", " ",INDEX(User_interface!$L$85:$L$174,MATCH(Berekeningen!AY$85,User_interface!$K$85:$K$174))*INDEX(User_interface!$M$85:$M$174,MATCH(Berekeningen!AY$85,User_interface!$K$85:$K$174))*User_interface!$E$54*User_interface!$E$55)</f>
        <v xml:space="preserve"> </v>
      </c>
      <c r="AZ98" s="68" t="str">
        <f>IF(AZ$85=" ", " ",INDEX(User_interface!$L$85:$L$174,MATCH(Berekeningen!AZ$85,User_interface!$K$85:$K$174))*INDEX(User_interface!$M$85:$M$174,MATCH(Berekeningen!AZ$85,User_interface!$K$85:$K$174))*User_interface!$E$54*User_interface!$E$55)</f>
        <v xml:space="preserve"> </v>
      </c>
      <c r="BA98" s="68" t="str">
        <f>IF(BA$85=" ", " ",INDEX(User_interface!$L$85:$L$174,MATCH(Berekeningen!BA$85,User_interface!$K$85:$K$174))*INDEX(User_interface!$M$85:$M$174,MATCH(Berekeningen!BA$85,User_interface!$K$85:$K$174))*User_interface!$E$54*User_interface!$E$55)</f>
        <v xml:space="preserve"> </v>
      </c>
      <c r="BB98" s="68" t="str">
        <f>IF(BB$85=" ", " ",INDEX(User_interface!$L$85:$L$174,MATCH(Berekeningen!BB$85,User_interface!$K$85:$K$174))*INDEX(User_interface!$M$85:$M$174,MATCH(Berekeningen!BB$85,User_interface!$K$85:$K$174))*User_interface!$E$54*User_interface!$E$55)</f>
        <v xml:space="preserve"> </v>
      </c>
      <c r="BC98" s="68" t="str">
        <f>IF(BC$85=" ", " ",INDEX(User_interface!$L$85:$L$174,MATCH(Berekeningen!BC$85,User_interface!$K$85:$K$174))*INDEX(User_interface!$M$85:$M$174,MATCH(Berekeningen!BC$85,User_interface!$K$85:$K$174))*User_interface!$E$54*User_interface!$E$55)</f>
        <v xml:space="preserve"> </v>
      </c>
      <c r="BD98" s="68" t="str">
        <f>IF(BD$85=" ", " ",INDEX(User_interface!$L$85:$L$174,MATCH(Berekeningen!BD$85,User_interface!$K$85:$K$174))*INDEX(User_interface!$M$85:$M$174,MATCH(Berekeningen!BD$85,User_interface!$K$85:$K$174))*User_interface!$E$54*User_interface!$E$55)</f>
        <v xml:space="preserve"> </v>
      </c>
      <c r="BE98" s="68" t="str">
        <f>IF(BE$85=" ", " ",INDEX(User_interface!$L$85:$L$174,MATCH(Berekeningen!BE$85,User_interface!$K$85:$K$174))*INDEX(User_interface!$M$85:$M$174,MATCH(Berekeningen!BE$85,User_interface!$K$85:$K$174))*User_interface!$E$54*User_interface!$E$55)</f>
        <v xml:space="preserve"> </v>
      </c>
      <c r="BF98" s="68" t="str">
        <f>IF(BF$85=" ", " ",INDEX(User_interface!$L$85:$L$174,MATCH(Berekeningen!BF$85,User_interface!$K$85:$K$174))*INDEX(User_interface!$M$85:$M$174,MATCH(Berekeningen!BF$85,User_interface!$K$85:$K$174))*User_interface!$E$54*User_interface!$E$55)</f>
        <v xml:space="preserve"> </v>
      </c>
      <c r="BG98" s="68" t="str">
        <f>IF(BG$85=" ", " ",INDEX(User_interface!$L$85:$L$174,MATCH(Berekeningen!BG$85,User_interface!$K$85:$K$174))*INDEX(User_interface!$M$85:$M$174,MATCH(Berekeningen!BG$85,User_interface!$K$85:$K$174))*User_interface!$E$54*User_interface!$E$55)</f>
        <v xml:space="preserve"> </v>
      </c>
      <c r="BH98" s="68" t="str">
        <f>IF(BH$85=" ", " ",INDEX(User_interface!$L$85:$L$174,MATCH(Berekeningen!BH$85,User_interface!$K$85:$K$174))*INDEX(User_interface!$M$85:$M$174,MATCH(Berekeningen!BH$85,User_interface!$K$85:$K$174))*User_interface!$E$54*User_interface!$E$55)</f>
        <v xml:space="preserve"> </v>
      </c>
      <c r="BI98" s="68" t="str">
        <f>IF(BI$85=" ", " ",INDEX(User_interface!$L$85:$L$174,MATCH(Berekeningen!BI$85,User_interface!$K$85:$K$174))*INDEX(User_interface!$M$85:$M$174,MATCH(Berekeningen!BI$85,User_interface!$K$85:$K$174))*User_interface!$E$54*User_interface!$E$55)</f>
        <v xml:space="preserve"> </v>
      </c>
      <c r="BJ98" s="68" t="str">
        <f>IF(BJ$85=" ", " ",INDEX(User_interface!$L$85:$L$174,MATCH(Berekeningen!BJ$85,User_interface!$K$85:$K$174))*INDEX(User_interface!$M$85:$M$174,MATCH(Berekeningen!BJ$85,User_interface!$K$85:$K$174))*User_interface!$E$54*User_interface!$E$55)</f>
        <v xml:space="preserve"> </v>
      </c>
      <c r="BK98" s="68" t="str">
        <f>IF(BK$85=" ", " ",INDEX(User_interface!$L$85:$L$174,MATCH(Berekeningen!BK$85,User_interface!$K$85:$K$174))*INDEX(User_interface!$M$85:$M$174,MATCH(Berekeningen!BK$85,User_interface!$K$85:$K$174))*User_interface!$E$54*User_interface!$E$55)</f>
        <v xml:space="preserve"> </v>
      </c>
      <c r="BL98" s="68" t="str">
        <f>IF(BL$85=" ", " ",INDEX(User_interface!$L$85:$L$174,MATCH(Berekeningen!BL$85,User_interface!$K$85:$K$174))*INDEX(User_interface!$M$85:$M$174,MATCH(Berekeningen!BL$85,User_interface!$K$85:$K$174))*User_interface!$E$54*User_interface!$E$55)</f>
        <v xml:space="preserve"> </v>
      </c>
      <c r="BM98" s="68" t="str">
        <f>IF(BM$85=" ", " ",INDEX(User_interface!$L$85:$L$174,MATCH(Berekeningen!BM$85,User_interface!$K$85:$K$174))*INDEX(User_interface!$M$85:$M$174,MATCH(Berekeningen!BM$85,User_interface!$K$85:$K$174))*User_interface!$E$54*User_interface!$E$55)</f>
        <v xml:space="preserve"> </v>
      </c>
    </row>
    <row r="99" spans="2:65">
      <c r="B99" s="68" t="s">
        <v>5</v>
      </c>
      <c r="C99" s="68" t="s">
        <v>194</v>
      </c>
      <c r="D99" s="68" t="s">
        <v>6</v>
      </c>
      <c r="E99" s="86" t="str">
        <f t="shared" si="4"/>
        <v>Ref.</v>
      </c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68">
        <f>IF(P$85=" ", " ",INDEX(User_interface!$P$85:$P$174,MATCH(Berekeningen!P$85,User_interface!$O$85:$O$174))*INDEX(User_interface!$Q$85:$Q$174,MATCH(Berekeningen!P$85,User_interface!$O$85:$O$174))*User_interface!$E$54*User_interface!$E$55)</f>
        <v>3533.1086162524361</v>
      </c>
      <c r="Q99" s="68">
        <f>IF(Q$85=" ", " ",INDEX(User_interface!$P$85:$P$174,MATCH(Berekeningen!Q$85,User_interface!$O$85:$O$174))*INDEX(User_interface!$Q$85:$Q$174,MATCH(Berekeningen!Q$85,User_interface!$O$85:$O$174))*User_interface!$E$54*User_interface!$E$55)</f>
        <v>3144.8199793262934</v>
      </c>
      <c r="R99" s="68">
        <f>IF(R$85=" ", " ",INDEX(User_interface!$P$85:$P$174,MATCH(Berekeningen!R$85,User_interface!$O$85:$O$174))*INDEX(User_interface!$Q$85:$Q$174,MATCH(Berekeningen!R$85,User_interface!$O$85:$O$174))*User_interface!$E$54*User_interface!$E$55)</f>
        <v>2799.204263598333</v>
      </c>
      <c r="S99" s="68">
        <f>IF(S$85=" ", " ",INDEX(User_interface!$P$85:$P$174,MATCH(Berekeningen!S$85,User_interface!$O$85:$O$174))*INDEX(User_interface!$Q$85:$Q$174,MATCH(Berekeningen!S$85,User_interface!$O$85:$O$174))*User_interface!$E$54*User_interface!$E$55)</f>
        <v>2491.571715028876</v>
      </c>
      <c r="T99" s="68">
        <f>IF(T$85=" ", " ",INDEX(User_interface!$P$85:$P$174,MATCH(Berekeningen!T$85,User_interface!$O$85:$O$174))*INDEX(User_interface!$Q$85:$Q$174,MATCH(Berekeningen!T$85,User_interface!$O$85:$O$174))*User_interface!$E$54*User_interface!$E$55)</f>
        <v>2217.7479835472027</v>
      </c>
      <c r="U99" s="68">
        <f>IF(U$85=" ", " ",INDEX(User_interface!$P$85:$P$174,MATCH(Berekeningen!U$85,User_interface!$O$85:$O$174))*INDEX(User_interface!$Q$85:$Q$174,MATCH(Berekeningen!U$85,User_interface!$O$85:$O$174))*User_interface!$E$54*User_interface!$E$55)</f>
        <v>1974.0174801553644</v>
      </c>
      <c r="V99" s="68">
        <f>IF(V$85=" ", " ",INDEX(User_interface!$P$85:$P$174,MATCH(Berekeningen!V$85,User_interface!$O$85:$O$174))*INDEX(User_interface!$Q$85:$Q$174,MATCH(Berekeningen!V$85,User_interface!$O$85:$O$174))*User_interface!$E$54*User_interface!$E$55)</f>
        <v>1757.0729590862895</v>
      </c>
      <c r="W99" s="68">
        <f>IF(W$85=" ", " ",INDEX(User_interface!$P$85:$P$174,MATCH(Berekeningen!W$85,User_interface!$O$85:$O$174))*INDEX(User_interface!$Q$85:$Q$174,MATCH(Berekeningen!W$85,User_interface!$O$85:$O$174))*User_interface!$E$54*User_interface!$E$55)</f>
        <v>1563.9706408827062</v>
      </c>
      <c r="X99" s="68">
        <f>IF(X$85=" ", " ",INDEX(User_interface!$P$85:$P$174,MATCH(Berekeningen!X$85,User_interface!$O$85:$O$174))*INDEX(User_interface!$Q$85:$Q$174,MATCH(Berekeningen!X$85,User_interface!$O$85:$O$174))*User_interface!$E$54*User_interface!$E$55)</f>
        <v>1392.0902674496965</v>
      </c>
      <c r="Y99" s="68">
        <f>IF(Y$85=" ", " ",INDEX(User_interface!$P$85:$P$174,MATCH(Berekeningen!Y$85,User_interface!$O$85:$O$174))*INDEX(User_interface!$Q$85:$Q$174,MATCH(Berekeningen!Y$85,User_interface!$O$85:$O$174))*User_interface!$E$54*User_interface!$E$55)</f>
        <v>1239.0995470569746</v>
      </c>
      <c r="Z99" s="68">
        <f>IF(Z$85=" ", " ",INDEX(User_interface!$P$85:$P$174,MATCH(Berekeningen!Z$85,User_interface!$O$85:$O$174))*INDEX(User_interface!$Q$85:$Q$174,MATCH(Berekeningen!Z$85,User_interface!$O$85:$O$174))*User_interface!$E$54*User_interface!$E$55)</f>
        <v>1102.9225068354133</v>
      </c>
      <c r="AA99" s="68">
        <f>IF(AA$85=" ", " ",INDEX(User_interface!$P$85:$P$174,MATCH(Berekeningen!AA$85,User_interface!$O$85:$O$174))*INDEX(User_interface!$Q$85:$Q$174,MATCH(Berekeningen!AA$85,User_interface!$O$85:$O$174))*User_interface!$E$54*User_interface!$E$55)</f>
        <v>981.7113233342011</v>
      </c>
      <c r="AB99" s="68">
        <f>IF(AB$85=" ", " ",INDEX(User_interface!$P$85:$P$174,MATCH(Berekeningen!AB$85,User_interface!$O$85:$O$174))*INDEX(User_interface!$Q$85:$Q$174,MATCH(Berekeningen!AB$85,User_interface!$O$85:$O$174))*User_interface!$E$54*User_interface!$E$55)</f>
        <v>873.82124889977229</v>
      </c>
      <c r="AC99" s="68">
        <f>IF(AC$85=" ", " ",INDEX(User_interface!$P$85:$P$174,MATCH(Berekeningen!AC$85,User_interface!$O$85:$O$174))*INDEX(User_interface!$Q$85:$Q$174,MATCH(Berekeningen!AC$85,User_interface!$O$85:$O$174))*User_interface!$E$54*User_interface!$E$55)</f>
        <v>777.7882936456873</v>
      </c>
      <c r="AD99" s="68">
        <f>IF(AD$85=" ", " ",INDEX(User_interface!$P$85:$P$174,MATCH(Berekeningen!AD$85,User_interface!$O$85:$O$174))*INDEX(User_interface!$Q$85:$Q$174,MATCH(Berekeningen!AD$85,User_interface!$O$85:$O$174))*User_interface!$E$54*User_interface!$E$55)</f>
        <v>692.30936017402632</v>
      </c>
      <c r="AE99" s="68">
        <f>IF(AE$85=" ", " ",INDEX(User_interface!$P$85:$P$174,MATCH(Berekeningen!AE$85,User_interface!$O$85:$O$174))*INDEX(User_interface!$Q$85:$Q$174,MATCH(Berekeningen!AE$85,User_interface!$O$85:$O$174))*User_interface!$E$54*User_interface!$E$55)</f>
        <v>616.22456149090078</v>
      </c>
      <c r="AF99" s="68">
        <f>IF(AF$85=" ", " ",INDEX(User_interface!$P$85:$P$174,MATCH(Berekeningen!AF$85,User_interface!$O$85:$O$174))*INDEX(User_interface!$Q$85:$Q$174,MATCH(Berekeningen!AF$85,User_interface!$O$85:$O$174))*User_interface!$E$54*User_interface!$E$55)</f>
        <v>548.50148218305071</v>
      </c>
      <c r="AG99" s="68">
        <f>IF(AG$85=" ", " ",INDEX(User_interface!$P$85:$P$174,MATCH(Berekeningen!AG$85,User_interface!$O$85:$O$174))*INDEX(User_interface!$Q$85:$Q$174,MATCH(Berekeningen!AG$85,User_interface!$O$85:$O$174))*User_interface!$E$54*User_interface!$E$55)</f>
        <v>488.22116929113344</v>
      </c>
      <c r="AH99" s="68">
        <f>IF(AH$85=" ", " ",INDEX(User_interface!$P$85:$P$174,MATCH(Berekeningen!AH$85,User_interface!$O$85:$O$174))*INDEX(User_interface!$Q$85:$Q$174,MATCH(Berekeningen!AH$85,User_interface!$O$85:$O$174))*User_interface!$E$54*User_interface!$E$55)</f>
        <v>434.56566278603782</v>
      </c>
      <c r="AI99" s="68">
        <f>IF(AI$85=" ", " ",INDEX(User_interface!$P$85:$P$174,MATCH(Berekeningen!AI$85,User_interface!$O$85:$O$174))*INDEX(User_interface!$Q$85:$Q$174,MATCH(Berekeningen!AI$85,User_interface!$O$85:$O$174))*User_interface!$E$54*User_interface!$E$55)</f>
        <v>386.8068964458522</v>
      </c>
      <c r="AJ99" s="68">
        <f>IF(AJ$85=" ", " ",INDEX(User_interface!$P$85:$P$174,MATCH(Berekeningen!AJ$85,User_interface!$O$85:$O$174))*INDEX(User_interface!$Q$85:$Q$174,MATCH(Berekeningen!AJ$85,User_interface!$O$85:$O$174))*User_interface!$E$54*User_interface!$E$55)</f>
        <v>344.29681852645297</v>
      </c>
      <c r="AK99" s="68">
        <f>IF(AK$85=" ", " ",INDEX(User_interface!$P$85:$P$174,MATCH(Berekeningen!AK$85,User_interface!$O$85:$O$174))*INDEX(User_interface!$Q$85:$Q$174,MATCH(Berekeningen!AK$85,User_interface!$O$85:$O$174))*User_interface!$E$54*User_interface!$E$55)</f>
        <v>230.37008202839485</v>
      </c>
      <c r="AL99" s="68">
        <f>IF(AL$85=" ", " ",INDEX(User_interface!$P$85:$P$174,MATCH(Berekeningen!AL$85,User_interface!$O$85:$O$174))*INDEX(User_interface!$Q$85:$Q$174,MATCH(Berekeningen!AL$85,User_interface!$O$85:$O$174))*User_interface!$E$54*User_interface!$E$55)</f>
        <v>198.11827054441954</v>
      </c>
      <c r="AM99" s="68">
        <f>IF(AM$85=" ", " ",INDEX(User_interface!$P$85:$P$174,MATCH(Berekeningen!AM$85,User_interface!$O$85:$O$174))*INDEX(User_interface!$Q$85:$Q$174,MATCH(Berekeningen!AM$85,User_interface!$O$85:$O$174))*User_interface!$E$54*User_interface!$E$55)</f>
        <v>170.38171266820083</v>
      </c>
      <c r="AN99" s="68">
        <f>IF(AN$85=" ", " ",INDEX(User_interface!$P$85:$P$174,MATCH(Berekeningen!AN$85,User_interface!$O$85:$O$174))*INDEX(User_interface!$Q$85:$Q$174,MATCH(Berekeningen!AN$85,User_interface!$O$85:$O$174))*User_interface!$E$54*User_interface!$E$55)</f>
        <v>146.52827289465273</v>
      </c>
      <c r="AO99" s="68">
        <f>IF(AO$85=" ", " ",INDEX(User_interface!$P$85:$P$174,MATCH(Berekeningen!AO$85,User_interface!$O$85:$O$174))*INDEX(User_interface!$Q$85:$Q$174,MATCH(Berekeningen!AO$85,User_interface!$O$85:$O$174))*User_interface!$E$54*User_interface!$E$55)</f>
        <v>126.01431468940133</v>
      </c>
      <c r="AP99" s="68">
        <f>IF(AP$85=" ", " ",INDEX(User_interface!$P$85:$P$174,MATCH(Berekeningen!AP$85,User_interface!$O$85:$O$174))*INDEX(User_interface!$Q$85:$Q$174,MATCH(Berekeningen!AP$85,User_interface!$O$85:$O$174))*User_interface!$E$54*User_interface!$E$55)</f>
        <v>108.37231063288516</v>
      </c>
      <c r="AQ99" s="68">
        <f>IF(AQ$85=" ", " ",INDEX(User_interface!$P$85:$P$174,MATCH(Berekeningen!AQ$85,User_interface!$O$85:$O$174))*INDEX(User_interface!$Q$85:$Q$174,MATCH(Berekeningen!AQ$85,User_interface!$O$85:$O$174))*User_interface!$E$54*User_interface!$E$55)</f>
        <v>93.20018714428123</v>
      </c>
      <c r="AR99" s="68">
        <f>IF(AR$85=" ", " ",INDEX(User_interface!$P$85:$P$174,MATCH(Berekeningen!AR$85,User_interface!$O$85:$O$174))*INDEX(User_interface!$Q$85:$Q$174,MATCH(Berekeningen!AR$85,User_interface!$O$85:$O$174))*User_interface!$E$54*User_interface!$E$55)</f>
        <v>80.152160944081857</v>
      </c>
      <c r="AS99" s="68">
        <f>IF(AS$85=" ", " ",INDEX(User_interface!$P$85:$P$174,MATCH(Berekeningen!AS$85,User_interface!$O$85:$O$174))*INDEX(User_interface!$Q$85:$Q$174,MATCH(Berekeningen!AS$85,User_interface!$O$85:$O$174))*User_interface!$E$54*User_interface!$E$55)</f>
        <v>68.930858411910393</v>
      </c>
      <c r="AT99" s="68" t="str">
        <f>IF(AT$85=" ", " ",INDEX(User_interface!$P$85:$P$174,MATCH(Berekeningen!AT$85,User_interface!$O$85:$O$174))*INDEX(User_interface!$Q$85:$Q$174,MATCH(Berekeningen!AT$85,User_interface!$O$85:$O$174))*User_interface!$E$54*User_interface!$E$55)</f>
        <v xml:space="preserve"> </v>
      </c>
      <c r="AU99" s="68" t="str">
        <f>IF(AU$85=" ", " ",INDEX(User_interface!$P$85:$P$174,MATCH(Berekeningen!AU$85,User_interface!$O$85:$O$174))*INDEX(User_interface!$Q$85:$Q$174,MATCH(Berekeningen!AU$85,User_interface!$O$85:$O$174))*User_interface!$E$54*User_interface!$E$55)</f>
        <v xml:space="preserve"> </v>
      </c>
      <c r="AV99" s="68" t="str">
        <f>IF(AV$85=" ", " ",INDEX(User_interface!$P$85:$P$174,MATCH(Berekeningen!AV$85,User_interface!$O$85:$O$174))*INDEX(User_interface!$Q$85:$Q$174,MATCH(Berekeningen!AV$85,User_interface!$O$85:$O$174))*User_interface!$E$54*User_interface!$E$55)</f>
        <v xml:space="preserve"> </v>
      </c>
      <c r="AW99" s="68" t="str">
        <f>IF(AW$85=" ", " ",INDEX(User_interface!$P$85:$P$174,MATCH(Berekeningen!AW$85,User_interface!$O$85:$O$174))*INDEX(User_interface!$Q$85:$Q$174,MATCH(Berekeningen!AW$85,User_interface!$O$85:$O$174))*User_interface!$E$54*User_interface!$E$55)</f>
        <v xml:space="preserve"> </v>
      </c>
      <c r="AX99" s="68" t="str">
        <f>IF(AX$85=" ", " ",INDEX(User_interface!$P$85:$P$174,MATCH(Berekeningen!AX$85,User_interface!$O$85:$O$174))*INDEX(User_interface!$Q$85:$Q$174,MATCH(Berekeningen!AX$85,User_interface!$O$85:$O$174))*User_interface!$E$54*User_interface!$E$55)</f>
        <v xml:space="preserve"> </v>
      </c>
      <c r="AY99" s="68" t="str">
        <f>IF(AY$85=" ", " ",INDEX(User_interface!$P$85:$P$174,MATCH(Berekeningen!AY$85,User_interface!$O$85:$O$174))*INDEX(User_interface!$Q$85:$Q$174,MATCH(Berekeningen!AY$85,User_interface!$O$85:$O$174))*User_interface!$E$54*User_interface!$E$55)</f>
        <v xml:space="preserve"> </v>
      </c>
      <c r="AZ99" s="68" t="str">
        <f>IF(AZ$85=" ", " ",INDEX(User_interface!$P$85:$P$174,MATCH(Berekeningen!AZ$85,User_interface!$O$85:$O$174))*INDEX(User_interface!$Q$85:$Q$174,MATCH(Berekeningen!AZ$85,User_interface!$O$85:$O$174))*User_interface!$E$54*User_interface!$E$55)</f>
        <v xml:space="preserve"> </v>
      </c>
      <c r="BA99" s="68" t="str">
        <f>IF(BA$85=" ", " ",INDEX(User_interface!$P$85:$P$174,MATCH(Berekeningen!BA$85,User_interface!$O$85:$O$174))*INDEX(User_interface!$Q$85:$Q$174,MATCH(Berekeningen!BA$85,User_interface!$O$85:$O$174))*User_interface!$E$54*User_interface!$E$55)</f>
        <v xml:space="preserve"> </v>
      </c>
      <c r="BB99" s="68" t="str">
        <f>IF(BB$85=" ", " ",INDEX(User_interface!$P$85:$P$174,MATCH(Berekeningen!BB$85,User_interface!$O$85:$O$174))*INDEX(User_interface!$Q$85:$Q$174,MATCH(Berekeningen!BB$85,User_interface!$O$85:$O$174))*User_interface!$E$54*User_interface!$E$55)</f>
        <v xml:space="preserve"> </v>
      </c>
      <c r="BC99" s="68" t="str">
        <f>IF(BC$85=" ", " ",INDEX(User_interface!$P$85:$P$174,MATCH(Berekeningen!BC$85,User_interface!$O$85:$O$174))*INDEX(User_interface!$Q$85:$Q$174,MATCH(Berekeningen!BC$85,User_interface!$O$85:$O$174))*User_interface!$E$54*User_interface!$E$55)</f>
        <v xml:space="preserve"> </v>
      </c>
      <c r="BD99" s="68" t="str">
        <f>IF(BD$85=" ", " ",INDEX(User_interface!$P$85:$P$174,MATCH(Berekeningen!BD$85,User_interface!$O$85:$O$174))*INDEX(User_interface!$Q$85:$Q$174,MATCH(Berekeningen!BD$85,User_interface!$O$85:$O$174))*User_interface!$E$54*User_interface!$E$55)</f>
        <v xml:space="preserve"> </v>
      </c>
      <c r="BE99" s="68" t="str">
        <f>IF(BE$85=" ", " ",INDEX(User_interface!$P$85:$P$174,MATCH(Berekeningen!BE$85,User_interface!$O$85:$O$174))*INDEX(User_interface!$Q$85:$Q$174,MATCH(Berekeningen!BE$85,User_interface!$O$85:$O$174))*User_interface!$E$54*User_interface!$E$55)</f>
        <v xml:space="preserve"> </v>
      </c>
      <c r="BF99" s="68" t="str">
        <f>IF(BF$85=" ", " ",INDEX(User_interface!$P$85:$P$174,MATCH(Berekeningen!BF$85,User_interface!$O$85:$O$174))*INDEX(User_interface!$Q$85:$Q$174,MATCH(Berekeningen!BF$85,User_interface!$O$85:$O$174))*User_interface!$E$54*User_interface!$E$55)</f>
        <v xml:space="preserve"> </v>
      </c>
      <c r="BG99" s="68" t="str">
        <f>IF(BG$85=" ", " ",INDEX(User_interface!$P$85:$P$174,MATCH(Berekeningen!BG$85,User_interface!$O$85:$O$174))*INDEX(User_interface!$Q$85:$Q$174,MATCH(Berekeningen!BG$85,User_interface!$O$85:$O$174))*User_interface!$E$54*User_interface!$E$55)</f>
        <v xml:space="preserve"> </v>
      </c>
      <c r="BH99" s="68" t="str">
        <f>IF(BH$85=" ", " ",INDEX(User_interface!$P$85:$P$174,MATCH(Berekeningen!BH$85,User_interface!$O$85:$O$174))*INDEX(User_interface!$Q$85:$Q$174,MATCH(Berekeningen!BH$85,User_interface!$O$85:$O$174))*User_interface!$E$54*User_interface!$E$55)</f>
        <v xml:space="preserve"> </v>
      </c>
      <c r="BI99" s="68" t="str">
        <f>IF(BI$85=" ", " ",INDEX(User_interface!$P$85:$P$174,MATCH(Berekeningen!BI$85,User_interface!$O$85:$O$174))*INDEX(User_interface!$Q$85:$Q$174,MATCH(Berekeningen!BI$85,User_interface!$O$85:$O$174))*User_interface!$E$54*User_interface!$E$55)</f>
        <v xml:space="preserve"> </v>
      </c>
      <c r="BJ99" s="68" t="str">
        <f>IF(BJ$85=" ", " ",INDEX(User_interface!$P$85:$P$174,MATCH(Berekeningen!BJ$85,User_interface!$O$85:$O$174))*INDEX(User_interface!$Q$85:$Q$174,MATCH(Berekeningen!BJ$85,User_interface!$O$85:$O$174))*User_interface!$E$54*User_interface!$E$55)</f>
        <v xml:space="preserve"> </v>
      </c>
      <c r="BK99" s="68" t="str">
        <f>IF(BK$85=" ", " ",INDEX(User_interface!$P$85:$P$174,MATCH(Berekeningen!BK$85,User_interface!$O$85:$O$174))*INDEX(User_interface!$Q$85:$Q$174,MATCH(Berekeningen!BK$85,User_interface!$O$85:$O$174))*User_interface!$E$54*User_interface!$E$55)</f>
        <v xml:space="preserve"> </v>
      </c>
      <c r="BL99" s="68" t="str">
        <f>IF(BL$85=" ", " ",INDEX(User_interface!$P$85:$P$174,MATCH(Berekeningen!BL$85,User_interface!$O$85:$O$174))*INDEX(User_interface!$Q$85:$Q$174,MATCH(Berekeningen!BL$85,User_interface!$O$85:$O$174))*User_interface!$E$54*User_interface!$E$55)</f>
        <v xml:space="preserve"> </v>
      </c>
      <c r="BM99" s="68" t="str">
        <f>IF(BM$85=" ", " ",INDEX(User_interface!$P$85:$P$174,MATCH(Berekeningen!BM$85,User_interface!$O$85:$O$174))*INDEX(User_interface!$Q$85:$Q$174,MATCH(Berekeningen!BM$85,User_interface!$O$85:$O$174))*User_interface!$E$54*User_interface!$E$55)</f>
        <v xml:space="preserve"> </v>
      </c>
    </row>
    <row r="100" spans="2:65">
      <c r="B100" s="68" t="s">
        <v>5</v>
      </c>
      <c r="C100" s="68" t="s">
        <v>117</v>
      </c>
      <c r="D100" s="68" t="s">
        <v>6</v>
      </c>
      <c r="E100" s="86" t="str">
        <f t="shared" si="4"/>
        <v>Ref.</v>
      </c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68">
        <f>IF(P$85=" ", " ",INDEX(User_interface!$C$85:$C$174,MATCH(Berekeningen!P$85,User_interface!$B$85:$B$174))*INDEX(User_interface!$D$85:$D$174,MATCH(Berekeningen!P$85,User_interface!$B$85:$B$174))*User_interface!$E$54*User_interface!$E$55)</f>
        <v>25218.288641238203</v>
      </c>
      <c r="Q100" s="68">
        <f>IF(Q$85=" ", " ",INDEX(User_interface!$C$85:$C$174,MATCH(Berekeningen!Q$85,User_interface!$B$85:$B$174))*INDEX(User_interface!$D$85:$D$174,MATCH(Berekeningen!Q$85,User_interface!$B$85:$B$174))*User_interface!$E$54*User_interface!$E$55)</f>
        <v>23244.331581183204</v>
      </c>
      <c r="R100" s="68">
        <f>IF(R$85=" ", " ",INDEX(User_interface!$C$85:$C$174,MATCH(Berekeningen!R$85,User_interface!$B$85:$B$174))*INDEX(User_interface!$D$85:$D$174,MATCH(Berekeningen!R$85,User_interface!$B$85:$B$174))*User_interface!$E$54*User_interface!$E$55)</f>
        <v>21424.885659071533</v>
      </c>
      <c r="S100" s="68">
        <f>IF(S$85=" ", " ",INDEX(User_interface!$C$85:$C$174,MATCH(Berekeningen!S$85,User_interface!$B$85:$B$174))*INDEX(User_interface!$D$85:$D$174,MATCH(Berekeningen!S$85,User_interface!$B$85:$B$174))*User_interface!$E$54*User_interface!$E$55)</f>
        <v>19747.856543049849</v>
      </c>
      <c r="T100" s="68">
        <f>IF(T$85=" ", " ",INDEX(User_interface!$C$85:$C$174,MATCH(Berekeningen!T$85,User_interface!$B$85:$B$174))*INDEX(User_interface!$D$85:$D$174,MATCH(Berekeningen!T$85,User_interface!$B$85:$B$174))*User_interface!$E$54*User_interface!$E$55)</f>
        <v>18202.096582940492</v>
      </c>
      <c r="U100" s="68">
        <f>IF(U$85=" ", " ",INDEX(User_interface!$C$85:$C$174,MATCH(Berekeningen!U$85,User_interface!$B$85:$B$174))*INDEX(User_interface!$D$85:$D$174,MATCH(Berekeningen!U$85,User_interface!$B$85:$B$174))*User_interface!$E$54*User_interface!$E$55)</f>
        <v>16777.330708901623</v>
      </c>
      <c r="V100" s="68">
        <f>IF(V$85=" ", " ",INDEX(User_interface!$C$85:$C$174,MATCH(Berekeningen!V$85,User_interface!$B$85:$B$174))*INDEX(User_interface!$D$85:$D$174,MATCH(Berekeningen!V$85,User_interface!$B$85:$B$174))*User_interface!$E$54*User_interface!$E$55)</f>
        <v>15464.088130356533</v>
      </c>
      <c r="W100" s="68">
        <f>IF(W$85=" ", " ",INDEX(User_interface!$C$85:$C$174,MATCH(Berekeningen!W$85,User_interface!$B$85:$B$174))*INDEX(User_interface!$D$85:$D$174,MATCH(Berekeningen!W$85,User_interface!$B$85:$B$174))*User_interface!$E$54*User_interface!$E$55)</f>
        <v>14253.63938117721</v>
      </c>
      <c r="X100" s="68">
        <f>IF(X$85=" ", " ",INDEX(User_interface!$C$85:$C$174,MATCH(Berekeningen!X$85,User_interface!$B$85:$B$174))*INDEX(User_interface!$D$85:$D$174,MATCH(Berekeningen!X$85,User_interface!$B$85:$B$174))*User_interface!$E$54*User_interface!$E$55)</f>
        <v>13137.938292644847</v>
      </c>
      <c r="Y100" s="68">
        <f>IF(Y$85=" ", " ",INDEX(User_interface!$C$85:$C$174,MATCH(Berekeningen!Y$85,User_interface!$B$85:$B$174))*INDEX(User_interface!$D$85:$D$174,MATCH(Berekeningen!Y$85,User_interface!$B$85:$B$174))*User_interface!$E$54*User_interface!$E$55)</f>
        <v>12109.568508466666</v>
      </c>
      <c r="Z100" s="68">
        <f>IF(Z$85=" ", " ",INDEX(User_interface!$C$85:$C$174,MATCH(Berekeningen!Z$85,User_interface!$B$85:$B$174))*INDEX(User_interface!$D$85:$D$174,MATCH(Berekeningen!Z$85,User_interface!$B$85:$B$174))*User_interface!$E$54*User_interface!$E$55)</f>
        <v>11161.694186320205</v>
      </c>
      <c r="AA100" s="68">
        <f>IF(AA$85=" ", " ",INDEX(User_interface!$C$85:$C$174,MATCH(Berekeningen!AA$85,User_interface!$B$85:$B$174))*INDEX(User_interface!$D$85:$D$174,MATCH(Berekeningen!AA$85,User_interface!$B$85:$B$174))*User_interface!$E$54*User_interface!$E$55)</f>
        <v>10288.014558225512</v>
      </c>
      <c r="AB100" s="68">
        <f>IF(AB$85=" ", " ",INDEX(User_interface!$C$85:$C$174,MATCH(Berekeningen!AB$85,User_interface!$B$85:$B$174))*INDEX(User_interface!$D$85:$D$174,MATCH(Berekeningen!AB$85,User_interface!$B$85:$B$174))*User_interface!$E$54*User_interface!$E$55)</f>
        <v>9482.7220476961102</v>
      </c>
      <c r="AC100" s="68">
        <f>IF(AC$85=" ", " ",INDEX(User_interface!$C$85:$C$174,MATCH(Berekeningen!AC$85,User_interface!$B$85:$B$174))*INDEX(User_interface!$D$85:$D$174,MATCH(Berekeningen!AC$85,User_interface!$B$85:$B$174))*User_interface!$E$54*User_interface!$E$55)</f>
        <v>8740.4636652625159</v>
      </c>
      <c r="AD100" s="68">
        <f>IF(AD$85=" ", " ",INDEX(User_interface!$C$85:$C$174,MATCH(Berekeningen!AD$85,User_interface!$B$85:$B$174))*INDEX(User_interface!$D$85:$D$174,MATCH(Berekeningen!AD$85,User_interface!$B$85:$B$174))*User_interface!$E$54*User_interface!$E$55)</f>
        <v>8056.3054257543172</v>
      </c>
      <c r="AE100" s="68">
        <f>IF(AE$85=" ", " ",INDEX(User_interface!$C$85:$C$174,MATCH(Berekeningen!AE$85,User_interface!$B$85:$B$174))*INDEX(User_interface!$D$85:$D$174,MATCH(Berekeningen!AE$85,User_interface!$B$85:$B$174))*User_interface!$E$54*User_interface!$E$55)</f>
        <v>7425.6995508131413</v>
      </c>
      <c r="AF100" s="68">
        <f>IF(AF$85=" ", " ",INDEX(User_interface!$C$85:$C$174,MATCH(Berekeningen!AF$85,User_interface!$B$85:$B$174))*INDEX(User_interface!$D$85:$D$174,MATCH(Berekeningen!AF$85,User_interface!$B$85:$B$174))*User_interface!$E$54*User_interface!$E$55)</f>
        <v>6844.4542386231105</v>
      </c>
      <c r="AG100" s="68">
        <f>IF(AG$85=" ", " ",INDEX(User_interface!$C$85:$C$174,MATCH(Berekeningen!AG$85,User_interface!$B$85:$B$174))*INDEX(User_interface!$D$85:$D$174,MATCH(Berekeningen!AG$85,User_interface!$B$85:$B$174))*User_interface!$E$54*User_interface!$E$55)</f>
        <v>6308.7057999102553</v>
      </c>
      <c r="AH100" s="68">
        <f>IF(AH$85=" ", " ",INDEX(User_interface!$C$85:$C$174,MATCH(Berekeningen!AH$85,User_interface!$B$85:$B$174))*INDEX(User_interface!$D$85:$D$174,MATCH(Berekeningen!AH$85,User_interface!$B$85:$B$174))*User_interface!$E$54*User_interface!$E$55)</f>
        <v>5814.8929749916442</v>
      </c>
      <c r="AI100" s="68">
        <f>IF(AI$85=" ", " ",INDEX(User_interface!$C$85:$C$174,MATCH(Berekeningen!AI$85,User_interface!$B$85:$B$174))*INDEX(User_interface!$D$85:$D$174,MATCH(Berekeningen!AI$85,User_interface!$B$85:$B$174))*User_interface!$E$54*User_interface!$E$55)</f>
        <v>5359.7332611528946</v>
      </c>
      <c r="AJ100" s="68">
        <f>IF(AJ$85=" ", " ",INDEX(User_interface!$C$85:$C$174,MATCH(Berekeningen!AJ$85,User_interface!$B$85:$B$174))*INDEX(User_interface!$D$85:$D$174,MATCH(Berekeningen!AJ$85,User_interface!$B$85:$B$174))*User_interface!$E$54*User_interface!$E$55)</f>
        <v>0</v>
      </c>
      <c r="AK100" s="68">
        <f>IF(AK$85=" ", " ",INDEX(User_interface!$C$85:$C$174,MATCH(Berekeningen!AK$85,User_interface!$B$85:$B$174))*INDEX(User_interface!$D$85:$D$174,MATCH(Berekeningen!AK$85,User_interface!$B$85:$B$174))*User_interface!$E$54*User_interface!$E$55)</f>
        <v>0</v>
      </c>
      <c r="AL100" s="68">
        <f>IF(AL$85=" ", " ",INDEX(User_interface!$C$85:$C$174,MATCH(Berekeningen!AL$85,User_interface!$B$85:$B$174))*INDEX(User_interface!$D$85:$D$174,MATCH(Berekeningen!AL$85,User_interface!$B$85:$B$174))*User_interface!$E$54*User_interface!$E$55)</f>
        <v>0</v>
      </c>
      <c r="AM100" s="68">
        <f>IF(AM$85=" ", " ",INDEX(User_interface!$C$85:$C$174,MATCH(Berekeningen!AM$85,User_interface!$B$85:$B$174))*INDEX(User_interface!$D$85:$D$174,MATCH(Berekeningen!AM$85,User_interface!$B$85:$B$174))*User_interface!$E$54*User_interface!$E$55)</f>
        <v>0</v>
      </c>
      <c r="AN100" s="68">
        <f>IF(AN$85=" ", " ",INDEX(User_interface!$C$85:$C$174,MATCH(Berekeningen!AN$85,User_interface!$B$85:$B$174))*INDEX(User_interface!$D$85:$D$174,MATCH(Berekeningen!AN$85,User_interface!$B$85:$B$174))*User_interface!$E$54*User_interface!$E$55)</f>
        <v>0</v>
      </c>
      <c r="AO100" s="68">
        <f>IF(AO$85=" ", " ",INDEX(User_interface!$C$85:$C$174,MATCH(Berekeningen!AO$85,User_interface!$B$85:$B$174))*INDEX(User_interface!$D$85:$D$174,MATCH(Berekeningen!AO$85,User_interface!$B$85:$B$174))*User_interface!$E$54*User_interface!$E$55)</f>
        <v>0</v>
      </c>
      <c r="AP100" s="68">
        <f>IF(AP$85=" ", " ",INDEX(User_interface!$C$85:$C$174,MATCH(Berekeningen!AP$85,User_interface!$B$85:$B$174))*INDEX(User_interface!$D$85:$D$174,MATCH(Berekeningen!AP$85,User_interface!$B$85:$B$174))*User_interface!$E$54*User_interface!$E$55)</f>
        <v>0</v>
      </c>
      <c r="AQ100" s="68">
        <f>IF(AQ$85=" ", " ",INDEX(User_interface!$C$85:$C$174,MATCH(Berekeningen!AQ$85,User_interface!$B$85:$B$174))*INDEX(User_interface!$D$85:$D$174,MATCH(Berekeningen!AQ$85,User_interface!$B$85:$B$174))*User_interface!$E$54*User_interface!$E$55)</f>
        <v>0</v>
      </c>
      <c r="AR100" s="68">
        <f>IF(AR$85=" ", " ",INDEX(User_interface!$C$85:$C$174,MATCH(Berekeningen!AR$85,User_interface!$B$85:$B$174))*INDEX(User_interface!$D$85:$D$174,MATCH(Berekeningen!AR$85,User_interface!$B$85:$B$174))*User_interface!$E$54*User_interface!$E$55)</f>
        <v>0</v>
      </c>
      <c r="AS100" s="68">
        <f>IF(AS$85=" ", " ",INDEX(User_interface!$C$85:$C$174,MATCH(Berekeningen!AS$85,User_interface!$B$85:$B$174))*INDEX(User_interface!$D$85:$D$174,MATCH(Berekeningen!AS$85,User_interface!$B$85:$B$174))*User_interface!$E$54*User_interface!$E$55)</f>
        <v>0</v>
      </c>
      <c r="AT100" s="68" t="str">
        <f>IF(AT$85=" ", " ",INDEX(User_interface!$C$85:$C$174,MATCH(Berekeningen!AT$85,User_interface!$B$85:$B$174))*INDEX(User_interface!$D$85:$D$174,MATCH(Berekeningen!AT$85,User_interface!$B$85:$B$174))*User_interface!$E$54*User_interface!$E$55)</f>
        <v xml:space="preserve"> </v>
      </c>
      <c r="AU100" s="68" t="str">
        <f>IF(AU$85=" ", " ",INDEX(User_interface!$C$85:$C$174,MATCH(Berekeningen!AU$85,User_interface!$B$85:$B$174))*INDEX(User_interface!$D$85:$D$174,MATCH(Berekeningen!AU$85,User_interface!$B$85:$B$174))*User_interface!$E$54*User_interface!$E$55)</f>
        <v xml:space="preserve"> </v>
      </c>
      <c r="AV100" s="68" t="str">
        <f>IF(AV$85=" ", " ",INDEX(User_interface!$C$85:$C$174,MATCH(Berekeningen!AV$85,User_interface!$B$85:$B$174))*INDEX(User_interface!$D$85:$D$174,MATCH(Berekeningen!AV$85,User_interface!$B$85:$B$174))*User_interface!$E$54*User_interface!$E$55)</f>
        <v xml:space="preserve"> </v>
      </c>
      <c r="AW100" s="68" t="str">
        <f>IF(AW$85=" ", " ",INDEX(User_interface!$C$85:$C$174,MATCH(Berekeningen!AW$85,User_interface!$B$85:$B$174))*INDEX(User_interface!$D$85:$D$174,MATCH(Berekeningen!AW$85,User_interface!$B$85:$B$174))*User_interface!$E$54*User_interface!$E$55)</f>
        <v xml:space="preserve"> </v>
      </c>
      <c r="AX100" s="68" t="str">
        <f>IF(AX$85=" ", " ",INDEX(User_interface!$C$85:$C$174,MATCH(Berekeningen!AX$85,User_interface!$B$85:$B$174))*INDEX(User_interface!$D$85:$D$174,MATCH(Berekeningen!AX$85,User_interface!$B$85:$B$174))*User_interface!$E$54*User_interface!$E$55)</f>
        <v xml:space="preserve"> </v>
      </c>
      <c r="AY100" s="68" t="str">
        <f>IF(AY$85=" ", " ",INDEX(User_interface!$C$85:$C$174,MATCH(Berekeningen!AY$85,User_interface!$B$85:$B$174))*INDEX(User_interface!$D$85:$D$174,MATCH(Berekeningen!AY$85,User_interface!$B$85:$B$174))*User_interface!$E$54*User_interface!$E$55)</f>
        <v xml:space="preserve"> </v>
      </c>
      <c r="AZ100" s="68" t="str">
        <f>IF(AZ$85=" ", " ",INDEX(User_interface!$C$85:$C$174,MATCH(Berekeningen!AZ$85,User_interface!$B$85:$B$174))*INDEX(User_interface!$D$85:$D$174,MATCH(Berekeningen!AZ$85,User_interface!$B$85:$B$174))*User_interface!$E$54*User_interface!$E$55)</f>
        <v xml:space="preserve"> </v>
      </c>
      <c r="BA100" s="68" t="str">
        <f>IF(BA$85=" ", " ",INDEX(User_interface!$C$85:$C$174,MATCH(Berekeningen!BA$85,User_interface!$B$85:$B$174))*INDEX(User_interface!$D$85:$D$174,MATCH(Berekeningen!BA$85,User_interface!$B$85:$B$174))*User_interface!$E$54*User_interface!$E$55)</f>
        <v xml:space="preserve"> </v>
      </c>
      <c r="BB100" s="68" t="str">
        <f>IF(BB$85=" ", " ",INDEX(User_interface!$C$85:$C$174,MATCH(Berekeningen!BB$85,User_interface!$B$85:$B$174))*INDEX(User_interface!$D$85:$D$174,MATCH(Berekeningen!BB$85,User_interface!$B$85:$B$174))*User_interface!$E$54*User_interface!$E$55)</f>
        <v xml:space="preserve"> </v>
      </c>
      <c r="BC100" s="68" t="str">
        <f>IF(BC$85=" ", " ",INDEX(User_interface!$C$85:$C$174,MATCH(Berekeningen!BC$85,User_interface!$B$85:$B$174))*INDEX(User_interface!$D$85:$D$174,MATCH(Berekeningen!BC$85,User_interface!$B$85:$B$174))*User_interface!$E$54*User_interface!$E$55)</f>
        <v xml:space="preserve"> </v>
      </c>
      <c r="BD100" s="68" t="str">
        <f>IF(BD$85=" ", " ",INDEX(User_interface!$C$85:$C$174,MATCH(Berekeningen!BD$85,User_interface!$B$85:$B$174))*INDEX(User_interface!$D$85:$D$174,MATCH(Berekeningen!BD$85,User_interface!$B$85:$B$174))*User_interface!$E$54*User_interface!$E$55)</f>
        <v xml:space="preserve"> </v>
      </c>
      <c r="BE100" s="68" t="str">
        <f>IF(BE$85=" ", " ",INDEX(User_interface!$C$85:$C$174,MATCH(Berekeningen!BE$85,User_interface!$B$85:$B$174))*INDEX(User_interface!$D$85:$D$174,MATCH(Berekeningen!BE$85,User_interface!$B$85:$B$174))*User_interface!$E$54*User_interface!$E$55)</f>
        <v xml:space="preserve"> </v>
      </c>
      <c r="BF100" s="68" t="str">
        <f>IF(BF$85=" ", " ",INDEX(User_interface!$C$85:$C$174,MATCH(Berekeningen!BF$85,User_interface!$B$85:$B$174))*INDEX(User_interface!$D$85:$D$174,MATCH(Berekeningen!BF$85,User_interface!$B$85:$B$174))*User_interface!$E$54*User_interface!$E$55)</f>
        <v xml:space="preserve"> </v>
      </c>
      <c r="BG100" s="68" t="str">
        <f>IF(BG$85=" ", " ",INDEX(User_interface!$C$85:$C$174,MATCH(Berekeningen!BG$85,User_interface!$B$85:$B$174))*INDEX(User_interface!$D$85:$D$174,MATCH(Berekeningen!BG$85,User_interface!$B$85:$B$174))*User_interface!$E$54*User_interface!$E$55)</f>
        <v xml:space="preserve"> </v>
      </c>
      <c r="BH100" s="68" t="str">
        <f>IF(BH$85=" ", " ",INDEX(User_interface!$C$85:$C$174,MATCH(Berekeningen!BH$85,User_interface!$B$85:$B$174))*INDEX(User_interface!$D$85:$D$174,MATCH(Berekeningen!BH$85,User_interface!$B$85:$B$174))*User_interface!$E$54*User_interface!$E$55)</f>
        <v xml:space="preserve"> </v>
      </c>
      <c r="BI100" s="68" t="str">
        <f>IF(BI$85=" ", " ",INDEX(User_interface!$C$85:$C$174,MATCH(Berekeningen!BI$85,User_interface!$B$85:$B$174))*INDEX(User_interface!$D$85:$D$174,MATCH(Berekeningen!BI$85,User_interface!$B$85:$B$174))*User_interface!$E$54*User_interface!$E$55)</f>
        <v xml:space="preserve"> </v>
      </c>
      <c r="BJ100" s="68" t="str">
        <f>IF(BJ$85=" ", " ",INDEX(User_interface!$C$85:$C$174,MATCH(Berekeningen!BJ$85,User_interface!$B$85:$B$174))*INDEX(User_interface!$D$85:$D$174,MATCH(Berekeningen!BJ$85,User_interface!$B$85:$B$174))*User_interface!$E$54*User_interface!$E$55)</f>
        <v xml:space="preserve"> </v>
      </c>
      <c r="BK100" s="68" t="str">
        <f>IF(BK$85=" ", " ",INDEX(User_interface!$C$85:$C$174,MATCH(Berekeningen!BK$85,User_interface!$B$85:$B$174))*INDEX(User_interface!$D$85:$D$174,MATCH(Berekeningen!BK$85,User_interface!$B$85:$B$174))*User_interface!$E$54*User_interface!$E$55)</f>
        <v xml:space="preserve"> </v>
      </c>
      <c r="BL100" s="68" t="str">
        <f>IF(BL$85=" ", " ",INDEX(User_interface!$C$85:$C$174,MATCH(Berekeningen!BL$85,User_interface!$B$85:$B$174))*INDEX(User_interface!$D$85:$D$174,MATCH(Berekeningen!BL$85,User_interface!$B$85:$B$174))*User_interface!$E$54*User_interface!$E$55)</f>
        <v xml:space="preserve"> </v>
      </c>
      <c r="BM100" s="68" t="str">
        <f>IF(BM$85=" ", " ",INDEX(User_interface!$C$85:$C$174,MATCH(Berekeningen!BM$85,User_interface!$B$85:$B$174))*INDEX(User_interface!$D$85:$D$174,MATCH(Berekeningen!BM$85,User_interface!$B$85:$B$174))*User_interface!$E$54*User_interface!$E$55)</f>
        <v xml:space="preserve"> </v>
      </c>
    </row>
    <row r="101" spans="2:65">
      <c r="C101" s="68" t="s">
        <v>43</v>
      </c>
      <c r="D101" s="68" t="s">
        <v>6</v>
      </c>
      <c r="F101" s="68" t="str">
        <f>IF(F85=" "," ",SUM(SUMIF($B86:$B100,$U$4,F86:F100),-SUMIF($B86:$B100,$U$3,F86:F100))/(1+User_interface!$E$59)^(F85-($P85-1)))</f>
        <v xml:space="preserve"> </v>
      </c>
      <c r="G101" s="68" t="str">
        <f>IF(G85=" "," ",SUM(SUMIF($B86:$B100,$U$4,G86:G100),-SUMIF($B86:$B100,$U$3,G86:G100))/(1+User_interface!$E$59)^(G85-($P85-1)))</f>
        <v xml:space="preserve"> </v>
      </c>
      <c r="H101" s="68" t="str">
        <f>IF(H85=" "," ",SUM(SUMIF($B86:$B100,$U$4,H86:H100),-SUMIF($B86:$B100,$U$3,H86:H100))/(1+User_interface!$E$59)^(H85-($P85-1)))</f>
        <v xml:space="preserve"> </v>
      </c>
      <c r="I101" s="68" t="str">
        <f>IF(I85=" "," ",SUM(SUMIF($B86:$B100,$U$4,I86:I100),-SUMIF($B86:$B100,$U$3,I86:I100))/(1+User_interface!$E$59)^(I85-($P85-1)))</f>
        <v xml:space="preserve"> </v>
      </c>
      <c r="J101" s="68" t="str">
        <f>IF(J85=" "," ",SUM(SUMIF($B86:$B100,$U$4,J86:J100),-SUMIF($B86:$B100,$U$3,J86:J100))/(1+User_interface!$E$59)^(J85-($P85-1)))</f>
        <v xml:space="preserve"> </v>
      </c>
      <c r="K101" s="68" t="str">
        <f>IF(K85=" "," ",SUM(SUMIF($B86:$B100,$U$4,K86:K100),-SUMIF($B86:$B100,$U$3,K86:K100))/(1+User_interface!$E$59)^(K85-($P85-1)))</f>
        <v xml:space="preserve"> </v>
      </c>
      <c r="L101" s="68" t="str">
        <f>IF(L85=" "," ",SUM(SUMIF($B86:$B100,$U$4,L86:L100),-SUMIF($B86:$B100,$U$3,L86:L100))/(1+User_interface!$E$59)^(L85-($P85-1)))</f>
        <v xml:space="preserve"> </v>
      </c>
      <c r="M101" s="68" t="str">
        <f>IF(M85=" "," ",SUM(SUMIF($B86:$B100,$U$4,M86:M100),-SUMIF($B86:$B100,$U$3,M86:M100))/(1+User_interface!$E$59)^(M85-($P85-1)))</f>
        <v xml:space="preserve"> </v>
      </c>
      <c r="N101" s="68" t="str">
        <f>IF(N85=" "," ",SUM(SUMIF($B86:$B100,$U$4,N86:N100),-SUMIF($B86:$B100,$U$3,N86:N100))/(1+User_interface!$E$59)^(N85-($P85-1)))</f>
        <v xml:space="preserve"> </v>
      </c>
      <c r="O101" s="68" t="str">
        <f>IF(O85=" "," ",SUM(SUMIF($B86:$B100,$U$4,O86:O100),-SUMIF($B86:$B100,$U$3,O86:O100))/(1+User_interface!$E$59)^(O85-($P85-1)))</f>
        <v xml:space="preserve"> </v>
      </c>
      <c r="P101" s="68">
        <f>IF(P85=" "," ",SUM(SUMIF($B86:$B100,$U$4,P86:P100),-SUMIF($B86:$B100,$U$3,P86:P100))/(1+User_interface!$E$59)^(P85-($P85-1)))</f>
        <v>6062.0821025954674</v>
      </c>
      <c r="Q101" s="68">
        <f>IF(Q85=" "," ",SUM(SUMIF($B86:$B100,$U$4,Q86:Q100),-SUMIF($B86:$B100,$U$3,Q86:Q100))/(1+User_interface!$E$59)^(Q85-($P85-1)))</f>
        <v>27396.323039659314</v>
      </c>
      <c r="R101" s="68">
        <f>IF(R85=" "," ",SUM(SUMIF($B86:$B100,$U$4,R86:R100),-SUMIF($B86:$B100,$U$3,R86:R100))/(1+User_interface!$E$59)^(R85-($P85-1)))</f>
        <v>16486.49498670733</v>
      </c>
      <c r="S101" s="68">
        <f>IF(S85=" "," ",SUM(SUMIF($B86:$B100,$U$4,S86:S100),-SUMIF($B86:$B100,$U$3,S86:S100))/(1+User_interface!$E$59)^(S85-($P85-1)))</f>
        <v>7170.0434960114071</v>
      </c>
      <c r="T101" s="68">
        <f>IF(T85=" "," ",SUM(SUMIF($B86:$B100,$U$4,T86:T100),-SUMIF($B86:$B100,$U$3,T86:T100))/(1+User_interface!$E$59)^(T85-($P85-1)))</f>
        <v>-763.78448530608853</v>
      </c>
      <c r="U101" s="68">
        <f>IF(U85=" "," ",SUM(SUMIF($B86:$B100,$U$4,U86:U100),-SUMIF($B86:$B100,$U$3,U86:U100))/(1+User_interface!$E$59)^(U85-($P85-1)))</f>
        <v>-7498.2352010394179</v>
      </c>
      <c r="V101" s="68">
        <f>IF(V85=" "," ",SUM(SUMIF($B86:$B100,$U$4,V86:V100),-SUMIF($B86:$B100,$U$3,V86:V100))/(1+User_interface!$E$59)^(V85-($P85-1)))</f>
        <v>-13192.643629211796</v>
      </c>
      <c r="W101" s="68">
        <f>IF(W85=" "," ",SUM(SUMIF($B86:$B100,$U$4,W86:W100),-SUMIF($B86:$B100,$U$3,W86:W100))/(1+User_interface!$E$59)^(W85-($P85-1)))</f>
        <v>-17985.557317482326</v>
      </c>
      <c r="X101" s="68">
        <f>IF(X85=" "," ",SUM(SUMIF($B86:$B100,$U$4,X86:X100),-SUMIF($B86:$B100,$U$3,X86:X100))/(1+User_interface!$E$59)^(X85-($P85-1)))</f>
        <v>-21997.450605003538</v>
      </c>
      <c r="Y101" s="68">
        <f>IF(Y85=" "," ",SUM(SUMIF($B86:$B100,$U$4,Y86:Y100),-SUMIF($B86:$B100,$U$3,Y86:Y100))/(1+User_interface!$E$59)^(Y85-($P85-1)))</f>
        <v>-25333.083128493075</v>
      </c>
      <c r="Z101" s="68">
        <f>IF(Z85=" "," ",SUM(SUMIF($B86:$B100,$U$4,Z86:Z100),-SUMIF($B86:$B100,$U$3,Z86:Z100))/(1+User_interface!$E$59)^(Z85-($P85-1)))</f>
        <v>-28083.549398031413</v>
      </c>
      <c r="AA101" s="68">
        <f>IF(AA85=" "," ",SUM(SUMIF($B86:$B100,$U$4,AA86:AA100),-SUMIF($B86:$B100,$U$3,AA86:AA100))/(1+User_interface!$E$59)^(AA85-($P85-1)))</f>
        <v>-30328.060056492726</v>
      </c>
      <c r="AB101" s="68">
        <f>IF(AB85=" "," ",SUM(SUMIF($B86:$B100,$U$4,AB86:AB100),-SUMIF($B86:$B100,$U$3,AB86:AB100))/(1+User_interface!$E$59)^(AB85-($P85-1)))</f>
        <v>-32135.490080928557</v>
      </c>
      <c r="AC101" s="68">
        <f>IF(AC85=" "," ",SUM(SUMIF($B86:$B100,$U$4,AC86:AC100),-SUMIF($B86:$B100,$U$3,AC86:AC100))/(1+User_interface!$E$59)^(AC85-($P85-1)))</f>
        <v>-33565.724536562368</v>
      </c>
      <c r="AD101" s="68">
        <f>IF(AD85=" "," ",SUM(SUMIF($B86:$B100,$U$4,AD86:AD100),-SUMIF($B86:$B100,$U$3,AD86:AD100))/(1+User_interface!$E$59)^(AD85-($P85-1)))</f>
        <v>-34670.828460562247</v>
      </c>
      <c r="AE101" s="68">
        <f>IF(AE85=" "," ",SUM(SUMIF($B86:$B100,$U$4,AE86:AE100),-SUMIF($B86:$B100,$U$3,AE86:AE100))/(1+User_interface!$E$59)^(AE85-($P85-1)))</f>
        <v>-35496.063952120399</v>
      </c>
      <c r="AF101" s="68">
        <f>IF(AF85=" "," ",SUM(SUMIF($B86:$B100,$U$4,AF86:AF100),-SUMIF($B86:$B100,$U$3,AF86:AF100))/(1+User_interface!$E$59)^(AF85-($P85-1)))</f>
        <v>-36080.774507045404</v>
      </c>
      <c r="AG101" s="68">
        <f>IF(AG85=" "," ",SUM(SUMIF($B86:$B100,$U$4,AG86:AG100),-SUMIF($B86:$B100,$U$3,AG86:AG100))/(1+User_interface!$E$59)^(AG85-($P85-1)))</f>
        <v>-36459.153997882466</v>
      </c>
      <c r="AH101" s="68">
        <f>IF(AH85=" "," ",SUM(SUMIF($B86:$B100,$U$4,AH86:AH100),-SUMIF($B86:$B100,$U$3,AH86:AH100))/(1+User_interface!$E$59)^(AH85-($P85-1)))</f>
        <v>-36660.915411444941</v>
      </c>
      <c r="AI101" s="68">
        <f>IF(AI85=" "," ",SUM(SUMIF($B86:$B100,$U$4,AI86:AI100),-SUMIF($B86:$B100,$U$3,AI86:AI100))/(1+User_interface!$E$59)^(AI85-($P85-1)))</f>
        <v>-36711.872468527254</v>
      </c>
      <c r="AJ101" s="68">
        <f>IF(AJ85=" "," ",SUM(SUMIF($B86:$B100,$U$4,AJ86:AJ100),-SUMIF($B86:$B100,$U$3,AJ86:AJ100))/(1+User_interface!$E$59)^(AJ85-($P85-1)))</f>
        <v>-39457.799377758798</v>
      </c>
      <c r="AK101" s="68">
        <f>IF(AK85=" "," ",SUM(SUMIF($B86:$B100,$U$4,AK86:AK100),-SUMIF($B86:$B100,$U$3,AK86:AK100))/(1+User_interface!$E$59)^(AK85-($P85-1)))</f>
        <v>-38701.759141677408</v>
      </c>
      <c r="AL101" s="68">
        <f>IF(AL85=" "," ",SUM(SUMIF($B86:$B100,$U$4,AL86:AL100),-SUMIF($B86:$B100,$U$3,AL86:AL100))/(1+User_interface!$E$59)^(AL85-($P85-1)))</f>
        <v>-38342.533837447016</v>
      </c>
      <c r="AM101" s="68">
        <f>IF(AM85=" "," ",SUM(SUMIF($B86:$B100,$U$4,AM86:AM100),-SUMIF($B86:$B100,$U$3,AM86:AM100))/(1+User_interface!$E$59)^(AM85-($P85-1)))</f>
        <v>-37885.714837769192</v>
      </c>
      <c r="AN101" s="68">
        <f>IF(AN85=" "," ",SUM(SUMIF($B86:$B100,$U$4,AN86:AN100),-SUMIF($B86:$B100,$U$3,AN86:AN100))/(1+User_interface!$E$59)^(AN85-($P85-1)))</f>
        <v>-37351.273262799288</v>
      </c>
      <c r="AO101" s="68">
        <f>IF(AO85=" "," ",SUM(SUMIF($B86:$B100,$U$4,AO86:AO100),-SUMIF($B86:$B100,$U$3,AO86:AO100))/(1+User_interface!$E$59)^(AO85-($P85-1)))</f>
        <v>-36755.824910079231</v>
      </c>
      <c r="AP101" s="68">
        <f>IF(AP85=" "," ",SUM(SUMIF($B86:$B100,$U$4,AP86:AP100),-SUMIF($B86:$B100,$U$3,AP86:AP100))/(1+User_interface!$E$59)^(AP85-($P85-1)))</f>
        <v>-36113.178696825591</v>
      </c>
      <c r="AQ101" s="68">
        <f>IF(AQ85=" "," ",SUM(SUMIF($B86:$B100,$U$4,AQ86:AQ100),-SUMIF($B86:$B100,$U$3,AQ86:AQ100))/(1+User_interface!$E$59)^(AQ85-($P85-1)))</f>
        <v>-35434.795845740511</v>
      </c>
      <c r="AR101" s="68">
        <f>IF(AR85=" "," ",SUM(SUMIF($B86:$B100,$U$4,AR86:AR100),-SUMIF($B86:$B100,$U$3,AR86:AR100))/(1+User_interface!$E$59)^(AR85-($P85-1)))</f>
        <v>-34730.174330259651</v>
      </c>
      <c r="AS101" s="68">
        <f>IF(AS85=" "," ",SUM(SUMIF($B86:$B100,$U$4,AS86:AS100),-SUMIF($B86:$B100,$U$3,AS86:AS100))/(1+User_interface!$E$59)^(AS85-($P85-1)))</f>
        <v>-34007.170734673789</v>
      </c>
      <c r="AT101" s="68" t="str">
        <f>IF(AT85=" "," ",SUM(SUMIF($B86:$B100,$U$4,AT86:AT100),-SUMIF($B86:$B100,$U$3,AT86:AT100))/(1+User_interface!$E$59)^(AT85-($P85-1)))</f>
        <v xml:space="preserve"> </v>
      </c>
      <c r="AU101" s="68" t="str">
        <f>IF(AU85=" "," ",SUM(SUMIF($B86:$B100,$U$4,AU86:AU100),-SUMIF($B86:$B100,$U$3,AU86:AU100))/(1+User_interface!$E$59)^(AU85-($P85-1)))</f>
        <v xml:space="preserve"> </v>
      </c>
      <c r="AV101" s="68" t="str">
        <f>IF(AV85=" "," ",SUM(SUMIF($B86:$B100,$U$4,AV86:AV100),-SUMIF($B86:$B100,$U$3,AV86:AV100))/(1+User_interface!$E$59)^(AV85-($P85-1)))</f>
        <v xml:space="preserve"> </v>
      </c>
      <c r="AW101" s="68" t="str">
        <f>IF(AW85=" "," ",SUM(SUMIF($B86:$B100,$U$4,AW86:AW100),-SUMIF($B86:$B100,$U$3,AW86:AW100))/(1+User_interface!$E$59)^(AW85-($P85-1)))</f>
        <v xml:space="preserve"> </v>
      </c>
      <c r="AX101" s="68" t="str">
        <f>IF(AX85=" "," ",SUM(SUMIF($B86:$B100,$U$4,AX86:AX100),-SUMIF($B86:$B100,$U$3,AX86:AX100))/(1+User_interface!$E$59)^(AX85-($P85-1)))</f>
        <v xml:space="preserve"> </v>
      </c>
      <c r="AY101" s="68" t="str">
        <f>IF(AY85=" "," ",SUM(SUMIF($B86:$B100,$U$4,AY86:AY100),-SUMIF($B86:$B100,$U$3,AY86:AY100))/(1+User_interface!$E$59)^(AY85-($P85-1)))</f>
        <v xml:space="preserve"> </v>
      </c>
      <c r="AZ101" s="68" t="str">
        <f>IF(AZ85=" "," ",SUM(SUMIF($B86:$B100,$U$4,AZ86:AZ100),-SUMIF($B86:$B100,$U$3,AZ86:AZ100))/(1+User_interface!$E$59)^(AZ85-($P85-1)))</f>
        <v xml:space="preserve"> </v>
      </c>
      <c r="BA101" s="68" t="str">
        <f>IF(BA85=" "," ",SUM(SUMIF($B86:$B100,$U$4,BA86:BA100),-SUMIF($B86:$B100,$U$3,BA86:BA100))/(1+User_interface!$E$59)^(BA85-($P85-1)))</f>
        <v xml:space="preserve"> </v>
      </c>
      <c r="BB101" s="68" t="str">
        <f>IF(BB85=" "," ",SUM(SUMIF($B86:$B100,$U$4,BB86:BB100),-SUMIF($B86:$B100,$U$3,BB86:BB100))/(1+User_interface!$E$59)^(BB85-($P85-1)))</f>
        <v xml:space="preserve"> </v>
      </c>
      <c r="BC101" s="68" t="str">
        <f>IF(BC85=" "," ",SUM(SUMIF($B86:$B100,$U$4,BC86:BC100),-SUMIF($B86:$B100,$U$3,BC86:BC100))/(1+User_interface!$E$59)^(BC85-($P85-1)))</f>
        <v xml:space="preserve"> </v>
      </c>
      <c r="BD101" s="68" t="str">
        <f>IF(BD85=" "," ",SUM(SUMIF($B86:$B100,$U$4,BD86:BD100),-SUMIF($B86:$B100,$U$3,BD86:BD100))/(1+User_interface!$E$59)^(BD85-($P85-1)))</f>
        <v xml:space="preserve"> </v>
      </c>
      <c r="BE101" s="68" t="str">
        <f>IF(BE85=" "," ",SUM(SUMIF($B86:$B100,$U$4,BE86:BE100),-SUMIF($B86:$B100,$U$3,BE86:BE100))/(1+User_interface!$E$59)^(BE85-($P85-1)))</f>
        <v xml:space="preserve"> </v>
      </c>
      <c r="BF101" s="68" t="str">
        <f>IF(BF85=" "," ",SUM(SUMIF($B86:$B100,$U$4,BF86:BF100),-SUMIF($B86:$B100,$U$3,BF86:BF100))/(1+User_interface!$E$59)^(BF85-($P85-1)))</f>
        <v xml:space="preserve"> </v>
      </c>
      <c r="BG101" s="68" t="str">
        <f>IF(BG85=" "," ",SUM(SUMIF($B86:$B100,$U$4,BG86:BG100),-SUMIF($B86:$B100,$U$3,BG86:BG100))/(1+User_interface!$E$59)^(BG85-($P85-1)))</f>
        <v xml:space="preserve"> </v>
      </c>
      <c r="BH101" s="68" t="str">
        <f>IF(BH85=" "," ",SUM(SUMIF($B86:$B100,$U$4,BH86:BH100),-SUMIF($B86:$B100,$U$3,BH86:BH100))/(1+User_interface!$E$59)^(BH85-($P85-1)))</f>
        <v xml:space="preserve"> </v>
      </c>
      <c r="BI101" s="68" t="str">
        <f>IF(BI85=" "," ",SUM(SUMIF($B86:$B100,$U$4,BI86:BI100),-SUMIF($B86:$B100,$U$3,BI86:BI100))/(1+User_interface!$E$59)^(BI85-($P85-1)))</f>
        <v xml:space="preserve"> </v>
      </c>
      <c r="BJ101" s="68" t="str">
        <f>IF(BJ85=" "," ",SUM(SUMIF($B86:$B100,$U$4,BJ86:BJ100),-SUMIF($B86:$B100,$U$3,BJ86:BJ100))/(1+User_interface!$E$59)^(BJ85-($P85-1)))</f>
        <v xml:space="preserve"> </v>
      </c>
      <c r="BK101" s="68" t="str">
        <f>IF(BK85=" "," ",SUM(SUMIF($B86:$B100,$U$4,BK86:BK100),-SUMIF($B86:$B100,$U$3,BK86:BK100))/(1+User_interface!$E$59)^(BK85-($P85-1)))</f>
        <v xml:space="preserve"> </v>
      </c>
      <c r="BL101" s="68" t="str">
        <f>IF(BL85=" "," ",SUM(SUMIF($B86:$B100,$U$4,BL86:BL100),-SUMIF($B86:$B100,$U$3,BL86:BL100))/(1+User_interface!$E$59)^(BL85-($P85-1)))</f>
        <v xml:space="preserve"> </v>
      </c>
      <c r="BM101" s="68" t="str">
        <f>IF(BM85=" "," ",SUM(SUMIF($B86:$B100,$U$4,BM86:BM100),-SUMIF($B86:$B100,$U$3,BM86:BM100))/(1+User_interface!$E$59)^(BM85-($P85-1)))</f>
        <v xml:space="preserve"> </v>
      </c>
    </row>
    <row r="102" spans="2:65">
      <c r="C102" s="68" t="s">
        <v>131</v>
      </c>
      <c r="D102" s="68" t="s">
        <v>6</v>
      </c>
      <c r="F102" s="68" t="str">
        <f>IF(F85=" "," ",SUM(SUMIF($B86:$B100,$U$3,F86:F100),-SUMIF($B86:$B100,$U$4,F86:F100))/(1+User_interface!$E$59)^(F85-($P85-1)))</f>
        <v xml:space="preserve"> </v>
      </c>
      <c r="G102" s="68" t="str">
        <f>IF(G85=" "," ",SUM(SUMIF($B86:$B100,$U$3,G86:G100),-SUMIF($B86:$B100,$U$4,G86:G100))/(1+User_interface!$E$59)^(G85-($P85-1)))</f>
        <v xml:space="preserve"> </v>
      </c>
      <c r="H102" s="68" t="str">
        <f>IF(H85=" "," ",SUM(SUMIF($B86:$B100,$U$3,H86:H100),-SUMIF($B86:$B100,$U$4,H86:H100))/(1+User_interface!$E$59)^(H85-($P85-1)))</f>
        <v xml:space="preserve"> </v>
      </c>
      <c r="I102" s="68" t="str">
        <f>IF(I85=" "," ",SUM(SUMIF($B86:$B100,$U$3,I86:I100),-SUMIF($B86:$B100,$U$4,I86:I100))/(1+User_interface!$E$59)^(I85-($P85-1)))</f>
        <v xml:space="preserve"> </v>
      </c>
      <c r="J102" s="68" t="str">
        <f>IF(J85=" "," ",SUM(SUMIF($B86:$B100,$U$3,J86:J100),-SUMIF($B86:$B100,$U$4,J86:J100))/(1+User_interface!$E$59)^(J85-($P85-1)))</f>
        <v xml:space="preserve"> </v>
      </c>
      <c r="K102" s="68" t="str">
        <f>IF(K85=" "," ",SUM(SUMIF($B86:$B100,$U$3,K86:K100),-SUMIF($B86:$B100,$U$4,K86:K100))/(1+User_interface!$E$59)^(K85-($P85-1)))</f>
        <v xml:space="preserve"> </v>
      </c>
      <c r="L102" s="68" t="str">
        <f>IF(L85=" "," ",SUM(SUMIF($B86:$B100,$U$3,L86:L100),-SUMIF($B86:$B100,$U$4,L86:L100))/(1+User_interface!$E$59)^(L85-($P85-1)))</f>
        <v xml:space="preserve"> </v>
      </c>
      <c r="M102" s="68" t="str">
        <f>IF(M85=" "," ",SUM(SUMIF($B86:$B100,$U$3,M86:M100),-SUMIF($B86:$B100,$U$4,M86:M100))/(1+User_interface!$E$59)^(M85-($P85-1)))</f>
        <v xml:space="preserve"> </v>
      </c>
      <c r="N102" s="68" t="str">
        <f>IF(N85=" "," ",SUM(SUMIF($B86:$B100,$U$3,N86:N100),-SUMIF($B86:$B100,$U$4,N86:N100))/(1+User_interface!$E$59)^(N85-($P85-1)))</f>
        <v xml:space="preserve"> </v>
      </c>
      <c r="O102" s="68" t="str">
        <f>IF(O85=" "," ",SUM(SUMIF($B86:$B100,$U$3,O86:O100),-SUMIF($B86:$B100,$U$4,O86:O100))/(1+User_interface!$E$59)^(O85-($P85-1)))</f>
        <v xml:space="preserve"> </v>
      </c>
      <c r="P102" s="68">
        <f>IF(P85=" "," ",SUM(SUMIF($B86:$B100,$U$3,P86:P100),-SUMIF($B86:$B100,$U$4,P86:P100))/(1+User_interface!$E$59)^(P85-($P85-1)))</f>
        <v>-6062.0821025954674</v>
      </c>
      <c r="Q102" s="68">
        <f>IF(Q85=" "," ",SUM(SUMIF($B86:$B100,$U$3,Q86:Q100),-SUMIF($B86:$B100,$U$4,Q86:Q100))/(1+User_interface!$E$59)^(Q85-($P85-1)))</f>
        <v>-27396.323039659314</v>
      </c>
      <c r="R102" s="68">
        <f>IF(R85=" "," ",SUM(SUMIF($B86:$B100,$U$3,R86:R100),-SUMIF($B86:$B100,$U$4,R86:R100))/(1+User_interface!$E$59)^(R85-($P85-1)))</f>
        <v>-16486.49498670733</v>
      </c>
      <c r="S102" s="68">
        <f>IF(S85=" "," ",SUM(SUMIF($B86:$B100,$U$3,S86:S100),-SUMIF($B86:$B100,$U$4,S86:S100))/(1+User_interface!$E$59)^(S85-($P85-1)))</f>
        <v>-7170.0434960114071</v>
      </c>
      <c r="T102" s="68">
        <f>IF(T85=" "," ",SUM(SUMIF($B86:$B100,$U$3,T86:T100),-SUMIF($B86:$B100,$U$4,T86:T100))/(1+User_interface!$E$59)^(T85-($P85-1)))</f>
        <v>763.78448530608853</v>
      </c>
      <c r="U102" s="68">
        <f>IF(U85=" "," ",SUM(SUMIF($B86:$B100,$U$3,U86:U100),-SUMIF($B86:$B100,$U$4,U86:U100))/(1+User_interface!$E$59)^(U85-($P85-1)))</f>
        <v>7498.2352010394179</v>
      </c>
      <c r="V102" s="68">
        <f>IF(V85=" "," ",SUM(SUMIF($B86:$B100,$U$3,V86:V100),-SUMIF($B86:$B100,$U$4,V86:V100))/(1+User_interface!$E$59)^(V85-($P85-1)))</f>
        <v>13192.643629211796</v>
      </c>
      <c r="W102" s="68">
        <f>IF(W85=" "," ",SUM(SUMIF($B86:$B100,$U$3,W86:W100),-SUMIF($B86:$B100,$U$4,W86:W100))/(1+User_interface!$E$59)^(W85-($P85-1)))</f>
        <v>17985.557317482326</v>
      </c>
      <c r="X102" s="68">
        <f>IF(X85=" "," ",SUM(SUMIF($B86:$B100,$U$3,X86:X100),-SUMIF($B86:$B100,$U$4,X86:X100))/(1+User_interface!$E$59)^(X85-($P85-1)))</f>
        <v>21997.450605003538</v>
      </c>
      <c r="Y102" s="68">
        <f>IF(Y85=" "," ",SUM(SUMIF($B86:$B100,$U$3,Y86:Y100),-SUMIF($B86:$B100,$U$4,Y86:Y100))/(1+User_interface!$E$59)^(Y85-($P85-1)))</f>
        <v>25333.083128493075</v>
      </c>
      <c r="Z102" s="68">
        <f>IF(Z85=" "," ",SUM(SUMIF($B86:$B100,$U$3,Z86:Z100),-SUMIF($B86:$B100,$U$4,Z86:Z100))/(1+User_interface!$E$59)^(Z85-($P85-1)))</f>
        <v>28083.549398031413</v>
      </c>
      <c r="AA102" s="68">
        <f>IF(AA85=" "," ",SUM(SUMIF($B86:$B100,$U$3,AA86:AA100),-SUMIF($B86:$B100,$U$4,AA86:AA100))/(1+User_interface!$E$59)^(AA85-($P85-1)))</f>
        <v>30328.060056492726</v>
      </c>
      <c r="AB102" s="68">
        <f>IF(AB85=" "," ",SUM(SUMIF($B86:$B100,$U$3,AB86:AB100),-SUMIF($B86:$B100,$U$4,AB86:AB100))/(1+User_interface!$E$59)^(AB85-($P85-1)))</f>
        <v>32135.490080928557</v>
      </c>
      <c r="AC102" s="68">
        <f>IF(AC85=" "," ",SUM(SUMIF($B86:$B100,$U$3,AC86:AC100),-SUMIF($B86:$B100,$U$4,AC86:AC100))/(1+User_interface!$E$59)^(AC85-($P85-1)))</f>
        <v>33565.724536562368</v>
      </c>
      <c r="AD102" s="68">
        <f>IF(AD85=" "," ",SUM(SUMIF($B86:$B100,$U$3,AD86:AD100),-SUMIF($B86:$B100,$U$4,AD86:AD100))/(1+User_interface!$E$59)^(AD85-($P85-1)))</f>
        <v>34670.828460562247</v>
      </c>
      <c r="AE102" s="68">
        <f>IF(AE85=" "," ",SUM(SUMIF($B86:$B100,$U$3,AE86:AE100),-SUMIF($B86:$B100,$U$4,AE86:AE100))/(1+User_interface!$E$59)^(AE85-($P85-1)))</f>
        <v>35496.063952120399</v>
      </c>
      <c r="AF102" s="68">
        <f>IF(AF85=" "," ",SUM(SUMIF($B86:$B100,$U$3,AF86:AF100),-SUMIF($B86:$B100,$U$4,AF86:AF100))/(1+User_interface!$E$59)^(AF85-($P85-1)))</f>
        <v>36080.774507045404</v>
      </c>
      <c r="AG102" s="68">
        <f>IF(AG85=" "," ",SUM(SUMIF($B86:$B100,$U$3,AG86:AG100),-SUMIF($B86:$B100,$U$4,AG86:AG100))/(1+User_interface!$E$59)^(AG85-($P85-1)))</f>
        <v>36459.153997882466</v>
      </c>
      <c r="AH102" s="68">
        <f>IF(AH85=" "," ",SUM(SUMIF($B86:$B100,$U$3,AH86:AH100),-SUMIF($B86:$B100,$U$4,AH86:AH100))/(1+User_interface!$E$59)^(AH85-($P85-1)))</f>
        <v>36660.915411444941</v>
      </c>
      <c r="AI102" s="68">
        <f>IF(AI85=" "," ",SUM(SUMIF($B86:$B100,$U$3,AI86:AI100),-SUMIF($B86:$B100,$U$4,AI86:AI100))/(1+User_interface!$E$59)^(AI85-($P85-1)))</f>
        <v>36711.872468527254</v>
      </c>
      <c r="AJ102" s="68">
        <f>IF(AJ85=" "," ",SUM(SUMIF($B86:$B100,$U$3,AJ86:AJ100),-SUMIF($B86:$B100,$U$4,AJ86:AJ100))/(1+User_interface!$E$59)^(AJ85-($P85-1)))</f>
        <v>39457.799377758798</v>
      </c>
      <c r="AK102" s="68">
        <f>IF(AK85=" "," ",SUM(SUMIF($B86:$B100,$U$3,AK86:AK100),-SUMIF($B86:$B100,$U$4,AK86:AK100))/(1+User_interface!$E$59)^(AK85-($P85-1)))</f>
        <v>38701.759141677408</v>
      </c>
      <c r="AL102" s="68">
        <f>IF(AL85=" "," ",SUM(SUMIF($B86:$B100,$U$3,AL86:AL100),-SUMIF($B86:$B100,$U$4,AL86:AL100))/(1+User_interface!$E$59)^(AL85-($P85-1)))</f>
        <v>38342.533837447016</v>
      </c>
      <c r="AM102" s="68">
        <f>IF(AM85=" "," ",SUM(SUMIF($B86:$B100,$U$3,AM86:AM100),-SUMIF($B86:$B100,$U$4,AM86:AM100))/(1+User_interface!$E$59)^(AM85-($P85-1)))</f>
        <v>37885.714837769192</v>
      </c>
      <c r="AN102" s="68">
        <f>IF(AN85=" "," ",SUM(SUMIF($B86:$B100,$U$3,AN86:AN100),-SUMIF($B86:$B100,$U$4,AN86:AN100))/(1+User_interface!$E$59)^(AN85-($P85-1)))</f>
        <v>37351.273262799288</v>
      </c>
      <c r="AO102" s="68">
        <f>IF(AO85=" "," ",SUM(SUMIF($B86:$B100,$U$3,AO86:AO100),-SUMIF($B86:$B100,$U$4,AO86:AO100))/(1+User_interface!$E$59)^(AO85-($P85-1)))</f>
        <v>36755.824910079231</v>
      </c>
      <c r="AP102" s="68">
        <f>IF(AP85=" "," ",SUM(SUMIF($B86:$B100,$U$3,AP86:AP100),-SUMIF($B86:$B100,$U$4,AP86:AP100))/(1+User_interface!$E$59)^(AP85-($P85-1)))</f>
        <v>36113.178696825591</v>
      </c>
      <c r="AQ102" s="68">
        <f>IF(AQ85=" "," ",SUM(SUMIF($B86:$B100,$U$3,AQ86:AQ100),-SUMIF($B86:$B100,$U$4,AQ86:AQ100))/(1+User_interface!$E$59)^(AQ85-($P85-1)))</f>
        <v>35434.795845740511</v>
      </c>
      <c r="AR102" s="68">
        <f>IF(AR85=" "," ",SUM(SUMIF($B86:$B100,$U$3,AR86:AR100),-SUMIF($B86:$B100,$U$4,AR86:AR100))/(1+User_interface!$E$59)^(AR85-($P85-1)))</f>
        <v>34730.174330259651</v>
      </c>
      <c r="AS102" s="68">
        <f>IF(AS85=" "," ",SUM(SUMIF($B86:$B100,$U$3,AS86:AS100),-SUMIF($B86:$B100,$U$4,AS86:AS100))/(1+User_interface!$E$59)^(AS85-($P85-1)))</f>
        <v>34007.170734673789</v>
      </c>
      <c r="AT102" s="68" t="str">
        <f>IF(AT85=" "," ",SUM(SUMIF($B86:$B100,$U$3,AT86:AT100),-SUMIF($B86:$B100,$U$4,AT86:AT100))/(1+User_interface!$E$59)^(AT85-($P85-1)))</f>
        <v xml:space="preserve"> </v>
      </c>
      <c r="AU102" s="68" t="str">
        <f>IF(AU85=" "," ",SUM(SUMIF($B86:$B100,$U$3,AU86:AU100),-SUMIF($B86:$B100,$U$4,AU86:AU100))/(1+User_interface!$E$59)^(AU85-($P85-1)))</f>
        <v xml:space="preserve"> </v>
      </c>
      <c r="AV102" s="68" t="str">
        <f>IF(AV85=" "," ",SUM(SUMIF($B86:$B100,$U$3,AV86:AV100),-SUMIF($B86:$B100,$U$4,AV86:AV100))/(1+User_interface!$E$59)^(AV85-($P85-1)))</f>
        <v xml:space="preserve"> </v>
      </c>
      <c r="AW102" s="68" t="str">
        <f>IF(AW85=" "," ",SUM(SUMIF($B86:$B100,$U$3,AW86:AW100),-SUMIF($B86:$B100,$U$4,AW86:AW100))/(1+User_interface!$E$59)^(AW85-($P85-1)))</f>
        <v xml:space="preserve"> </v>
      </c>
      <c r="AX102" s="68" t="str">
        <f>IF(AX85=" "," ",SUM(SUMIF($B86:$B100,$U$3,AX86:AX100),-SUMIF($B86:$B100,$U$4,AX86:AX100))/(1+User_interface!$E$59)^(AX85-($P85-1)))</f>
        <v xml:space="preserve"> </v>
      </c>
      <c r="AY102" s="68" t="str">
        <f>IF(AY85=" "," ",SUM(SUMIF($B86:$B100,$U$3,AY86:AY100),-SUMIF($B86:$B100,$U$4,AY86:AY100))/(1+User_interface!$E$59)^(AY85-($P85-1)))</f>
        <v xml:space="preserve"> </v>
      </c>
      <c r="AZ102" s="68" t="str">
        <f>IF(AZ85=" "," ",SUM(SUMIF($B86:$B100,$U$3,AZ86:AZ100),-SUMIF($B86:$B100,$U$4,AZ86:AZ100))/(1+User_interface!$E$59)^(AZ85-($P85-1)))</f>
        <v xml:space="preserve"> </v>
      </c>
      <c r="BA102" s="68" t="str">
        <f>IF(BA85=" "," ",SUM(SUMIF($B86:$B100,$U$3,BA86:BA100),-SUMIF($B86:$B100,$U$4,BA86:BA100))/(1+User_interface!$E$59)^(BA85-($P85-1)))</f>
        <v xml:space="preserve"> </v>
      </c>
      <c r="BB102" s="68" t="str">
        <f>IF(BB85=" "," ",SUM(SUMIF($B86:$B100,$U$3,BB86:BB100),-SUMIF($B86:$B100,$U$4,BB86:BB100))/(1+User_interface!$E$59)^(BB85-($P85-1)))</f>
        <v xml:space="preserve"> </v>
      </c>
      <c r="BC102" s="68" t="str">
        <f>IF(BC85=" "," ",SUM(SUMIF($B86:$B100,$U$3,BC86:BC100),-SUMIF($B86:$B100,$U$4,BC86:BC100))/(1+User_interface!$E$59)^(BC85-($P85-1)))</f>
        <v xml:space="preserve"> </v>
      </c>
      <c r="BD102" s="68" t="str">
        <f>IF(BD85=" "," ",SUM(SUMIF($B86:$B100,$U$3,BD86:BD100),-SUMIF($B86:$B100,$U$4,BD86:BD100))/(1+User_interface!$E$59)^(BD85-($P85-1)))</f>
        <v xml:space="preserve"> </v>
      </c>
      <c r="BE102" s="68" t="str">
        <f>IF(BE85=" "," ",SUM(SUMIF($B86:$B100,$U$3,BE86:BE100),-SUMIF($B86:$B100,$U$4,BE86:BE100))/(1+User_interface!$E$59)^(BE85-($P85-1)))</f>
        <v xml:space="preserve"> </v>
      </c>
      <c r="BF102" s="68" t="str">
        <f>IF(BF85=" "," ",SUM(SUMIF($B86:$B100,$U$3,BF86:BF100),-SUMIF($B86:$B100,$U$4,BF86:BF100))/(1+User_interface!$E$59)^(BF85-($P85-1)))</f>
        <v xml:space="preserve"> </v>
      </c>
      <c r="BG102" s="68" t="str">
        <f>IF(BG85=" "," ",SUM(SUMIF($B86:$B100,$U$3,BG86:BG100),-SUMIF($B86:$B100,$U$4,BG86:BG100))/(1+User_interface!$E$59)^(BG85-($P85-1)))</f>
        <v xml:space="preserve"> </v>
      </c>
      <c r="BH102" s="68" t="str">
        <f>IF(BH85=" "," ",SUM(SUMIF($B86:$B100,$U$3,BH86:BH100),-SUMIF($B86:$B100,$U$4,BH86:BH100))/(1+User_interface!$E$59)^(BH85-($P85-1)))</f>
        <v xml:space="preserve"> </v>
      </c>
      <c r="BI102" s="68" t="str">
        <f>IF(BI85=" "," ",SUM(SUMIF($B86:$B100,$U$3,BI86:BI100),-SUMIF($B86:$B100,$U$4,BI86:BI100))/(1+User_interface!$E$59)^(BI85-($P85-1)))</f>
        <v xml:space="preserve"> </v>
      </c>
      <c r="BJ102" s="68" t="str">
        <f>IF(BJ85=" "," ",SUM(SUMIF($B86:$B100,$U$3,BJ86:BJ100),-SUMIF($B86:$B100,$U$4,BJ86:BJ100))/(1+User_interface!$E$59)^(BJ85-($P85-1)))</f>
        <v xml:space="preserve"> </v>
      </c>
      <c r="BK102" s="68" t="str">
        <f>IF(BK85=" "," ",SUM(SUMIF($B86:$B100,$U$3,BK86:BK100),-SUMIF($B86:$B100,$U$4,BK86:BK100))/(1+User_interface!$E$59)^(BK85-($P85-1)))</f>
        <v xml:space="preserve"> </v>
      </c>
      <c r="BL102" s="68" t="str">
        <f>IF(BL85=" "," ",SUM(SUMIF($B86:$B100,$U$3,BL86:BL100),-SUMIF($B86:$B100,$U$4,BL86:BL100))/(1+User_interface!$E$59)^(BL85-($P85-1)))</f>
        <v xml:space="preserve"> </v>
      </c>
      <c r="BM102" s="68" t="str">
        <f>IF(BM85=" "," ",SUM(SUMIF($B86:$B100,$U$3,BM86:BM100),-SUMIF($B86:$B100,$U$4,BM86:BM100))/(1+User_interface!$E$59)^(BM85-($P85-1)))</f>
        <v xml:space="preserve"> </v>
      </c>
    </row>
    <row r="104" spans="2:65">
      <c r="B104" s="68" t="s">
        <v>212</v>
      </c>
      <c r="E104" s="68" t="s">
        <v>54</v>
      </c>
      <c r="F104" s="68" t="str">
        <f>IF(AND(ABS(SUM(G104,-1,-$P104))&lt;=User_interface!$E$67,SUM(G104,-1)&lt;=$P104),SUM(G104,-1)," ")</f>
        <v xml:space="preserve"> </v>
      </c>
      <c r="G104" s="68" t="str">
        <f>IF(AND(ABS(SUM(H104,-1,-$P104))&lt;=User_interface!$E$67,SUM(H104,-1)&lt;=$P104),SUM(H104,-1)," ")</f>
        <v xml:space="preserve"> </v>
      </c>
      <c r="H104" s="68" t="str">
        <f>IF(AND(ABS(SUM(I104,-1,-$P104))&lt;=User_interface!$E$67,SUM(I104,-1)&lt;=$P104),SUM(I104,-1)," ")</f>
        <v xml:space="preserve"> </v>
      </c>
      <c r="I104" s="68" t="str">
        <f>IF(AND(ABS(SUM(J104,-1,-$P104))&lt;=User_interface!$E$67,SUM(J104,-1)&lt;=$P104),SUM(J104,-1)," ")</f>
        <v xml:space="preserve"> </v>
      </c>
      <c r="J104" s="68" t="str">
        <f>IF(AND(ABS(SUM(K104,-1,-$P104))&lt;=User_interface!$E$67,SUM(K104,-1)&lt;=$P104),SUM(K104,-1)," ")</f>
        <v xml:space="preserve"> </v>
      </c>
      <c r="K104" s="68" t="str">
        <f>IF(AND(ABS(SUM(L104,-1,-$P104))&lt;=User_interface!$E$67,SUM(L104,-1)&lt;=$P104),SUM(L104,-1)," ")</f>
        <v xml:space="preserve"> </v>
      </c>
      <c r="L104" s="68" t="str">
        <f>IF(AND(ABS(SUM(M104,-1,-$P104))&lt;=User_interface!$E$67,SUM(M104,-1)&lt;=$P104),SUM(M104,-1)," ")</f>
        <v xml:space="preserve"> </v>
      </c>
      <c r="M104" s="68" t="str">
        <f>IF(AND(ABS(SUM(N104,-1,-$P104))&lt;=User_interface!$E$67,SUM(N104,-1)&lt;=$P104),SUM(N104,-1)," ")</f>
        <v xml:space="preserve"> </v>
      </c>
      <c r="N104" s="68" t="str">
        <f>IF(AND(ABS(SUM(O104,-1,-$P104))&lt;=User_interface!$E$67,SUM(O104,-1)&lt;=$P104),SUM(O104,-1)," ")</f>
        <v xml:space="preserve"> </v>
      </c>
      <c r="O104" s="68" t="str">
        <f>IF(AND(ABS(SUM(P104,-1,-$P104))&lt;=User_interface!$E$67,SUM(P104,-1)&lt;=$P104),SUM(P104,-1)," ")</f>
        <v xml:space="preserve"> </v>
      </c>
      <c r="P104" s="68">
        <f>2030+User_interface!E67</f>
        <v>2030</v>
      </c>
      <c r="Q104" s="68">
        <f>IF(AND(SUM(P104,2,-$P104)&lt;=User_interface!$E$56,SUM(P104,1)&gt;=$P104),SUM(P104,1)," ")</f>
        <v>2031</v>
      </c>
      <c r="R104" s="68">
        <f>IF(AND(SUM(Q104,2,-$P104)&lt;=User_interface!$E$56,SUM(Q104,1)&gt;=$P104),SUM(Q104,1)," ")</f>
        <v>2032</v>
      </c>
      <c r="S104" s="68">
        <f>IF(AND(SUM(R104,2,-$P104)&lt;=User_interface!$E$56,SUM(R104,1)&gt;=$P104),SUM(R104,1)," ")</f>
        <v>2033</v>
      </c>
      <c r="T104" s="68">
        <f>IF(AND(SUM(S104,2,-$P104)&lt;=User_interface!$E$56,SUM(S104,1)&gt;=$P104),SUM(S104,1)," ")</f>
        <v>2034</v>
      </c>
      <c r="U104" s="68">
        <f>IF(AND(SUM(T104,2,-$P104)&lt;=User_interface!$E$56,SUM(T104,1)&gt;=$P104),SUM(T104,1)," ")</f>
        <v>2035</v>
      </c>
      <c r="V104" s="68">
        <f>IF(AND(SUM(U104,2,-$P104)&lt;=User_interface!$E$56,SUM(U104,1)&gt;=$P104),SUM(U104,1)," ")</f>
        <v>2036</v>
      </c>
      <c r="W104" s="68">
        <f>IF(AND(SUM(V104,2,-$P104)&lt;=User_interface!$E$56,SUM(V104,1)&gt;=$P104),SUM(V104,1)," ")</f>
        <v>2037</v>
      </c>
      <c r="X104" s="68">
        <f>IF(AND(SUM(W104,2,-$P104)&lt;=User_interface!$E$56,SUM(W104,1)&gt;=$P104),SUM(W104,1)," ")</f>
        <v>2038</v>
      </c>
      <c r="Y104" s="68">
        <f>IF(AND(SUM(X104,2,-$P104)&lt;=User_interface!$E$56,SUM(X104,1)&gt;=$P104),SUM(X104,1)," ")</f>
        <v>2039</v>
      </c>
      <c r="Z104" s="68">
        <f>IF(AND(SUM(Y104,2,-$P104)&lt;=User_interface!$E$56,SUM(Y104,1)&gt;=$P104),SUM(Y104,1)," ")</f>
        <v>2040</v>
      </c>
      <c r="AA104" s="68">
        <f>IF(AND(SUM(Z104,2,-$P104)&lt;=User_interface!$E$56,SUM(Z104,1)&gt;=$P104),SUM(Z104,1)," ")</f>
        <v>2041</v>
      </c>
      <c r="AB104" s="68">
        <f>IF(AND(SUM(AA104,2,-$P104)&lt;=User_interface!$E$56,SUM(AA104,1)&gt;=$P104),SUM(AA104,1)," ")</f>
        <v>2042</v>
      </c>
      <c r="AC104" s="68">
        <f>IF(AND(SUM(AB104,2,-$P104)&lt;=User_interface!$E$56,SUM(AB104,1)&gt;=$P104),SUM(AB104,1)," ")</f>
        <v>2043</v>
      </c>
      <c r="AD104" s="68">
        <f>IF(AND(SUM(AC104,2,-$P104)&lt;=User_interface!$E$56,SUM(AC104,1)&gt;=$P104),SUM(AC104,1)," ")</f>
        <v>2044</v>
      </c>
      <c r="AE104" s="68">
        <f>IF(AND(SUM(AD104,2,-$P104)&lt;=User_interface!$E$56,SUM(AD104,1)&gt;=$P104),SUM(AD104,1)," ")</f>
        <v>2045</v>
      </c>
      <c r="AF104" s="68">
        <f>IF(AND(SUM(AE104,2,-$P104)&lt;=User_interface!$E$56,SUM(AE104,1)&gt;=$P104),SUM(AE104,1)," ")</f>
        <v>2046</v>
      </c>
      <c r="AG104" s="68">
        <f>IF(AND(SUM(AF104,2,-$P104)&lt;=User_interface!$E$56,SUM(AF104,1)&gt;=$P104),SUM(AF104,1)," ")</f>
        <v>2047</v>
      </c>
      <c r="AH104" s="68">
        <f>IF(AND(SUM(AG104,2,-$P104)&lt;=User_interface!$E$56,SUM(AG104,1)&gt;=$P104),SUM(AG104,1)," ")</f>
        <v>2048</v>
      </c>
      <c r="AI104" s="68">
        <f>IF(AND(SUM(AH104,2,-$P104)&lt;=User_interface!$E$56,SUM(AH104,1)&gt;=$P104),SUM(AH104,1)," ")</f>
        <v>2049</v>
      </c>
      <c r="AJ104" s="68">
        <f>IF(AND(SUM(AI104,2,-$P104)&lt;=User_interface!$E$56,SUM(AI104,1)&gt;=$P104),SUM(AI104,1)," ")</f>
        <v>2050</v>
      </c>
      <c r="AK104" s="68">
        <f>IF(AND(SUM(AJ104,2,-$P104)&lt;=User_interface!$E$56,SUM(AJ104,1)&gt;=$P104),SUM(AJ104,1)," ")</f>
        <v>2051</v>
      </c>
      <c r="AL104" s="68">
        <f>IF(AND(SUM(AK104,2,-$P104)&lt;=User_interface!$E$56,SUM(AK104,1)&gt;=$P104),SUM(AK104,1)," ")</f>
        <v>2052</v>
      </c>
      <c r="AM104" s="68">
        <f>IF(AND(SUM(AL104,2,-$P104)&lt;=User_interface!$E$56,SUM(AL104,1)&gt;=$P104),SUM(AL104,1)," ")</f>
        <v>2053</v>
      </c>
      <c r="AN104" s="68">
        <f>IF(AND(SUM(AM104,2,-$P104)&lt;=User_interface!$E$56,SUM(AM104,1)&gt;=$P104),SUM(AM104,1)," ")</f>
        <v>2054</v>
      </c>
      <c r="AO104" s="68">
        <f>IF(AND(SUM(AN104,2,-$P104)&lt;=User_interface!$E$56,SUM(AN104,1)&gt;=$P104),SUM(AN104,1)," ")</f>
        <v>2055</v>
      </c>
      <c r="AP104" s="68">
        <f>IF(AND(SUM(AO104,2,-$P104)&lt;=User_interface!$E$56,SUM(AO104,1)&gt;=$P104),SUM(AO104,1)," ")</f>
        <v>2056</v>
      </c>
      <c r="AQ104" s="68">
        <f>IF(AND(SUM(AP104,2,-$P104)&lt;=User_interface!$E$56,SUM(AP104,1)&gt;=$P104),SUM(AP104,1)," ")</f>
        <v>2057</v>
      </c>
      <c r="AR104" s="68">
        <f>IF(AND(SUM(AQ104,2,-$P104)&lt;=User_interface!$E$56,SUM(AQ104,1)&gt;=$P104),SUM(AQ104,1)," ")</f>
        <v>2058</v>
      </c>
      <c r="AS104" s="68">
        <f>IF(AND(SUM(AR104,2,-$P104)&lt;=User_interface!$E$56,SUM(AR104,1)&gt;=$P104),SUM(AR104,1)," ")</f>
        <v>2059</v>
      </c>
      <c r="AT104" s="68" t="str">
        <f>IF(AND(SUM(AS104,2,-$P104)&lt;=User_interface!$E$56,SUM(AS104,1)&gt;=$P104),SUM(AS104,1)," ")</f>
        <v xml:space="preserve"> </v>
      </c>
      <c r="AU104" s="68" t="str">
        <f>IF(AND(SUM(AT104,2,-$P104)&lt;=User_interface!$E$56,SUM(AT104,1)&gt;=$P104),SUM(AT104,1)," ")</f>
        <v xml:space="preserve"> </v>
      </c>
      <c r="AV104" s="68" t="str">
        <f>IF(AND(SUM(AU104,2,-$P104)&lt;=User_interface!$E$56,SUM(AU104,1)&gt;=$P104),SUM(AU104,1)," ")</f>
        <v xml:space="preserve"> </v>
      </c>
      <c r="AW104" s="68" t="str">
        <f>IF(AND(SUM(AV104,2,-$P104)&lt;=User_interface!$E$56,SUM(AV104,1)&gt;=$P104),SUM(AV104,1)," ")</f>
        <v xml:space="preserve"> </v>
      </c>
      <c r="AX104" s="68" t="str">
        <f>IF(AND(SUM(AW104,2,-$P104)&lt;=User_interface!$E$56,SUM(AW104,1)&gt;=$P104),SUM(AW104,1)," ")</f>
        <v xml:space="preserve"> </v>
      </c>
      <c r="AY104" s="68" t="str">
        <f>IF(AND(SUM(AX104,2,-$P104)&lt;=User_interface!$E$56,SUM(AX104,1)&gt;=$P104),SUM(AX104,1)," ")</f>
        <v xml:space="preserve"> </v>
      </c>
      <c r="AZ104" s="68" t="str">
        <f>IF(AND(SUM(AY104,2,-$P104)&lt;=User_interface!$E$56,SUM(AY104,1)&gt;=$P104),SUM(AY104,1)," ")</f>
        <v xml:space="preserve"> </v>
      </c>
      <c r="BA104" s="68" t="str">
        <f>IF(AND(SUM(AZ104,2,-$P104)&lt;=User_interface!$E$56,SUM(AZ104,1)&gt;=$P104),SUM(AZ104,1)," ")</f>
        <v xml:space="preserve"> </v>
      </c>
      <c r="BB104" s="68" t="str">
        <f>IF(AND(SUM(BA104,2,-$P104)&lt;=User_interface!$E$56,SUM(BA104,1)&gt;=$P104),SUM(BA104,1)," ")</f>
        <v xml:space="preserve"> </v>
      </c>
      <c r="BC104" s="68" t="str">
        <f>IF(AND(SUM(BB104,2,-$P104)&lt;=User_interface!$E$56,SUM(BB104,1)&gt;=$P104),SUM(BB104,1)," ")</f>
        <v xml:space="preserve"> </v>
      </c>
      <c r="BD104" s="68" t="str">
        <f>IF(AND(SUM(BC104,2,-$P104)&lt;=User_interface!$E$56,SUM(BC104,1)&gt;=$P104),SUM(BC104,1)," ")</f>
        <v xml:space="preserve"> </v>
      </c>
      <c r="BE104" s="68" t="str">
        <f>IF(AND(SUM(BD104,2,-$P104)&lt;=User_interface!$E$56,SUM(BD104,1)&gt;=$P104),SUM(BD104,1)," ")</f>
        <v xml:space="preserve"> </v>
      </c>
      <c r="BF104" s="68" t="str">
        <f>IF(AND(SUM(BE104,2,-$P104)&lt;=User_interface!$E$56,SUM(BE104,1)&gt;=$P104),SUM(BE104,1)," ")</f>
        <v xml:space="preserve"> </v>
      </c>
      <c r="BG104" s="68" t="str">
        <f>IF(AND(SUM(BF104,2,-$P104)&lt;=User_interface!$E$56,SUM(BF104,1)&gt;=$P104),SUM(BF104,1)," ")</f>
        <v xml:space="preserve"> </v>
      </c>
      <c r="BH104" s="68" t="str">
        <f>IF(AND(SUM(BG104,2,-$P104)&lt;=User_interface!$E$56,SUM(BG104,1)&gt;=$P104),SUM(BG104,1)," ")</f>
        <v xml:space="preserve"> </v>
      </c>
      <c r="BI104" s="68" t="str">
        <f>IF(AND(SUM(BH104,2,-$P104)&lt;=User_interface!$E$56,SUM(BH104,1)&gt;=$P104),SUM(BH104,1)," ")</f>
        <v xml:space="preserve"> </v>
      </c>
      <c r="BJ104" s="68" t="str">
        <f>IF(AND(SUM(BI104,2,-$P104)&lt;=User_interface!$E$56,SUM(BI104,1)&gt;=$P104),SUM(BI104,1)," ")</f>
        <v xml:space="preserve"> </v>
      </c>
      <c r="BK104" s="68" t="str">
        <f>IF(AND(SUM(BJ104,2,-$P104)&lt;=User_interface!$E$56,SUM(BJ104,1)&gt;=$P104),SUM(BJ104,1)," ")</f>
        <v xml:space="preserve"> </v>
      </c>
      <c r="BL104" s="68" t="str">
        <f>IF(AND(SUM(BK104,2,-$P104)&lt;=User_interface!$E$56,SUM(BK104,1)&gt;=$P104),SUM(BK104,1)," ")</f>
        <v xml:space="preserve"> </v>
      </c>
      <c r="BM104" s="68" t="str">
        <f>IF(AND(SUM(BL104,2,-$P104)&lt;=User_interface!$E$56,SUM(BL104,1)&gt;=$P104),SUM(BL104,1)," ")</f>
        <v xml:space="preserve"> </v>
      </c>
    </row>
    <row r="105" spans="2:65">
      <c r="B105" s="68" t="s">
        <v>4</v>
      </c>
      <c r="C105" s="68" t="s">
        <v>196</v>
      </c>
      <c r="D105" s="68" t="s">
        <v>6</v>
      </c>
      <c r="E105" s="86" t="str">
        <f t="shared" ref="E105:E112" si="5">IF(B105=$U$3,$E$8,IF(B105=$U$4,$E$9,$S$4))</f>
        <v>Ref.</v>
      </c>
      <c r="P105" s="55">
        <f>IF(P$104="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Q105" s="55">
        <f>IF(Q$104="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R105" s="55">
        <f>IF(R$104="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S105" s="55">
        <f>IF(S$104="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T105" s="55">
        <f>IF(T$104="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U105" s="55">
        <f>IF(U$104="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V105" s="55">
        <f>IF(V$104="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W105" s="55">
        <f>IF(W$104="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X105" s="55">
        <f>IF(X$104="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Y105" s="55">
        <f>IF(Y$104="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Z105" s="55">
        <f>IF(Z$104="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A105" s="55">
        <f>IF(AA$104="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B105" s="55">
        <f>IF(AB$104="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C105" s="55">
        <f>IF(AC$104="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D105" s="55">
        <f>IF(AD$104="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E105" s="55">
        <f>IF(AE$104="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F105" s="55">
        <f>IF(AF$104="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G105" s="55">
        <f>IF(AG$104="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H105" s="55">
        <f>IF(AH$104="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I105" s="55">
        <f>IF(AI$104="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J105" s="55">
        <f>IF(AJ$104="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K105" s="55">
        <f>IF(AK$104="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L105" s="55">
        <f>IF(AL$104="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M105" s="55">
        <f>IF(AM$104="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N105" s="55">
        <f>IF(AN$104="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O105" s="55">
        <f>IF(AO$104="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P105" s="55">
        <f>IF(AP$104="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Q105" s="55">
        <f>IF(AQ$104="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R105" s="55">
        <f>IF(AR$104="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S105" s="55">
        <f>IF(AS$104="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>27262.5</v>
      </c>
      <c r="AT105" s="55" t="str">
        <f>IF(AT$104="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AU105" s="55" t="str">
        <f>IF(AU$104="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AV105" s="55" t="str">
        <f>IF(AV$104="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AW105" s="55" t="str">
        <f>IF(AW$104="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AX105" s="55" t="str">
        <f>IF(AX$104="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AY105" s="55" t="str">
        <f>IF(AY$104="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AZ105" s="55" t="str">
        <f>IF(AZ$104="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A105" s="55" t="str">
        <f>IF(BA$104="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B105" s="55" t="str">
        <f>IF(BB$104="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C105" s="55" t="str">
        <f>IF(BC$104="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D105" s="55" t="str">
        <f>IF(BD$104="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E105" s="55" t="str">
        <f>IF(BE$104="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F105" s="55" t="str">
        <f>IF(BF$104="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G105" s="55" t="str">
        <f>IF(BG$104="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H105" s="55" t="str">
        <f>IF(BH$104="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I105" s="55" t="str">
        <f>IF(BI$104="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J105" s="55" t="str">
        <f>IF(BJ$104="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K105" s="55" t="str">
        <f>IF(BK$104="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L105" s="55" t="str">
        <f>IF(BL$104="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  <c r="BM105" s="55" t="str">
        <f>IF(BM$104=" "," ",IF($E105=$S$3,INDEX(Data_sheet!$S$35:$S$42,MATCH(Berekeningen!$C105,Data_sheet!$C$35:$C$42,0))*User_interface!$E$54,IF($E105=$S$4,INDEX(Data_sheet!$T$35:$T$42,MATCH(Berekeningen!$C105,Data_sheet!$C$35:$C$42,0))*User_interface!$E$54,IF($E105=$S$5,INDEX(Data_sheet!$U$35:$U$42,MATCH(Berekeningen!$C105,Data_sheet!$C$35:$C$42,0))*User_interface!$E$54,IF($E105=$S$6,0,"ERROR")))))</f>
        <v xml:space="preserve"> </v>
      </c>
    </row>
    <row r="106" spans="2:65">
      <c r="B106" s="68" t="s">
        <v>5</v>
      </c>
      <c r="C106" s="68" t="s">
        <v>197</v>
      </c>
      <c r="D106" s="68" t="s">
        <v>6</v>
      </c>
      <c r="E106" s="86" t="str">
        <f t="shared" si="5"/>
        <v>Ref.</v>
      </c>
      <c r="P106" s="55">
        <f>IF(P$104="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Q106" s="55">
        <f>IF(Q$104="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R106" s="55">
        <f>IF(R$104="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S106" s="55">
        <f>IF(S$104="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T106" s="55">
        <f>IF(T$104="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U106" s="55">
        <f>IF(U$104="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V106" s="55">
        <f>IF(V$104="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W106" s="55">
        <f>IF(W$104="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X106" s="55">
        <f>IF(X$104="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Y106" s="55">
        <f>IF(Y$104="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Z106" s="55">
        <f>IF(Z$104="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A106" s="55">
        <f>IF(AA$104="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B106" s="55">
        <f>IF(AB$104="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C106" s="55">
        <f>IF(AC$104="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D106" s="55">
        <f>IF(AD$104="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E106" s="55">
        <f>IF(AE$104="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F106" s="55">
        <f>IF(AF$104="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G106" s="55">
        <f>IF(AG$104="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H106" s="55">
        <f>IF(AH$104="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I106" s="55">
        <f>IF(AI$104="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J106" s="55">
        <f>IF(AJ$104="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K106" s="55">
        <f>IF(AK$104="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L106" s="55">
        <f>IF(AL$104="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M106" s="55">
        <f>IF(AM$104="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N106" s="55">
        <f>IF(AN$104="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O106" s="55">
        <f>IF(AO$104="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P106" s="55">
        <f>IF(AP$104="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Q106" s="55">
        <f>IF(AQ$104="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R106" s="55">
        <f>IF(AR$104="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S106" s="55">
        <f>IF(AS$104="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>1000</v>
      </c>
      <c r="AT106" s="55" t="str">
        <f>IF(AT$104="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AU106" s="55" t="str">
        <f>IF(AU$104="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AV106" s="55" t="str">
        <f>IF(AV$104="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AW106" s="55" t="str">
        <f>IF(AW$104="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AX106" s="55" t="str">
        <f>IF(AX$104="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AY106" s="55" t="str">
        <f>IF(AY$104="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AZ106" s="55" t="str">
        <f>IF(AZ$104="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A106" s="55" t="str">
        <f>IF(BA$104="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B106" s="55" t="str">
        <f>IF(BB$104="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C106" s="55" t="str">
        <f>IF(BC$104="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D106" s="55" t="str">
        <f>IF(BD$104="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E106" s="55" t="str">
        <f>IF(BE$104="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F106" s="55" t="str">
        <f>IF(BF$104="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G106" s="55" t="str">
        <f>IF(BG$104="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H106" s="55" t="str">
        <f>IF(BH$104="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I106" s="55" t="str">
        <f>IF(BI$104="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J106" s="55" t="str">
        <f>IF(BJ$104="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K106" s="55" t="str">
        <f>IF(BK$104="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L106" s="55" t="str">
        <f>IF(BL$104="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  <c r="BM106" s="55" t="str">
        <f>IF(BM$104=" "," ",IF($E106=$S$3,INDEX(Data_sheet!$S$35:$S$42,MATCH(Berekeningen!$C106,Data_sheet!$C$35:$C$42,0)),IF($E106=$S$4,INDEX(Data_sheet!$T$35:$T$42,MATCH(Berekeningen!$C106,Data_sheet!$C$35:$C$42,0)),IF($E106=$S$5,INDEX(Data_sheet!$U$35:$U$42,MATCH(Berekeningen!$C106,Data_sheet!$C$35:$C$42,0)),IF($E106=$S$6,0,"ERROR")))))</f>
        <v xml:space="preserve"> </v>
      </c>
    </row>
    <row r="107" spans="2:65">
      <c r="B107" s="68" t="s">
        <v>4</v>
      </c>
      <c r="C107" s="68" t="s">
        <v>210</v>
      </c>
      <c r="D107" s="68" t="s">
        <v>6</v>
      </c>
      <c r="E107" s="86" t="str">
        <f t="shared" si="5"/>
        <v>Ref.</v>
      </c>
      <c r="P107" s="55">
        <f>IF(P$104="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Q107" s="55">
        <f>IF(Q$104="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R107" s="55">
        <f>IF(R$104="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S107" s="55">
        <f>IF(S$104="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T107" s="55">
        <f>IF(T$104="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U107" s="55">
        <f>IF(U$104="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V107" s="55">
        <f>IF(V$104="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W107" s="55">
        <f>IF(W$104="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X107" s="55">
        <f>IF(X$104="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Y107" s="55">
        <f>IF(Y$104="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Z107" s="55">
        <f>IF(Z$104="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A107" s="55">
        <f>IF(AA$104="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B107" s="55">
        <f>IF(AB$104="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C107" s="55">
        <f>IF(AC$104="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D107" s="55">
        <f>IF(AD$104="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E107" s="55">
        <f>IF(AE$104="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F107" s="55">
        <f>IF(AF$104="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G107" s="55">
        <f>IF(AG$104="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H107" s="55">
        <f>IF(AH$104="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I107" s="55">
        <f>IF(AI$104="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J107" s="55">
        <f>IF(AJ$104="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K107" s="55">
        <f>IF(AK$104="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L107" s="55">
        <f>IF(AL$104="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M107" s="55">
        <f>IF(AM$104="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N107" s="55">
        <f>IF(AN$104="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O107" s="55">
        <f>IF(AO$104="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P107" s="55">
        <f>IF(AP$104="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Q107" s="55">
        <f>IF(AQ$104="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R107" s="55">
        <f>IF(AR$104="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S107" s="55">
        <f>IF(AS$104="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>0</v>
      </c>
      <c r="AT107" s="55" t="str">
        <f>IF(AT$104="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AU107" s="55" t="str">
        <f>IF(AU$104="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AV107" s="55" t="str">
        <f>IF(AV$104="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AW107" s="55" t="str">
        <f>IF(AW$104="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AX107" s="55" t="str">
        <f>IF(AX$104="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AY107" s="55" t="str">
        <f>IF(AY$104="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AZ107" s="55" t="str">
        <f>IF(AZ$104="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A107" s="55" t="str">
        <f>IF(BA$104="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B107" s="55" t="str">
        <f>IF(BB$104="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C107" s="55" t="str">
        <f>IF(BC$104="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D107" s="55" t="str">
        <f>IF(BD$104="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E107" s="55" t="str">
        <f>IF(BE$104="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F107" s="55" t="str">
        <f>IF(BF$104="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G107" s="55" t="str">
        <f>IF(BG$104="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H107" s="55" t="str">
        <f>IF(BH$104="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I107" s="55" t="str">
        <f>IF(BI$104="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J107" s="55" t="str">
        <f>IF(BJ$104="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K107" s="55" t="str">
        <f>IF(BK$104="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L107" s="55" t="str">
        <f>IF(BL$104="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  <c r="BM107" s="55" t="str">
        <f>IF(BM$104=" "," ",IF($E107=$S$3,INDEX(Data_sheet!$S$35:$S$42,MATCH(Berekeningen!$C107,Data_sheet!$C$35:$C$42,0))*User_interface!$E$54,IF($E107=$S$4,INDEX(Data_sheet!$T$35:$T$42,MATCH(Berekeningen!$C107,Data_sheet!$C$35:$C$42,0))*User_interface!$E$54,IF($E107=$S$5,INDEX(Data_sheet!$U$35:$U$42,MATCH(Berekeningen!$C107,Data_sheet!$C$35:$C$42,0))*User_interface!$E$54,IF($E107=$S$6,0,"ERROR")))))</f>
        <v xml:space="preserve"> </v>
      </c>
    </row>
    <row r="108" spans="2:65">
      <c r="B108" s="68" t="s">
        <v>5</v>
      </c>
      <c r="C108" s="68" t="s">
        <v>211</v>
      </c>
      <c r="D108" s="68" t="s">
        <v>6</v>
      </c>
      <c r="E108" s="86" t="str">
        <f t="shared" si="5"/>
        <v>Ref.</v>
      </c>
      <c r="P108" s="55">
        <f>IF(P$104="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Q108" s="55">
        <f>IF(Q$104="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R108" s="55">
        <f>IF(R$104="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S108" s="55">
        <f>IF(S$104="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T108" s="55">
        <f>IF(T$104="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U108" s="55">
        <f>IF(U$104="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V108" s="55">
        <f>IF(V$104="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W108" s="55">
        <f>IF(W$104="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X108" s="55">
        <f>IF(X$104="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Y108" s="55">
        <f>IF(Y$104="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Z108" s="55">
        <f>IF(Z$104="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A108" s="55">
        <f>IF(AA$104="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B108" s="55">
        <f>IF(AB$104="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C108" s="55">
        <f>IF(AC$104="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D108" s="55">
        <f>IF(AD$104="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E108" s="55">
        <f>IF(AE$104="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F108" s="55">
        <f>IF(AF$104="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G108" s="55">
        <f>IF(AG$104="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H108" s="55">
        <f>IF(AH$104="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I108" s="55">
        <f>IF(AI$104="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J108" s="55">
        <f>IF(AJ$104="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K108" s="55">
        <f>IF(AK$104="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L108" s="55">
        <f>IF(AL$104="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M108" s="55">
        <f>IF(AM$104="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N108" s="55">
        <f>IF(AN$104="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O108" s="55">
        <f>IF(AO$104="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P108" s="55">
        <f>IF(AP$104="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Q108" s="55">
        <f>IF(AQ$104="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R108" s="55">
        <f>IF(AR$104="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S108" s="55">
        <f>IF(AS$104="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>0</v>
      </c>
      <c r="AT108" s="55" t="str">
        <f>IF(AT$104="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AU108" s="55" t="str">
        <f>IF(AU$104="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AV108" s="55" t="str">
        <f>IF(AV$104="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AW108" s="55" t="str">
        <f>IF(AW$104="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AX108" s="55" t="str">
        <f>IF(AX$104="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AY108" s="55" t="str">
        <f>IF(AY$104="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AZ108" s="55" t="str">
        <f>IF(AZ$104="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A108" s="55" t="str">
        <f>IF(BA$104="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B108" s="55" t="str">
        <f>IF(BB$104="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C108" s="55" t="str">
        <f>IF(BC$104="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D108" s="55" t="str">
        <f>IF(BD$104="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E108" s="55" t="str">
        <f>IF(BE$104="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F108" s="55" t="str">
        <f>IF(BF$104="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G108" s="55" t="str">
        <f>IF(BG$104="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H108" s="55" t="str">
        <f>IF(BH$104="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I108" s="55" t="str">
        <f>IF(BI$104="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J108" s="55" t="str">
        <f>IF(BJ$104="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K108" s="55" t="str">
        <f>IF(BK$104="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L108" s="55" t="str">
        <f>IF(BL$104="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  <c r="BM108" s="55" t="str">
        <f>IF(BM$104=" "," ",IF($E108=$S$3,INDEX(Data_sheet!$S$35:$S$42,MATCH(Berekeningen!$C108,Data_sheet!$C$35:$C$42,0))*User_interface!$E$54,IF($E108=$S$4,INDEX(Data_sheet!$T$35:$T$42,MATCH(Berekeningen!$C108,Data_sheet!$C$35:$C$42,0))*User_interface!$E$54,IF($E108=$S$5,INDEX(Data_sheet!$U$35:$U$42,MATCH(Berekeningen!$C108,Data_sheet!$C$35:$C$42,0))*User_interface!$E$54,IF($E108=$S$6,0,"ERROR")))))</f>
        <v xml:space="preserve"> </v>
      </c>
    </row>
    <row r="109" spans="2:65">
      <c r="B109" s="68" t="s">
        <v>5</v>
      </c>
      <c r="C109" s="68" t="s">
        <v>188</v>
      </c>
      <c r="D109" s="68" t="s">
        <v>6</v>
      </c>
      <c r="E109" s="86" t="str">
        <f t="shared" si="5"/>
        <v>Ref.</v>
      </c>
      <c r="P109" s="55">
        <f>IF(P$104=" "," ",IF(P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210353.18559556783</v>
      </c>
      <c r="Q109" s="55">
        <f>IF(Q$104=" "," ",IF(Q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R109" s="55">
        <f>IF(R$104=" "," ",IF(R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S109" s="55">
        <f>IF(S$104=" "," ",IF(S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T109" s="55">
        <f>IF(T$104=" "," ",IF(T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U109" s="55">
        <f>IF(U$104=" "," ",IF(U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V109" s="55">
        <f>IF(V$104=" "," ",IF(V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W109" s="55">
        <f>IF(W$104=" "," ",IF(W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X109" s="55">
        <f>IF(X$104=" "," ",IF(X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Y109" s="55">
        <f>IF(Y$104=" "," ",IF(Y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Z109" s="55">
        <f>IF(Z$104=" "," ",IF(Z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A109" s="55">
        <f>IF(AA$104=" "," ",IF(AA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B109" s="55">
        <f>IF(AB$104=" "," ",IF(AB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C109" s="55">
        <f>IF(AC$104=" "," ",IF(AC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D109" s="55">
        <f>IF(AD$104=" "," ",IF(AD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E109" s="55">
        <f>IF(AE$104=" "," ",IF(AE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F109" s="55">
        <f>IF(AF$104=" "," ",IF(AF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G109" s="55">
        <f>IF(AG$104=" "," ",IF(AG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H109" s="55">
        <f>IF(AH$104=" "," ",IF(AH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I109" s="55">
        <f>IF(AI$104=" "," ",IF(AI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J109" s="55">
        <f>IF(AJ$104=" "," ",IF(AJ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K109" s="55">
        <f>IF(AK$104=" "," ",IF(AK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L109" s="55">
        <f>IF(AL$104=" "," ",IF(AL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M109" s="55">
        <f>IF(AM$104=" "," ",IF(AM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N109" s="55">
        <f>IF(AN$104=" "," ",IF(AN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O109" s="55">
        <f>IF(AO$104=" "," ",IF(AO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P109" s="55">
        <f>IF(AP$104=" "," ",IF(AP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Q109" s="55">
        <f>IF(AQ$104=" "," ",IF(AQ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R109" s="55">
        <f>IF(AR$104=" "," ",IF(AR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S109" s="55">
        <f>IF(AS$104=" "," ",IF(AS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>0</v>
      </c>
      <c r="AT109" s="55" t="str">
        <f>IF(AT$104=" "," ",IF(AT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AU109" s="55" t="str">
        <f>IF(AU$104=" "," ",IF(AU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AV109" s="55" t="str">
        <f>IF(AV$104=" "," ",IF(AV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AW109" s="55" t="str">
        <f>IF(AW$104=" "," ",IF(AW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AX109" s="55" t="str">
        <f>IF(AX$104=" "," ",IF(AX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AY109" s="55" t="str">
        <f>IF(AY$104=" "," ",IF(AY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AZ109" s="55" t="str">
        <f>IF(AZ$104=" "," ",IF(AZ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A109" s="55" t="str">
        <f>IF(BA$104=" "," ",IF(BA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B109" s="55" t="str">
        <f>IF(BB$104=" "," ",IF(BB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C109" s="55" t="str">
        <f>IF(BC$104=" "," ",IF(BC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D109" s="55" t="str">
        <f>IF(BD$104=" "," ",IF(BD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E109" s="55" t="str">
        <f>IF(BE$104=" "," ",IF(BE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F109" s="55" t="str">
        <f>IF(BF$104=" "," ",IF(BF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G109" s="55" t="str">
        <f>IF(BG$104=" "," ",IF(BG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H109" s="55" t="str">
        <f>IF(BH$104=" "," ",IF(BH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I109" s="55" t="str">
        <f>IF(BI$104=" "," ",IF(BI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J109" s="55" t="str">
        <f>IF(BJ$104=" "," ",IF(BJ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K109" s="55" t="str">
        <f>IF(BK$104=" "," ",IF(BK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L109" s="55" t="str">
        <f>IF(BL$104=" "," ",IF(BL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  <c r="BM109" s="55" t="str">
        <f>IF(BM$104=" "," ",IF(BM104=Berekeningen!$P104,(IF($E109=$S$3,INDEX(Data_sheet!$S$35:$S$42,MATCH(Berekeningen!$C109,Data_sheet!$C$35:$C$42,0))*User_interface!$E$54,IF($E109=$S$4,INDEX(Data_sheet!$T$35:$T$42,MATCH(Berekeningen!$C109,Data_sheet!$C$35:$C$42,0))*User_interface!$E$54,IF($E109=$S$5,INDEX(Data_sheet!$U$35:$U$42,MATCH(Berekeningen!$C109,Data_sheet!$C$35:$C$42,0))*User_interface!$E$54,IF($E109=$S$6,0,"ERROR"))))),0))</f>
        <v xml:space="preserve"> </v>
      </c>
    </row>
    <row r="110" spans="2:65">
      <c r="B110" s="68" t="s">
        <v>5</v>
      </c>
      <c r="C110" s="68" t="s">
        <v>29</v>
      </c>
      <c r="D110" s="68" t="s">
        <v>6</v>
      </c>
      <c r="E110" s="86" t="str">
        <f t="shared" si="5"/>
        <v>Ref.</v>
      </c>
      <c r="P110" s="55">
        <f>IF(P$104="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Q110" s="55">
        <f>IF(Q$104="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R110" s="55">
        <f>IF(R$104="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S110" s="55">
        <f>IF(S$104="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T110" s="55">
        <f>IF(T$104="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U110" s="55">
        <f>IF(U$104="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V110" s="55">
        <f>IF(V$104="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W110" s="55">
        <f>IF(W$104="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X110" s="55">
        <f>IF(X$104="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Y110" s="55">
        <f>IF(Y$104="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Z110" s="55">
        <f>IF(Z$104="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A110" s="55">
        <f>IF(AA$104="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B110" s="55">
        <f>IF(AB$104="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C110" s="55">
        <f>IF(AC$104="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D110" s="55">
        <f>IF(AD$104="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E110" s="55">
        <f>IF(AE$104="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F110" s="55">
        <f>IF(AF$104="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G110" s="55">
        <f>IF(AG$104="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H110" s="55">
        <f>IF(AH$104="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I110" s="55">
        <f>IF(AI$104="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J110" s="55">
        <f>IF(AJ$104="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K110" s="55">
        <f>IF(AK$104="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L110" s="55">
        <f>IF(AL$104="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M110" s="55">
        <f>IF(AM$104="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N110" s="55">
        <f>IF(AN$104="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O110" s="55">
        <f>IF(AO$104="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P110" s="55">
        <f>IF(AP$104="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Q110" s="55">
        <f>IF(AQ$104="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R110" s="55">
        <f>IF(AR$104="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S110" s="55">
        <f>IF(AS$104="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>109851.10803324101</v>
      </c>
      <c r="AT110" s="55" t="str">
        <f>IF(AT$104="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AU110" s="55" t="str">
        <f>IF(AU$104="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AV110" s="55" t="str">
        <f>IF(AV$104="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AW110" s="55" t="str">
        <f>IF(AW$104="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AX110" s="55" t="str">
        <f>IF(AX$104="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AY110" s="55" t="str">
        <f>IF(AY$104="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AZ110" s="55" t="str">
        <f>IF(AZ$104="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A110" s="55" t="str">
        <f>IF(BA$104="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B110" s="55" t="str">
        <f>IF(BB$104="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C110" s="55" t="str">
        <f>IF(BC$104="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D110" s="55" t="str">
        <f>IF(BD$104="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E110" s="55" t="str">
        <f>IF(BE$104="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F110" s="55" t="str">
        <f>IF(BF$104="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G110" s="55" t="str">
        <f>IF(BG$104="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H110" s="55" t="str">
        <f>IF(BH$104="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I110" s="55" t="str">
        <f>IF(BI$104="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J110" s="55" t="str">
        <f>IF(BJ$104="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K110" s="55" t="str">
        <f>IF(BK$104="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L110" s="55" t="str">
        <f>IF(BL$104="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  <c r="BM110" s="55" t="str">
        <f>IF(BM$104=" "," ",IF($E110=$S$3,INDEX(Data_sheet!$S$35:$S$42,MATCH(Berekeningen!$C110,Data_sheet!$C$35:$C$42,0))*User_interface!$E$54,IF($E110=$S$4,INDEX(Data_sheet!$T$35:$T$42,MATCH(Berekeningen!$C110,Data_sheet!$C$35:$C$42,0))*User_interface!$E$54,IF($E110=$S$5,INDEX(Data_sheet!$U$35:$U$42,MATCH(Berekeningen!$C110,Data_sheet!$C$35:$C$42,0))*User_interface!$E$54,IF($E110=$S$6,0,"ERROR")))))</f>
        <v xml:space="preserve"> </v>
      </c>
    </row>
    <row r="111" spans="2:65">
      <c r="B111" s="68" t="s">
        <v>5</v>
      </c>
      <c r="C111" s="68" t="s">
        <v>118</v>
      </c>
      <c r="D111" s="68" t="s">
        <v>6</v>
      </c>
      <c r="E111" s="86" t="str">
        <f t="shared" si="5"/>
        <v>Ref.</v>
      </c>
      <c r="P111" s="68">
        <f>IF(P$104=" ", " ",INDEX(User_interface!$C$85:$C$174,MATCH(Berekeningen!P$104,User_interface!$B$85:$B$174))*INDEX(User_interface!$E$85:$E$174,MATCH(Berekeningen!P$104,User_interface!$B$85:$B$174))*User_interface!$E$54*User_interface!$E$55-INDEX(User_interface!$C$85:$C$174,MATCH(Berekeningen!P$104,User_interface!$B$85:$B$174))*INDEX(User_interface!$D$85:$D$174,MATCH(Berekeningen!P$104,User_interface!$B$85:$B$174))*User_interface!$E$54*User_interface!$E$55)</f>
        <v>163918.8761680483</v>
      </c>
      <c r="Q111" s="68">
        <f>IF(Q$104=" ", " ",INDEX(User_interface!$C$85:$C$174,MATCH(Berekeningen!Q$104,User_interface!$B$85:$B$174))*INDEX(User_interface!$E$85:$E$174,MATCH(Berekeningen!Q$104,User_interface!$B$85:$B$174))*User_interface!$E$54*User_interface!$E$55-INDEX(User_interface!$C$85:$C$174,MATCH(Berekeningen!Q$104,User_interface!$B$85:$B$174))*INDEX(User_interface!$D$85:$D$174,MATCH(Berekeningen!Q$104,User_interface!$B$85:$B$174))*User_interface!$E$54*User_interface!$E$55)</f>
        <v>145149.75078761647</v>
      </c>
      <c r="R111" s="68">
        <f>IF(R$104=" ", " ",INDEX(User_interface!$C$85:$C$174,MATCH(Berekeningen!R$104,User_interface!$B$85:$B$174))*INDEX(User_interface!$E$85:$E$174,MATCH(Berekeningen!R$104,User_interface!$B$85:$B$174))*User_interface!$E$54*User_interface!$E$55-INDEX(User_interface!$C$85:$C$174,MATCH(Berekeningen!R$104,User_interface!$B$85:$B$174))*INDEX(User_interface!$D$85:$D$174,MATCH(Berekeningen!R$104,User_interface!$B$85:$B$174))*User_interface!$E$54*User_interface!$E$55)</f>
        <v>128501.05303956015</v>
      </c>
      <c r="S111" s="68">
        <f>IF(S$104=" ", " ",INDEX(User_interface!$C$85:$C$174,MATCH(Berekeningen!S$104,User_interface!$B$85:$B$174))*INDEX(User_interface!$E$85:$E$174,MATCH(Berekeningen!S$104,User_interface!$B$85:$B$174))*User_interface!$E$54*User_interface!$E$55-INDEX(User_interface!$C$85:$C$174,MATCH(Berekeningen!S$104,User_interface!$B$85:$B$174))*INDEX(User_interface!$D$85:$D$174,MATCH(Berekeningen!S$104,User_interface!$B$85:$B$174))*User_interface!$E$54*User_interface!$E$55)</f>
        <v>113735.37979442009</v>
      </c>
      <c r="T111" s="68">
        <f>IF(T$104=" ", " ",INDEX(User_interface!$C$85:$C$174,MATCH(Berekeningen!T$104,User_interface!$B$85:$B$174))*INDEX(User_interface!$E$85:$E$174,MATCH(Berekeningen!T$104,User_interface!$B$85:$B$174))*User_interface!$E$54*User_interface!$E$55-INDEX(User_interface!$C$85:$C$174,MATCH(Berekeningen!T$104,User_interface!$B$85:$B$174))*INDEX(User_interface!$D$85:$D$174,MATCH(Berekeningen!T$104,User_interface!$B$85:$B$174))*User_interface!$E$54*User_interface!$E$55)</f>
        <v>100641.74416792936</v>
      </c>
      <c r="U111" s="68">
        <f>IF(U$104=" ", " ",INDEX(User_interface!$C$85:$C$174,MATCH(Berekeningen!U$104,User_interface!$B$85:$B$174))*INDEX(User_interface!$E$85:$E$174,MATCH(Berekeningen!U$104,User_interface!$B$85:$B$174))*User_interface!$E$54*User_interface!$E$55-INDEX(User_interface!$C$85:$C$174,MATCH(Berekeningen!U$104,User_interface!$B$85:$B$174))*INDEX(User_interface!$D$85:$D$174,MATCH(Berekeningen!U$104,User_interface!$B$85:$B$174))*User_interface!$E$54*User_interface!$E$55)</f>
        <v>89032.648670909199</v>
      </c>
      <c r="V111" s="68">
        <f>IF(V$104=" ", " ",INDEX(User_interface!$C$85:$C$174,MATCH(Berekeningen!V$104,User_interface!$B$85:$B$174))*INDEX(User_interface!$E$85:$E$174,MATCH(Berekeningen!V$104,User_interface!$B$85:$B$174))*User_interface!$E$54*User_interface!$E$55-INDEX(User_interface!$C$85:$C$174,MATCH(Berekeningen!V$104,User_interface!$B$85:$B$174))*INDEX(User_interface!$D$85:$D$174,MATCH(Berekeningen!V$104,User_interface!$B$85:$B$174))*User_interface!$E$54*User_interface!$E$55)</f>
        <v>78741.481679739401</v>
      </c>
      <c r="W111" s="68">
        <f>IF(W$104=" ", " ",INDEX(User_interface!$C$85:$C$174,MATCH(Berekeningen!W$104,User_interface!$B$85:$B$174))*INDEX(User_interface!$E$85:$E$174,MATCH(Berekeningen!W$104,User_interface!$B$85:$B$174))*User_interface!$E$54*User_interface!$E$55-INDEX(User_interface!$C$85:$C$174,MATCH(Berekeningen!W$104,User_interface!$B$85:$B$174))*INDEX(User_interface!$D$85:$D$174,MATCH(Berekeningen!W$104,User_interface!$B$85:$B$174))*User_interface!$E$54*User_interface!$E$55)</f>
        <v>69620.20158602178</v>
      </c>
      <c r="X111" s="68">
        <f>IF(X$104=" ", " ",INDEX(User_interface!$C$85:$C$174,MATCH(Berekeningen!X$104,User_interface!$B$85:$B$174))*INDEX(User_interface!$E$85:$E$174,MATCH(Berekeningen!X$104,User_interface!$B$85:$B$174))*User_interface!$E$54*User_interface!$E$55-INDEX(User_interface!$C$85:$C$174,MATCH(Berekeningen!X$104,User_interface!$B$85:$B$174))*INDEX(User_interface!$D$85:$D$174,MATCH(Berekeningen!X$104,User_interface!$B$85:$B$174))*User_interface!$E$54*User_interface!$E$55)</f>
        <v>61537.276907179476</v>
      </c>
      <c r="Y111" s="68">
        <f>IF(Y$104=" ", " ",INDEX(User_interface!$C$85:$C$174,MATCH(Berekeningen!Y$104,User_interface!$B$85:$B$174))*INDEX(User_interface!$E$85:$E$174,MATCH(Berekeningen!Y$104,User_interface!$B$85:$B$174))*User_interface!$E$54*User_interface!$E$55-INDEX(User_interface!$C$85:$C$174,MATCH(Berekeningen!Y$104,User_interface!$B$85:$B$174))*INDEX(User_interface!$D$85:$D$174,MATCH(Berekeningen!Y$104,User_interface!$B$85:$B$174))*User_interface!$E$54*User_interface!$E$55)</f>
        <v>54375.85413148209</v>
      </c>
      <c r="Z111" s="68">
        <f>IF(Z$104=" ", " ",INDEX(User_interface!$C$85:$C$174,MATCH(Berekeningen!Z$104,User_interface!$B$85:$B$174))*INDEX(User_interface!$E$85:$E$174,MATCH(Berekeningen!Z$104,User_interface!$B$85:$B$174))*User_interface!$E$54*User_interface!$E$55-INDEX(User_interface!$C$85:$C$174,MATCH(Berekeningen!Z$104,User_interface!$B$85:$B$174))*INDEX(User_interface!$D$85:$D$174,MATCH(Berekeningen!Z$104,User_interface!$B$85:$B$174))*User_interface!$E$54*User_interface!$E$55)</f>
        <v>48032.128178760991</v>
      </c>
      <c r="AA111" s="68">
        <f>IF(AA$104=" ", " ",INDEX(User_interface!$C$85:$C$174,MATCH(Berekeningen!AA$104,User_interface!$B$85:$B$174))*INDEX(User_interface!$E$85:$E$174,MATCH(Berekeningen!AA$104,User_interface!$B$85:$B$174))*User_interface!$E$54*User_interface!$E$55-INDEX(User_interface!$C$85:$C$174,MATCH(Berekeningen!AA$104,User_interface!$B$85:$B$174))*INDEX(User_interface!$D$85:$D$174,MATCH(Berekeningen!AA$104,User_interface!$B$85:$B$174))*User_interface!$E$54*User_interface!$E$55)</f>
        <v>42413.893124067094</v>
      </c>
      <c r="AB111" s="68">
        <f>IF(AB$104=" ", " ",INDEX(User_interface!$C$85:$C$174,MATCH(Berekeningen!AB$104,User_interface!$B$85:$B$174))*INDEX(User_interface!$E$85:$E$174,MATCH(Berekeningen!AB$104,User_interface!$B$85:$B$174))*User_interface!$E$54*User_interface!$E$55-INDEX(User_interface!$C$85:$C$174,MATCH(Berekeningen!AB$104,User_interface!$B$85:$B$174))*INDEX(User_interface!$D$85:$D$174,MATCH(Berekeningen!AB$104,User_interface!$B$85:$B$174))*User_interface!$E$54*User_interface!$E$55)</f>
        <v>37439.253293287307</v>
      </c>
      <c r="AC111" s="68">
        <f>IF(AC$104=" ", " ",INDEX(User_interface!$C$85:$C$174,MATCH(Berekeningen!AC$104,User_interface!$B$85:$B$174))*INDEX(User_interface!$E$85:$E$174,MATCH(Berekeningen!AC$104,User_interface!$B$85:$B$174))*User_interface!$E$54*User_interface!$E$55-INDEX(User_interface!$C$85:$C$174,MATCH(Berekeningen!AC$104,User_interface!$B$85:$B$174))*INDEX(User_interface!$D$85:$D$174,MATCH(Berekeningen!AC$104,User_interface!$B$85:$B$174))*User_interface!$E$54*User_interface!$E$55)</f>
        <v>33035.47703070585</v>
      </c>
      <c r="AD111" s="68">
        <f>IF(AD$104=" ", " ",INDEX(User_interface!$C$85:$C$174,MATCH(Berekeningen!AD$104,User_interface!$B$85:$B$174))*INDEX(User_interface!$E$85:$E$174,MATCH(Berekeningen!AD$104,User_interface!$B$85:$B$174))*User_interface!$E$54*User_interface!$E$55-INDEX(User_interface!$C$85:$C$174,MATCH(Berekeningen!AD$104,User_interface!$B$85:$B$174))*INDEX(User_interface!$D$85:$D$174,MATCH(Berekeningen!AD$104,User_interface!$B$85:$B$174))*User_interface!$E$54*User_interface!$E$55)</f>
        <v>29137.977388437372</v>
      </c>
      <c r="AE111" s="68">
        <f>IF(AE$104=" ", " ",INDEX(User_interface!$C$85:$C$174,MATCH(Berekeningen!AE$104,User_interface!$B$85:$B$174))*INDEX(User_interface!$E$85:$E$174,MATCH(Berekeningen!AE$104,User_interface!$B$85:$B$174))*User_interface!$E$54*User_interface!$E$55-INDEX(User_interface!$C$85:$C$174,MATCH(Berekeningen!AE$104,User_interface!$B$85:$B$174))*INDEX(User_interface!$D$85:$D$174,MATCH(Berekeningen!AE$104,User_interface!$B$85:$B$174))*User_interface!$E$54*User_interface!$E$55)</f>
        <v>25689.405723060048</v>
      </c>
      <c r="AF111" s="68">
        <f>IF(AF$104=" ", " ",INDEX(User_interface!$C$85:$C$174,MATCH(Berekeningen!AF$104,User_interface!$B$85:$B$174))*INDEX(User_interface!$E$85:$E$174,MATCH(Berekeningen!AF$104,User_interface!$B$85:$B$174))*User_interface!$E$54*User_interface!$E$55-INDEX(User_interface!$C$85:$C$174,MATCH(Berekeningen!AF$104,User_interface!$B$85:$B$174))*INDEX(User_interface!$D$85:$D$174,MATCH(Berekeningen!AF$104,User_interface!$B$85:$B$174))*User_interface!$E$54*User_interface!$E$55)</f>
        <v>22638.845729222645</v>
      </c>
      <c r="AG111" s="68">
        <f>IF(AG$104=" ", " ",INDEX(User_interface!$C$85:$C$174,MATCH(Berekeningen!AG$104,User_interface!$B$85:$B$174))*INDEX(User_interface!$E$85:$E$174,MATCH(Berekeningen!AG$104,User_interface!$B$85:$B$174))*User_interface!$E$54*User_interface!$E$55-INDEX(User_interface!$C$85:$C$174,MATCH(Berekeningen!AG$104,User_interface!$B$85:$B$174))*INDEX(User_interface!$D$85:$D$174,MATCH(Berekeningen!AG$104,User_interface!$B$85:$B$174))*User_interface!$E$54*User_interface!$E$55)</f>
        <v>19941.096814481461</v>
      </c>
      <c r="AH111" s="68">
        <f>IF(AH$104=" ", " ",INDEX(User_interface!$C$85:$C$174,MATCH(Berekeningen!AH$104,User_interface!$B$85:$B$174))*INDEX(User_interface!$E$85:$E$174,MATCH(Berekeningen!AH$104,User_interface!$B$85:$B$174))*User_interface!$E$54*User_interface!$E$55-INDEX(User_interface!$C$85:$C$174,MATCH(Berekeningen!AH$104,User_interface!$B$85:$B$174))*INDEX(User_interface!$D$85:$D$174,MATCH(Berekeningen!AH$104,User_interface!$B$85:$B$174))*User_interface!$E$54*User_interface!$E$55)</f>
        <v>17556.036942826271</v>
      </c>
      <c r="AI111" s="68">
        <f>IF(AI$104=" ", " ",INDEX(User_interface!$C$85:$C$174,MATCH(Berekeningen!AI$104,User_interface!$B$85:$B$174))*INDEX(User_interface!$E$85:$E$174,MATCH(Berekeningen!AI$104,User_interface!$B$85:$B$174))*User_interface!$E$54*User_interface!$E$55-INDEX(User_interface!$C$85:$C$174,MATCH(Berekeningen!AI$104,User_interface!$B$85:$B$174))*INDEX(User_interface!$D$85:$D$174,MATCH(Berekeningen!AI$104,User_interface!$B$85:$B$174))*User_interface!$E$54*User_interface!$E$55)</f>
        <v>15448.05616291297</v>
      </c>
      <c r="AJ111" s="68">
        <f>IF(AJ$104=" ", " ",INDEX(User_interface!$C$85:$C$174,MATCH(Berekeningen!AJ$104,User_interface!$B$85:$B$174))*INDEX(User_interface!$E$85:$E$174,MATCH(Berekeningen!AJ$104,User_interface!$B$85:$B$174))*User_interface!$E$54*User_interface!$E$55-INDEX(User_interface!$C$85:$C$174,MATCH(Berekeningen!AJ$104,User_interface!$B$85:$B$174))*INDEX(User_interface!$D$85:$D$174,MATCH(Berekeningen!AJ$104,User_interface!$B$85:$B$174))*User_interface!$E$54*User_interface!$E$55)</f>
        <v>0</v>
      </c>
      <c r="AK111" s="68">
        <f>IF(AK$104=" ", " ",INDEX(User_interface!$C$85:$C$174,MATCH(Berekeningen!AK$104,User_interface!$B$85:$B$174))*INDEX(User_interface!$E$85:$E$174,MATCH(Berekeningen!AK$104,User_interface!$B$85:$B$174))*User_interface!$E$54*User_interface!$E$55-INDEX(User_interface!$C$85:$C$174,MATCH(Berekeningen!AK$104,User_interface!$B$85:$B$174))*INDEX(User_interface!$D$85:$D$174,MATCH(Berekeningen!AK$104,User_interface!$B$85:$B$174))*User_interface!$E$54*User_interface!$E$55)</f>
        <v>0</v>
      </c>
      <c r="AL111" s="68">
        <f>IF(AL$104=" ", " ",INDEX(User_interface!$C$85:$C$174,MATCH(Berekeningen!AL$104,User_interface!$B$85:$B$174))*INDEX(User_interface!$E$85:$E$174,MATCH(Berekeningen!AL$104,User_interface!$B$85:$B$174))*User_interface!$E$54*User_interface!$E$55-INDEX(User_interface!$C$85:$C$174,MATCH(Berekeningen!AL$104,User_interface!$B$85:$B$174))*INDEX(User_interface!$D$85:$D$174,MATCH(Berekeningen!AL$104,User_interface!$B$85:$B$174))*User_interface!$E$54*User_interface!$E$55)</f>
        <v>0</v>
      </c>
      <c r="AM111" s="68">
        <f>IF(AM$104=" ", " ",INDEX(User_interface!$C$85:$C$174,MATCH(Berekeningen!AM$104,User_interface!$B$85:$B$174))*INDEX(User_interface!$E$85:$E$174,MATCH(Berekeningen!AM$104,User_interface!$B$85:$B$174))*User_interface!$E$54*User_interface!$E$55-INDEX(User_interface!$C$85:$C$174,MATCH(Berekeningen!AM$104,User_interface!$B$85:$B$174))*INDEX(User_interface!$D$85:$D$174,MATCH(Berekeningen!AM$104,User_interface!$B$85:$B$174))*User_interface!$E$54*User_interface!$E$55)</f>
        <v>0</v>
      </c>
      <c r="AN111" s="68">
        <f>IF(AN$104=" ", " ",INDEX(User_interface!$C$85:$C$174,MATCH(Berekeningen!AN$104,User_interface!$B$85:$B$174))*INDEX(User_interface!$E$85:$E$174,MATCH(Berekeningen!AN$104,User_interface!$B$85:$B$174))*User_interface!$E$54*User_interface!$E$55-INDEX(User_interface!$C$85:$C$174,MATCH(Berekeningen!AN$104,User_interface!$B$85:$B$174))*INDEX(User_interface!$D$85:$D$174,MATCH(Berekeningen!AN$104,User_interface!$B$85:$B$174))*User_interface!$E$54*User_interface!$E$55)</f>
        <v>0</v>
      </c>
      <c r="AO111" s="68">
        <f>IF(AO$104=" ", " ",INDEX(User_interface!$C$85:$C$174,MATCH(Berekeningen!AO$104,User_interface!$B$85:$B$174))*INDEX(User_interface!$E$85:$E$174,MATCH(Berekeningen!AO$104,User_interface!$B$85:$B$174))*User_interface!$E$54*User_interface!$E$55-INDEX(User_interface!$C$85:$C$174,MATCH(Berekeningen!AO$104,User_interface!$B$85:$B$174))*INDEX(User_interface!$D$85:$D$174,MATCH(Berekeningen!AO$104,User_interface!$B$85:$B$174))*User_interface!$E$54*User_interface!$E$55)</f>
        <v>0</v>
      </c>
      <c r="AP111" s="68">
        <f>IF(AP$104=" ", " ",INDEX(User_interface!$C$85:$C$174,MATCH(Berekeningen!AP$104,User_interface!$B$85:$B$174))*INDEX(User_interface!$E$85:$E$174,MATCH(Berekeningen!AP$104,User_interface!$B$85:$B$174))*User_interface!$E$54*User_interface!$E$55-INDEX(User_interface!$C$85:$C$174,MATCH(Berekeningen!AP$104,User_interface!$B$85:$B$174))*INDEX(User_interface!$D$85:$D$174,MATCH(Berekeningen!AP$104,User_interface!$B$85:$B$174))*User_interface!$E$54*User_interface!$E$55)</f>
        <v>0</v>
      </c>
      <c r="AQ111" s="68">
        <f>IF(AQ$104=" ", " ",INDEX(User_interface!$C$85:$C$174,MATCH(Berekeningen!AQ$104,User_interface!$B$85:$B$174))*INDEX(User_interface!$E$85:$E$174,MATCH(Berekeningen!AQ$104,User_interface!$B$85:$B$174))*User_interface!$E$54*User_interface!$E$55-INDEX(User_interface!$C$85:$C$174,MATCH(Berekeningen!AQ$104,User_interface!$B$85:$B$174))*INDEX(User_interface!$D$85:$D$174,MATCH(Berekeningen!AQ$104,User_interface!$B$85:$B$174))*User_interface!$E$54*User_interface!$E$55)</f>
        <v>0</v>
      </c>
      <c r="AR111" s="68">
        <f>IF(AR$104=" ", " ",INDEX(User_interface!$C$85:$C$174,MATCH(Berekeningen!AR$104,User_interface!$B$85:$B$174))*INDEX(User_interface!$E$85:$E$174,MATCH(Berekeningen!AR$104,User_interface!$B$85:$B$174))*User_interface!$E$54*User_interface!$E$55-INDEX(User_interface!$C$85:$C$174,MATCH(Berekeningen!AR$104,User_interface!$B$85:$B$174))*INDEX(User_interface!$D$85:$D$174,MATCH(Berekeningen!AR$104,User_interface!$B$85:$B$174))*User_interface!$E$54*User_interface!$E$55)</f>
        <v>0</v>
      </c>
      <c r="AS111" s="68">
        <f>IF(AS$104=" ", " ",INDEX(User_interface!$C$85:$C$174,MATCH(Berekeningen!AS$104,User_interface!$B$85:$B$174))*INDEX(User_interface!$E$85:$E$174,MATCH(Berekeningen!AS$104,User_interface!$B$85:$B$174))*User_interface!$E$54*User_interface!$E$55-INDEX(User_interface!$C$85:$C$174,MATCH(Berekeningen!AS$104,User_interface!$B$85:$B$174))*INDEX(User_interface!$D$85:$D$174,MATCH(Berekeningen!AS$104,User_interface!$B$85:$B$174))*User_interface!$E$54*User_interface!$E$55)</f>
        <v>0</v>
      </c>
      <c r="AT111" s="68" t="str">
        <f>IF(AT$104=" ", " ",INDEX(User_interface!$C$85:$C$174,MATCH(Berekeningen!AT$104,User_interface!$B$85:$B$174))*INDEX(User_interface!$E$85:$E$174,MATCH(Berekeningen!AT$104,User_interface!$B$85:$B$174))*User_interface!$E$54*User_interface!$E$55-INDEX(User_interface!$C$85:$C$174,MATCH(Berekeningen!AT$104,User_interface!$B$85:$B$174))*INDEX(User_interface!$D$85:$D$174,MATCH(Berekeningen!AT$104,User_interface!$B$85:$B$174))*User_interface!$E$54*User_interface!$E$55)</f>
        <v xml:space="preserve"> </v>
      </c>
      <c r="AU111" s="68" t="str">
        <f>IF(AU$104=" ", " ",INDEX(User_interface!$C$85:$C$174,MATCH(Berekeningen!AU$104,User_interface!$B$85:$B$174))*INDEX(User_interface!$E$85:$E$174,MATCH(Berekeningen!AU$104,User_interface!$B$85:$B$174))*User_interface!$E$54*User_interface!$E$55-INDEX(User_interface!$C$85:$C$174,MATCH(Berekeningen!AU$104,User_interface!$B$85:$B$174))*INDEX(User_interface!$D$85:$D$174,MATCH(Berekeningen!AU$104,User_interface!$B$85:$B$174))*User_interface!$E$54*User_interface!$E$55)</f>
        <v xml:space="preserve"> </v>
      </c>
      <c r="AV111" s="68" t="str">
        <f>IF(AV$104=" ", " ",INDEX(User_interface!$C$85:$C$174,MATCH(Berekeningen!AV$104,User_interface!$B$85:$B$174))*INDEX(User_interface!$E$85:$E$174,MATCH(Berekeningen!AV$104,User_interface!$B$85:$B$174))*User_interface!$E$54*User_interface!$E$55-INDEX(User_interface!$C$85:$C$174,MATCH(Berekeningen!AV$104,User_interface!$B$85:$B$174))*INDEX(User_interface!$D$85:$D$174,MATCH(Berekeningen!AV$104,User_interface!$B$85:$B$174))*User_interface!$E$54*User_interface!$E$55)</f>
        <v xml:space="preserve"> </v>
      </c>
      <c r="AW111" s="68" t="str">
        <f>IF(AW$104=" ", " ",INDEX(User_interface!$C$85:$C$174,MATCH(Berekeningen!AW$104,User_interface!$B$85:$B$174))*INDEX(User_interface!$E$85:$E$174,MATCH(Berekeningen!AW$104,User_interface!$B$85:$B$174))*User_interface!$E$54*User_interface!$E$55-INDEX(User_interface!$C$85:$C$174,MATCH(Berekeningen!AW$104,User_interface!$B$85:$B$174))*INDEX(User_interface!$D$85:$D$174,MATCH(Berekeningen!AW$104,User_interface!$B$85:$B$174))*User_interface!$E$54*User_interface!$E$55)</f>
        <v xml:space="preserve"> </v>
      </c>
      <c r="AX111" s="68" t="str">
        <f>IF(AX$104=" ", " ",INDEX(User_interface!$C$85:$C$174,MATCH(Berekeningen!AX$104,User_interface!$B$85:$B$174))*INDEX(User_interface!$E$85:$E$174,MATCH(Berekeningen!AX$104,User_interface!$B$85:$B$174))*User_interface!$E$54*User_interface!$E$55-INDEX(User_interface!$C$85:$C$174,MATCH(Berekeningen!AX$104,User_interface!$B$85:$B$174))*INDEX(User_interface!$D$85:$D$174,MATCH(Berekeningen!AX$104,User_interface!$B$85:$B$174))*User_interface!$E$54*User_interface!$E$55)</f>
        <v xml:space="preserve"> </v>
      </c>
      <c r="AY111" s="68" t="str">
        <f>IF(AY$104=" ", " ",INDEX(User_interface!$C$85:$C$174,MATCH(Berekeningen!AY$104,User_interface!$B$85:$B$174))*INDEX(User_interface!$E$85:$E$174,MATCH(Berekeningen!AY$104,User_interface!$B$85:$B$174))*User_interface!$E$54*User_interface!$E$55-INDEX(User_interface!$C$85:$C$174,MATCH(Berekeningen!AY$104,User_interface!$B$85:$B$174))*INDEX(User_interface!$D$85:$D$174,MATCH(Berekeningen!AY$104,User_interface!$B$85:$B$174))*User_interface!$E$54*User_interface!$E$55)</f>
        <v xml:space="preserve"> </v>
      </c>
      <c r="AZ111" s="68" t="str">
        <f>IF(AZ$104=" ", " ",INDEX(User_interface!$C$85:$C$174,MATCH(Berekeningen!AZ$104,User_interface!$B$85:$B$174))*INDEX(User_interface!$E$85:$E$174,MATCH(Berekeningen!AZ$104,User_interface!$B$85:$B$174))*User_interface!$E$54*User_interface!$E$55-INDEX(User_interface!$C$85:$C$174,MATCH(Berekeningen!AZ$104,User_interface!$B$85:$B$174))*INDEX(User_interface!$D$85:$D$174,MATCH(Berekeningen!AZ$104,User_interface!$B$85:$B$174))*User_interface!$E$54*User_interface!$E$55)</f>
        <v xml:space="preserve"> </v>
      </c>
      <c r="BA111" s="68" t="str">
        <f>IF(BA$104=" ", " ",INDEX(User_interface!$C$85:$C$174,MATCH(Berekeningen!BA$104,User_interface!$B$85:$B$174))*INDEX(User_interface!$E$85:$E$174,MATCH(Berekeningen!BA$104,User_interface!$B$85:$B$174))*User_interface!$E$54*User_interface!$E$55-INDEX(User_interface!$C$85:$C$174,MATCH(Berekeningen!BA$104,User_interface!$B$85:$B$174))*INDEX(User_interface!$D$85:$D$174,MATCH(Berekeningen!BA$104,User_interface!$B$85:$B$174))*User_interface!$E$54*User_interface!$E$55)</f>
        <v xml:space="preserve"> </v>
      </c>
      <c r="BB111" s="68" t="str">
        <f>IF(BB$104=" ", " ",INDEX(User_interface!$C$85:$C$174,MATCH(Berekeningen!BB$104,User_interface!$B$85:$B$174))*INDEX(User_interface!$E$85:$E$174,MATCH(Berekeningen!BB$104,User_interface!$B$85:$B$174))*User_interface!$E$54*User_interface!$E$55-INDEX(User_interface!$C$85:$C$174,MATCH(Berekeningen!BB$104,User_interface!$B$85:$B$174))*INDEX(User_interface!$D$85:$D$174,MATCH(Berekeningen!BB$104,User_interface!$B$85:$B$174))*User_interface!$E$54*User_interface!$E$55)</f>
        <v xml:space="preserve"> </v>
      </c>
      <c r="BC111" s="68" t="str">
        <f>IF(BC$104=" ", " ",INDEX(User_interface!$C$85:$C$174,MATCH(Berekeningen!BC$104,User_interface!$B$85:$B$174))*INDEX(User_interface!$E$85:$E$174,MATCH(Berekeningen!BC$104,User_interface!$B$85:$B$174))*User_interface!$E$54*User_interface!$E$55-INDEX(User_interface!$C$85:$C$174,MATCH(Berekeningen!BC$104,User_interface!$B$85:$B$174))*INDEX(User_interface!$D$85:$D$174,MATCH(Berekeningen!BC$104,User_interface!$B$85:$B$174))*User_interface!$E$54*User_interface!$E$55)</f>
        <v xml:space="preserve"> </v>
      </c>
      <c r="BD111" s="68" t="str">
        <f>IF(BD$104=" ", " ",INDEX(User_interface!$C$85:$C$174,MATCH(Berekeningen!BD$104,User_interface!$B$85:$B$174))*INDEX(User_interface!$E$85:$E$174,MATCH(Berekeningen!BD$104,User_interface!$B$85:$B$174))*User_interface!$E$54*User_interface!$E$55-INDEX(User_interface!$C$85:$C$174,MATCH(Berekeningen!BD$104,User_interface!$B$85:$B$174))*INDEX(User_interface!$D$85:$D$174,MATCH(Berekeningen!BD$104,User_interface!$B$85:$B$174))*User_interface!$E$54*User_interface!$E$55)</f>
        <v xml:space="preserve"> </v>
      </c>
      <c r="BE111" s="68" t="str">
        <f>IF(BE$104=" ", " ",INDEX(User_interface!$C$85:$C$174,MATCH(Berekeningen!BE$104,User_interface!$B$85:$B$174))*INDEX(User_interface!$E$85:$E$174,MATCH(Berekeningen!BE$104,User_interface!$B$85:$B$174))*User_interface!$E$54*User_interface!$E$55-INDEX(User_interface!$C$85:$C$174,MATCH(Berekeningen!BE$104,User_interface!$B$85:$B$174))*INDEX(User_interface!$D$85:$D$174,MATCH(Berekeningen!BE$104,User_interface!$B$85:$B$174))*User_interface!$E$54*User_interface!$E$55)</f>
        <v xml:space="preserve"> </v>
      </c>
      <c r="BF111" s="68" t="str">
        <f>IF(BF$104=" ", " ",INDEX(User_interface!$C$85:$C$174,MATCH(Berekeningen!BF$104,User_interface!$B$85:$B$174))*INDEX(User_interface!$E$85:$E$174,MATCH(Berekeningen!BF$104,User_interface!$B$85:$B$174))*User_interface!$E$54*User_interface!$E$55-INDEX(User_interface!$C$85:$C$174,MATCH(Berekeningen!BF$104,User_interface!$B$85:$B$174))*INDEX(User_interface!$D$85:$D$174,MATCH(Berekeningen!BF$104,User_interface!$B$85:$B$174))*User_interface!$E$54*User_interface!$E$55)</f>
        <v xml:space="preserve"> </v>
      </c>
      <c r="BG111" s="68" t="str">
        <f>IF(BG$104=" ", " ",INDEX(User_interface!$C$85:$C$174,MATCH(Berekeningen!BG$104,User_interface!$B$85:$B$174))*INDEX(User_interface!$E$85:$E$174,MATCH(Berekeningen!BG$104,User_interface!$B$85:$B$174))*User_interface!$E$54*User_interface!$E$55-INDEX(User_interface!$C$85:$C$174,MATCH(Berekeningen!BG$104,User_interface!$B$85:$B$174))*INDEX(User_interface!$D$85:$D$174,MATCH(Berekeningen!BG$104,User_interface!$B$85:$B$174))*User_interface!$E$54*User_interface!$E$55)</f>
        <v xml:space="preserve"> </v>
      </c>
      <c r="BH111" s="68" t="str">
        <f>IF(BH$104=" ", " ",INDEX(User_interface!$C$85:$C$174,MATCH(Berekeningen!BH$104,User_interface!$B$85:$B$174))*INDEX(User_interface!$E$85:$E$174,MATCH(Berekeningen!BH$104,User_interface!$B$85:$B$174))*User_interface!$E$54*User_interface!$E$55-INDEX(User_interface!$C$85:$C$174,MATCH(Berekeningen!BH$104,User_interface!$B$85:$B$174))*INDEX(User_interface!$D$85:$D$174,MATCH(Berekeningen!BH$104,User_interface!$B$85:$B$174))*User_interface!$E$54*User_interface!$E$55)</f>
        <v xml:space="preserve"> </v>
      </c>
      <c r="BI111" s="68" t="str">
        <f>IF(BI$104=" ", " ",INDEX(User_interface!$C$85:$C$174,MATCH(Berekeningen!BI$104,User_interface!$B$85:$B$174))*INDEX(User_interface!$E$85:$E$174,MATCH(Berekeningen!BI$104,User_interface!$B$85:$B$174))*User_interface!$E$54*User_interface!$E$55-INDEX(User_interface!$C$85:$C$174,MATCH(Berekeningen!BI$104,User_interface!$B$85:$B$174))*INDEX(User_interface!$D$85:$D$174,MATCH(Berekeningen!BI$104,User_interface!$B$85:$B$174))*User_interface!$E$54*User_interface!$E$55)</f>
        <v xml:space="preserve"> </v>
      </c>
      <c r="BJ111" s="68" t="str">
        <f>IF(BJ$104=" ", " ",INDEX(User_interface!$C$85:$C$174,MATCH(Berekeningen!BJ$104,User_interface!$B$85:$B$174))*INDEX(User_interface!$E$85:$E$174,MATCH(Berekeningen!BJ$104,User_interface!$B$85:$B$174))*User_interface!$E$54*User_interface!$E$55-INDEX(User_interface!$C$85:$C$174,MATCH(Berekeningen!BJ$104,User_interface!$B$85:$B$174))*INDEX(User_interface!$D$85:$D$174,MATCH(Berekeningen!BJ$104,User_interface!$B$85:$B$174))*User_interface!$E$54*User_interface!$E$55)</f>
        <v xml:space="preserve"> </v>
      </c>
      <c r="BK111" s="68" t="str">
        <f>IF(BK$104=" ", " ",INDEX(User_interface!$C$85:$C$174,MATCH(Berekeningen!BK$104,User_interface!$B$85:$B$174))*INDEX(User_interface!$E$85:$E$174,MATCH(Berekeningen!BK$104,User_interface!$B$85:$B$174))*User_interface!$E$54*User_interface!$E$55-INDEX(User_interface!$C$85:$C$174,MATCH(Berekeningen!BK$104,User_interface!$B$85:$B$174))*INDEX(User_interface!$D$85:$D$174,MATCH(Berekeningen!BK$104,User_interface!$B$85:$B$174))*User_interface!$E$54*User_interface!$E$55)</f>
        <v xml:space="preserve"> </v>
      </c>
      <c r="BL111" s="68" t="str">
        <f>IF(BL$104=" ", " ",INDEX(User_interface!$C$85:$C$174,MATCH(Berekeningen!BL$104,User_interface!$B$85:$B$174))*INDEX(User_interface!$E$85:$E$174,MATCH(Berekeningen!BL$104,User_interface!$B$85:$B$174))*User_interface!$E$54*User_interface!$E$55-INDEX(User_interface!$C$85:$C$174,MATCH(Berekeningen!BL$104,User_interface!$B$85:$B$174))*INDEX(User_interface!$D$85:$D$174,MATCH(Berekeningen!BL$104,User_interface!$B$85:$B$174))*User_interface!$E$54*User_interface!$E$55)</f>
        <v xml:space="preserve"> </v>
      </c>
      <c r="BM111" s="68" t="str">
        <f>IF(BM$104=" ", " ",INDEX(User_interface!$C$85:$C$174,MATCH(Berekeningen!BM$104,User_interface!$B$85:$B$174))*INDEX(User_interface!$E$85:$E$174,MATCH(Berekeningen!BM$104,User_interface!$B$85:$B$174))*User_interface!$E$54*User_interface!$E$55-INDEX(User_interface!$C$85:$C$174,MATCH(Berekeningen!BM$104,User_interface!$B$85:$B$174))*INDEX(User_interface!$D$85:$D$174,MATCH(Berekeningen!BM$104,User_interface!$B$85:$B$174))*User_interface!$E$54*User_interface!$E$55)</f>
        <v xml:space="preserve"> </v>
      </c>
    </row>
    <row r="112" spans="2:65">
      <c r="B112" s="68" t="s">
        <v>5</v>
      </c>
      <c r="C112" s="68" t="s">
        <v>32</v>
      </c>
      <c r="D112" s="68" t="s">
        <v>6</v>
      </c>
      <c r="E112" s="86" t="str">
        <f t="shared" si="5"/>
        <v>Ref.</v>
      </c>
      <c r="P112" s="55">
        <f>IF(P$104=" "," ",IF(P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Q112" s="55">
        <f>IF(Q$104=" "," ",IF(Q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R112" s="55">
        <f>IF(R$104=" "," ",IF(R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S112" s="55">
        <f>IF(S$104=" "," ",IF(S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T112" s="55">
        <f>IF(T$104=" "," ",IF(T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U112" s="55">
        <f>IF(U$104=" "," ",IF(U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V112" s="55">
        <f>IF(V$104=" "," ",IF(V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W112" s="55">
        <f>IF(W$104=" "," ",IF(W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X112" s="55">
        <f>IF(X$104=" "," ",IF(X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Y112" s="55">
        <f>IF(Y$104=" "," ",IF(Y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Z112" s="55">
        <f>IF(Z$104=" "," ",IF(Z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A112" s="55">
        <f>IF(AA$104=" "," ",IF(AA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B112" s="55">
        <f>IF(AB$104=" "," ",IF(AB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C112" s="55">
        <f>IF(AC$104=" "," ",IF(AC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D112" s="55">
        <f>IF(AD$104=" "," ",IF(AD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E112" s="55">
        <f>IF(AE$104=" "," ",IF(AE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F112" s="55">
        <f>IF(AF$104=" "," ",IF(AF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G112" s="55">
        <f>IF(AG$104=" "," ",IF(AG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H112" s="55">
        <f>IF(AH$104=" "," ",IF(AH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I112" s="55">
        <f>IF(AI$104=" "," ",IF(AI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J112" s="55">
        <f>IF(AJ$104=" "," ",IF(AJ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K112" s="55">
        <f>IF(AK$104=" "," ",IF(AK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L112" s="55">
        <f>IF(AL$104=" "," ",IF(AL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M112" s="55">
        <f>IF(AM$104=" "," ",IF(AM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N112" s="55">
        <f>IF(AN$104=" "," ",IF(AN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O112" s="55">
        <f>IF(AO$104=" "," ",IF(AO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P112" s="55">
        <f>IF(AP$104=" "," ",IF(AP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Q112" s="55">
        <f>IF(AQ$104=" "," ",IF(AQ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R112" s="55">
        <f>IF(AR$104=" "," ",IF(AR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S112" s="55">
        <f>IF(AS$104=" "," ",IF(AS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>0</v>
      </c>
      <c r="AT112" s="55" t="str">
        <f>IF(AT$104=" "," ",IF(AT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AU112" s="55" t="str">
        <f>IF(AU$104=" "," ",IF(AU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AV112" s="55" t="str">
        <f>IF(AV$104=" "," ",IF(AV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AW112" s="55" t="str">
        <f>IF(AW$104=" "," ",IF(AW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AX112" s="55" t="str">
        <f>IF(AX$104=" "," ",IF(AX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AY112" s="55" t="str">
        <f>IF(AY$104=" "," ",IF(AY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AZ112" s="55" t="str">
        <f>IF(AZ$104=" "," ",IF(AZ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A112" s="55" t="str">
        <f>IF(BA$104=" "," ",IF(BA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B112" s="55" t="str">
        <f>IF(BB$104=" "," ",IF(BB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C112" s="55" t="str">
        <f>IF(BC$104=" "," ",IF(BC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D112" s="55" t="str">
        <f>IF(BD$104=" "," ",IF(BD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E112" s="55" t="str">
        <f>IF(BE$104=" "," ",IF(BE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F112" s="55" t="str">
        <f>IF(BF$104=" "," ",IF(BF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G112" s="55" t="str">
        <f>IF(BG$104=" "," ",IF(BG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H112" s="55" t="str">
        <f>IF(BH$104=" "," ",IF(BH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I112" s="55" t="str">
        <f>IF(BI$104=" "," ",IF(BI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J112" s="55" t="str">
        <f>IF(BJ$104=" "," ",IF(BJ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K112" s="55" t="str">
        <f>IF(BK$104=" "," ",IF(BK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L112" s="55" t="str">
        <f>IF(BL$104=" "," ",IF(BL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  <c r="BM112" s="55" t="str">
        <f>IF(BM$104=" "," ",IF(BM104=Berekeningen!$P104,(IF($E112=$S$3,INDEX(Data_sheet!$S$35:$S$42,MATCH(Berekeningen!$C112,Data_sheet!$C$35:$C$42,0))*User_interface!$E$54,IF($E112=$S$4,INDEX(Data_sheet!$T$35:$T$42,MATCH(Berekeningen!$C112,Data_sheet!$C$35:$C$42,0))*User_interface!$E$54,IF($E112=$S$5,INDEX(Data_sheet!$U$35:$U$42,MATCH(Berekeningen!$C112,Data_sheet!$C$35:$C$42,0))*User_interface!$E$54,IF($E112=$S$6,0,"ERROR"))))),0))</f>
        <v xml:space="preserve"> </v>
      </c>
    </row>
    <row r="113" spans="2:65">
      <c r="C113" s="68" t="s">
        <v>43</v>
      </c>
      <c r="D113" s="68" t="s">
        <v>6</v>
      </c>
      <c r="F113" s="68" t="str">
        <f>IF(F104=" "," ",SUM(SUMIF($B105:$B112,$U$4,F105:F112),-SUMIF($B105:$B112,$U$3,F105:F112))/(1+User_interface!$E$59)^(F104-($P104-1)))</f>
        <v xml:space="preserve"> </v>
      </c>
      <c r="G113" s="68" t="str">
        <f>IF(G104=" "," ",SUM(SUMIF($B105:$B112,$U$4,G105:G112),-SUMIF($B105:$B112,$U$3,G105:G112))/(1+User_interface!$E$59)^(G104-($P104-1)))</f>
        <v xml:space="preserve"> </v>
      </c>
      <c r="H113" s="68" t="str">
        <f>IF(H104=" "," ",SUM(SUMIF($B105:$B112,$U$4,H105:H112),-SUMIF($B105:$B112,$U$3,H105:H112))/(1+User_interface!$E$59)^(H104-($P104-1)))</f>
        <v xml:space="preserve"> </v>
      </c>
      <c r="I113" s="68" t="str">
        <f>IF(I104=" "," ",SUM(SUMIF($B105:$B112,$U$4,I105:I112),-SUMIF($B105:$B112,$U$3,I105:I112))/(1+User_interface!$E$59)^(I104-($P104-1)))</f>
        <v xml:space="preserve"> </v>
      </c>
      <c r="J113" s="68" t="str">
        <f>IF(J104=" "," ",SUM(SUMIF($B105:$B112,$U$4,J105:J112),-SUMIF($B105:$B112,$U$3,J105:J112))/(1+User_interface!$E$59)^(J104-($P104-1)))</f>
        <v xml:space="preserve"> </v>
      </c>
      <c r="K113" s="68" t="str">
        <f>IF(K104=" "," ",SUM(SUMIF($B105:$B112,$U$4,K105:K112),-SUMIF($B105:$B112,$U$3,K105:K112))/(1+User_interface!$E$59)^(K104-($P104-1)))</f>
        <v xml:space="preserve"> </v>
      </c>
      <c r="L113" s="68" t="str">
        <f>IF(L104=" "," ",SUM(SUMIF($B105:$B112,$U$4,L105:L112),-SUMIF($B105:$B112,$U$3,L105:L112))/(1+User_interface!$E$59)^(L104-($P104-1)))</f>
        <v xml:space="preserve"> </v>
      </c>
      <c r="M113" s="68" t="str">
        <f>IF(M104=" "," ",SUM(SUMIF($B105:$B112,$U$4,M105:M112),-SUMIF($B105:$B112,$U$3,M105:M112))/(1+User_interface!$E$59)^(M104-($P104-1)))</f>
        <v xml:space="preserve"> </v>
      </c>
      <c r="N113" s="68" t="str">
        <f>IF(N104=" "," ",SUM(SUMIF($B105:$B112,$U$4,N105:N112),-SUMIF($B105:$B112,$U$3,N105:N112))/(1+User_interface!$E$59)^(N104-($P104-1)))</f>
        <v xml:space="preserve"> </v>
      </c>
      <c r="O113" s="68" t="str">
        <f>IF(O104=" "," ",SUM(SUMIF($B105:$B112,$U$4,O105:O112),-SUMIF($B105:$B112,$U$3,O105:O112))/(1+User_interface!$E$59)^(O104-($P104-1)))</f>
        <v xml:space="preserve"> </v>
      </c>
      <c r="P113" s="68">
        <f>IF(P104=" "," ",SUM(SUMIF($B105:$B112,$U$4,P105:P112),-SUMIF($B105:$B112,$U$3,P105:P112))/(1+User_interface!$E$59)^(P104-($P104-1)))</f>
        <v>445823.43699791346</v>
      </c>
      <c r="Q113" s="68">
        <f>IF(Q104=" "," ",SUM(SUMIF($B105:$B112,$U$4,Q105:Q112),-SUMIF($B105:$B112,$U$3,Q105:Q112))/(1+User_interface!$E$59)^(Q104-($P104-1)))</f>
        <v>216869.31792039238</v>
      </c>
      <c r="R113" s="68">
        <f>IF(R104=" "," ",SUM(SUMIF($B105:$B112,$U$4,R105:R112),-SUMIF($B105:$B112,$U$3,R105:R112))/(1+User_interface!$E$59)^(R104-($P104-1)))</f>
        <v>195797.9621076629</v>
      </c>
      <c r="S113" s="68">
        <f>IF(S104=" "," ",SUM(SUMIF($B105:$B112,$U$4,S105:S112),-SUMIF($B105:$B112,$U$3,S105:S112))/(1+User_interface!$E$59)^(S104-($P104-1)))</f>
        <v>177377.32838978403</v>
      </c>
      <c r="T113" s="68">
        <f>IF(T104=" "," ",SUM(SUMIF($B105:$B112,$U$4,T105:T112),-SUMIF($B105:$B112,$U$3,T105:T112))/(1+User_interface!$E$59)^(T104-($P104-1)))</f>
        <v>161253.43116991236</v>
      </c>
      <c r="U113" s="68">
        <f>IF(U104=" "," ",SUM(SUMIF($B105:$B112,$U$4,U105:U112),-SUMIF($B105:$B112,$U$3,U105:U112))/(1+User_interface!$E$59)^(U104-($P104-1)))</f>
        <v>147119.96483352789</v>
      </c>
      <c r="V113" s="68">
        <f>IF(V104=" "," ",SUM(SUMIF($B105:$B112,$U$4,V105:V112),-SUMIF($B105:$B112,$U$3,V105:V112))/(1+User_interface!$E$59)^(V104-($P104-1)))</f>
        <v>134711.88819551084</v>
      </c>
      <c r="W113" s="68">
        <f>IF(W104=" "," ",SUM(SUMIF($B105:$B112,$U$4,W105:W112),-SUMIF($B105:$B112,$U$3,W105:W112))/(1+User_interface!$E$59)^(W104-($P104-1)))</f>
        <v>123799.87024200949</v>
      </c>
      <c r="X113" s="68">
        <f>IF(X104=" "," ",SUM(SUMIF($B105:$B112,$U$4,X105:X112),-SUMIF($B105:$B112,$U$3,X105:X112))/(1+User_interface!$E$59)^(X104-($P104-1)))</f>
        <v>114185.48176794699</v>
      </c>
      <c r="Y113" s="68">
        <f>IF(Y104=" "," ",SUM(SUMIF($B105:$B112,$U$4,Y105:Y112),-SUMIF($B105:$B112,$U$3,Y105:Y112))/(1+User_interface!$E$59)^(Y104-($P104-1)))</f>
        <v>105697.03294827593</v>
      </c>
      <c r="Z113" s="68">
        <f>IF(Z104=" "," ",SUM(SUMIF($B105:$B112,$U$4,Z105:Z112),-SUMIF($B105:$B112,$U$3,Z105:Z112))/(1+User_interface!$E$59)^(Z104-($P104-1)))</f>
        <v>98185.970255763765</v>
      </c>
      <c r="AA113" s="68">
        <f>IF(AA104=" "," ",SUM(SUMIF($B105:$B112,$U$4,AA105:AA112),-SUMIF($B105:$B112,$U$3,AA105:AA112))/(1+User_interface!$E$59)^(AA104-($P104-1)))</f>
        <v>91523.757725504882</v>
      </c>
      <c r="AB113" s="68">
        <f>IF(AB104=" "," ",SUM(SUMIF($B105:$B112,$U$4,AB105:AB112),-SUMIF($B105:$B112,$U$3,AB105:AB112))/(1+User_interface!$E$59)^(AB104-($P104-1)))</f>
        <v>85599.177605116711</v>
      </c>
      <c r="AC113" s="68">
        <f>IF(AC104=" "," ",SUM(SUMIF($B105:$B112,$U$4,AC105:AC112),-SUMIF($B105:$B112,$U$3,AC105:AC112))/(1+User_interface!$E$59)^(AC104-($P104-1)))</f>
        <v>80315.994126449514</v>
      </c>
      <c r="AD113" s="68">
        <f>IF(AD104=" "," ",SUM(SUMIF($B105:$B112,$U$4,AD105:AD112),-SUMIF($B105:$B112,$U$3,AD105:AD112))/(1+User_interface!$E$59)^(AD104-($P104-1)))</f>
        <v>75590.931668816425</v>
      </c>
      <c r="AE113" s="68">
        <f>IF(AE104=" "," ",SUM(SUMIF($B105:$B112,$U$4,AE105:AE112),-SUMIF($B105:$B112,$U$3,AE105:AE112))/(1+User_interface!$E$59)^(AE104-($P104-1)))</f>
        <v>71351.925110503202</v>
      </c>
      <c r="AF113" s="68">
        <f>IF(AF104=" "," ",SUM(SUMIF($B105:$B112,$U$4,AF105:AF112),-SUMIF($B105:$B112,$U$3,AF105:AF112))/(1+User_interface!$E$59)^(AF104-($P104-1)))</f>
        <v>67536.605819206146</v>
      </c>
      <c r="AG113" s="68">
        <f>IF(AG104=" "," ",SUM(SUMIF($B105:$B112,$U$4,AG105:AG112),-SUMIF($B105:$B112,$U$3,AG105:AG112))/(1+User_interface!$E$59)^(AG104-($P104-1)))</f>
        <v>64090.99162967028</v>
      </c>
      <c r="AH113" s="68">
        <f>IF(AH104=" "," ",SUM(SUMIF($B105:$B112,$U$4,AH105:AH112),-SUMIF($B105:$B112,$U$3,AH105:AH112))/(1+User_interface!$E$59)^(AH104-($P104-1)))</f>
        <v>60968.353399195999</v>
      </c>
      <c r="AI113" s="68">
        <f>IF(AI104=" "," ",SUM(SUMIF($B105:$B112,$U$4,AI105:AI112),-SUMIF($B105:$B112,$U$3,AI105:AI112))/(1+User_interface!$E$59)^(AI104-($P104-1)))</f>
        <v>58128.234406403913</v>
      </c>
      <c r="AJ113" s="68">
        <f>IF(AJ104=" "," ",SUM(SUMIF($B105:$B112,$U$4,AJ105:AJ112),-SUMIF($B105:$B112,$U$3,AJ105:AJ112))/(1+User_interface!$E$59)^(AJ104-($P104-1)))</f>
        <v>47771.378947944228</v>
      </c>
      <c r="AK113" s="68">
        <f>IF(AK104=" "," ",SUM(SUMIF($B105:$B112,$U$4,AK105:AK112),-SUMIF($B105:$B112,$U$3,AK105:AK112))/(1+User_interface!$E$59)^(AK104-($P104-1)))</f>
        <v>46515.46148777433</v>
      </c>
      <c r="AL113" s="68">
        <f>IF(AL104=" "," ",SUM(SUMIF($B105:$B112,$U$4,AL105:AL112),-SUMIF($B105:$B112,$U$3,AL105:AL112))/(1+User_interface!$E$59)^(AL104-($P104-1)))</f>
        <v>45292.562305525156</v>
      </c>
      <c r="AM113" s="68">
        <f>IF(AM104=" "," ",SUM(SUMIF($B105:$B112,$U$4,AM105:AM112),-SUMIF($B105:$B112,$U$3,AM105:AM112))/(1+User_interface!$E$59)^(AM104-($P104-1)))</f>
        <v>44101.813345204631</v>
      </c>
      <c r="AN113" s="68">
        <f>IF(AN104=" "," ",SUM(SUMIF($B105:$B112,$U$4,AN105:AN112),-SUMIF($B105:$B112,$U$3,AN105:AN112))/(1+User_interface!$E$59)^(AN104-($P104-1)))</f>
        <v>42942.36937215642</v>
      </c>
      <c r="AO113" s="68">
        <f>IF(AO104=" "," ",SUM(SUMIF($B105:$B112,$U$4,AO105:AO112),-SUMIF($B105:$B112,$U$3,AO105:AO112))/(1+User_interface!$E$59)^(AO104-($P104-1)))</f>
        <v>41813.407373083173</v>
      </c>
      <c r="AP113" s="68">
        <f>IF(AP104=" "," ",SUM(SUMIF($B105:$B112,$U$4,AP105:AP112),-SUMIF($B105:$B112,$U$3,AP105:AP112))/(1+User_interface!$E$59)^(AP104-($P104-1)))</f>
        <v>40714.125971843401</v>
      </c>
      <c r="AQ113" s="68">
        <f>IF(AQ104=" "," ",SUM(SUMIF($B105:$B112,$U$4,AQ105:AQ112),-SUMIF($B105:$B112,$U$3,AQ105:AQ112))/(1+User_interface!$E$59)^(AQ104-($P104-1)))</f>
        <v>39643.74486060701</v>
      </c>
      <c r="AR113" s="68">
        <f>IF(AR104=" "," ",SUM(SUMIF($B105:$B112,$U$4,AR105:AR112),-SUMIF($B105:$B112,$U$3,AR105:AR112))/(1+User_interface!$E$59)^(AR104-($P104-1)))</f>
        <v>38601.504245965938</v>
      </c>
      <c r="AS113" s="68">
        <f>IF(AS104=" "," ",SUM(SUMIF($B105:$B112,$U$4,AS105:AS112),-SUMIF($B105:$B112,$U$3,AS105:AS112))/(1+User_interface!$E$59)^(AS104-($P104-1)))</f>
        <v>37586.664309606567</v>
      </c>
      <c r="AT113" s="68" t="str">
        <f>IF(AT104=" "," ",SUM(SUMIF($B105:$B112,$U$4,AT105:AT112),-SUMIF($B105:$B112,$U$3,AT105:AT112))/(1+User_interface!$E$59)^(AT104-($P104-1)))</f>
        <v xml:space="preserve"> </v>
      </c>
      <c r="AU113" s="68" t="str">
        <f>IF(AU104=" "," ",SUM(SUMIF($B105:$B112,$U$4,AU105:AU112),-SUMIF($B105:$B112,$U$3,AU105:AU112))/(1+User_interface!$E$59)^(AU104-($P104-1)))</f>
        <v xml:space="preserve"> </v>
      </c>
      <c r="AV113" s="68" t="str">
        <f>IF(AV104=" "," ",SUM(SUMIF($B105:$B112,$U$4,AV105:AV112),-SUMIF($B105:$B112,$U$3,AV105:AV112))/(1+User_interface!$E$59)^(AV104-($P104-1)))</f>
        <v xml:space="preserve"> </v>
      </c>
      <c r="AW113" s="68" t="str">
        <f>IF(AW104=" "," ",SUM(SUMIF($B105:$B112,$U$4,AW105:AW112),-SUMIF($B105:$B112,$U$3,AW105:AW112))/(1+User_interface!$E$59)^(AW104-($P104-1)))</f>
        <v xml:space="preserve"> </v>
      </c>
      <c r="AX113" s="68" t="str">
        <f>IF(AX104=" "," ",SUM(SUMIF($B105:$B112,$U$4,AX105:AX112),-SUMIF($B105:$B112,$U$3,AX105:AX112))/(1+User_interface!$E$59)^(AX104-($P104-1)))</f>
        <v xml:space="preserve"> </v>
      </c>
      <c r="AY113" s="68" t="str">
        <f>IF(AY104=" "," ",SUM(SUMIF($B105:$B112,$U$4,AY105:AY112),-SUMIF($B105:$B112,$U$3,AY105:AY112))/(1+User_interface!$E$59)^(AY104-($P104-1)))</f>
        <v xml:space="preserve"> </v>
      </c>
      <c r="AZ113" s="68" t="str">
        <f>IF(AZ104=" "," ",SUM(SUMIF($B105:$B112,$U$4,AZ105:AZ112),-SUMIF($B105:$B112,$U$3,AZ105:AZ112))/(1+User_interface!$E$59)^(AZ104-($P104-1)))</f>
        <v xml:space="preserve"> </v>
      </c>
      <c r="BA113" s="68" t="str">
        <f>IF(BA104=" "," ",SUM(SUMIF($B105:$B112,$U$4,BA105:BA112),-SUMIF($B105:$B112,$U$3,BA105:BA112))/(1+User_interface!$E$59)^(BA104-($P104-1)))</f>
        <v xml:space="preserve"> </v>
      </c>
      <c r="BB113" s="68" t="str">
        <f>IF(BB104=" "," ",SUM(SUMIF($B105:$B112,$U$4,BB105:BB112),-SUMIF($B105:$B112,$U$3,BB105:BB112))/(1+User_interface!$E$59)^(BB104-($P104-1)))</f>
        <v xml:space="preserve"> </v>
      </c>
      <c r="BC113" s="68" t="str">
        <f>IF(BC104=" "," ",SUM(SUMIF($B105:$B112,$U$4,BC105:BC112),-SUMIF($B105:$B112,$U$3,BC105:BC112))/(1+User_interface!$E$59)^(BC104-($P104-1)))</f>
        <v xml:space="preserve"> </v>
      </c>
      <c r="BD113" s="68" t="str">
        <f>IF(BD104=" "," ",SUM(SUMIF($B105:$B112,$U$4,BD105:BD112),-SUMIF($B105:$B112,$U$3,BD105:BD112))/(1+User_interface!$E$59)^(BD104-($P104-1)))</f>
        <v xml:space="preserve"> </v>
      </c>
      <c r="BE113" s="68" t="str">
        <f>IF(BE104=" "," ",SUM(SUMIF($B105:$B112,$U$4,BE105:BE112),-SUMIF($B105:$B112,$U$3,BE105:BE112))/(1+User_interface!$E$59)^(BE104-($P104-1)))</f>
        <v xml:space="preserve"> </v>
      </c>
      <c r="BF113" s="68" t="str">
        <f>IF(BF104=" "," ",SUM(SUMIF($B105:$B112,$U$4,BF105:BF112),-SUMIF($B105:$B112,$U$3,BF105:BF112))/(1+User_interface!$E$59)^(BF104-($P104-1)))</f>
        <v xml:space="preserve"> </v>
      </c>
      <c r="BG113" s="68" t="str">
        <f>IF(BG104=" "," ",SUM(SUMIF($B105:$B112,$U$4,BG105:BG112),-SUMIF($B105:$B112,$U$3,BG105:BG112))/(1+User_interface!$E$59)^(BG104-($P104-1)))</f>
        <v xml:space="preserve"> </v>
      </c>
      <c r="BH113" s="68" t="str">
        <f>IF(BH104=" "," ",SUM(SUMIF($B105:$B112,$U$4,BH105:BH112),-SUMIF($B105:$B112,$U$3,BH105:BH112))/(1+User_interface!$E$59)^(BH104-($P104-1)))</f>
        <v xml:space="preserve"> </v>
      </c>
      <c r="BI113" s="68" t="str">
        <f>IF(BI104=" "," ",SUM(SUMIF($B105:$B112,$U$4,BI105:BI112),-SUMIF($B105:$B112,$U$3,BI105:BI112))/(1+User_interface!$E$59)^(BI104-($P104-1)))</f>
        <v xml:space="preserve"> </v>
      </c>
      <c r="BJ113" s="68" t="str">
        <f>IF(BJ104=" "," ",SUM(SUMIF($B105:$B112,$U$4,BJ105:BJ112),-SUMIF($B105:$B112,$U$3,BJ105:BJ112))/(1+User_interface!$E$59)^(BJ104-($P104-1)))</f>
        <v xml:space="preserve"> </v>
      </c>
      <c r="BK113" s="68" t="str">
        <f>IF(BK104=" "," ",SUM(SUMIF($B105:$B112,$U$4,BK105:BK112),-SUMIF($B105:$B112,$U$3,BK105:BK112))/(1+User_interface!$E$59)^(BK104-($P104-1)))</f>
        <v xml:space="preserve"> </v>
      </c>
      <c r="BL113" s="68" t="str">
        <f>IF(BL104=" "," ",SUM(SUMIF($B105:$B112,$U$4,BL105:BL112),-SUMIF($B105:$B112,$U$3,BL105:BL112))/(1+User_interface!$E$59)^(BL104-($P104-1)))</f>
        <v xml:space="preserve"> </v>
      </c>
      <c r="BM113" s="68" t="str">
        <f>IF(BM104=" "," ",SUM(SUMIF($B105:$B112,$U$4,BM105:BM112),-SUMIF($B105:$B112,$U$3,BM105:BM112))/(1+User_interface!$E$59)^(BM104-($P104-1)))</f>
        <v xml:space="preserve"> </v>
      </c>
    </row>
    <row r="114" spans="2:65">
      <c r="C114" s="68" t="s">
        <v>131</v>
      </c>
      <c r="D114" s="68" t="s">
        <v>6</v>
      </c>
      <c r="F114" s="68" t="str">
        <f>IF(F104=" "," ",SUM(SUMIF($B105:$B112,$U$3,F105:F112),-SUMIF($B105:$B112,$U$4,F105:F112))/(1+User_interface!$E$59)^(F104-($P104-1)))</f>
        <v xml:space="preserve"> </v>
      </c>
      <c r="G114" s="68" t="str">
        <f>IF(G104=" "," ",SUM(SUMIF($B105:$B112,$U$3,G105:G112),-SUMIF($B105:$B112,$U$4,G105:G112))/(1+User_interface!$E$59)^(G104-($P104-1)))</f>
        <v xml:space="preserve"> </v>
      </c>
      <c r="H114" s="68" t="str">
        <f>IF(H104=" "," ",SUM(SUMIF($B105:$B112,$U$3,H105:H112),-SUMIF($B105:$B112,$U$4,H105:H112))/(1+User_interface!$E$59)^(H104-($P104-1)))</f>
        <v xml:space="preserve"> </v>
      </c>
      <c r="I114" s="68" t="str">
        <f>IF(I104=" "," ",SUM(SUMIF($B105:$B112,$U$3,I105:I112),-SUMIF($B105:$B112,$U$4,I105:I112))/(1+User_interface!$E$59)^(I104-($P104-1)))</f>
        <v xml:space="preserve"> </v>
      </c>
      <c r="J114" s="68" t="str">
        <f>IF(J104=" "," ",SUM(SUMIF($B105:$B112,$U$3,J105:J112),-SUMIF($B105:$B112,$U$4,J105:J112))/(1+User_interface!$E$59)^(J104-($P104-1)))</f>
        <v xml:space="preserve"> </v>
      </c>
      <c r="K114" s="68" t="str">
        <f>IF(K104=" "," ",SUM(SUMIF($B105:$B112,$U$3,K105:K112),-SUMIF($B105:$B112,$U$4,K105:K112))/(1+User_interface!$E$59)^(K104-($P104-1)))</f>
        <v xml:space="preserve"> </v>
      </c>
      <c r="L114" s="68" t="str">
        <f>IF(L104=" "," ",SUM(SUMIF($B105:$B112,$U$3,L105:L112),-SUMIF($B105:$B112,$U$4,L105:L112))/(1+User_interface!$E$59)^(L104-($P104-1)))</f>
        <v xml:space="preserve"> </v>
      </c>
      <c r="M114" s="68" t="str">
        <f>IF(M104=" "," ",SUM(SUMIF($B105:$B112,$U$3,M105:M112),-SUMIF($B105:$B112,$U$4,M105:M112))/(1+User_interface!$E$59)^(M104-($P104-1)))</f>
        <v xml:space="preserve"> </v>
      </c>
      <c r="N114" s="68" t="str">
        <f>IF(N104=" "," ",SUM(SUMIF($B105:$B112,$U$3,N105:N112),-SUMIF($B105:$B112,$U$4,N105:N112))/(1+User_interface!$E$59)^(N104-($P104-1)))</f>
        <v xml:space="preserve"> </v>
      </c>
      <c r="O114" s="68" t="str">
        <f>IF(O104=" "," ",SUM(SUMIF($B105:$B112,$U$3,O105:O112),-SUMIF($B105:$B112,$U$4,O105:O112))/(1+User_interface!$E$59)^(O104-($P104-1)))</f>
        <v xml:space="preserve"> </v>
      </c>
      <c r="P114" s="68">
        <f>IF(P104=" "," ",SUM(SUMIF($B105:$B112,$U$3,P105:P112),-SUMIF($B105:$B112,$U$4,P105:P112))/(1+User_interface!$E$59)^(P104-($P104-1)))</f>
        <v>-445823.43699791346</v>
      </c>
      <c r="Q114" s="68">
        <f>IF(Q104=" "," ",SUM(SUMIF($B105:$B112,$U$3,Q105:Q112),-SUMIF($B105:$B112,$U$4,Q105:Q112))/(1+User_interface!$E$59)^(Q104-($P104-1)))</f>
        <v>-216869.31792039238</v>
      </c>
      <c r="R114" s="68">
        <f>IF(R104=" "," ",SUM(SUMIF($B105:$B112,$U$3,R105:R112),-SUMIF($B105:$B112,$U$4,R105:R112))/(1+User_interface!$E$59)^(R104-($P104-1)))</f>
        <v>-195797.9621076629</v>
      </c>
      <c r="S114" s="68">
        <f>IF(S104=" "," ",SUM(SUMIF($B105:$B112,$U$3,S105:S112),-SUMIF($B105:$B112,$U$4,S105:S112))/(1+User_interface!$E$59)^(S104-($P104-1)))</f>
        <v>-177377.32838978403</v>
      </c>
      <c r="T114" s="68">
        <f>IF(T104=" "," ",SUM(SUMIF($B105:$B112,$U$3,T105:T112),-SUMIF($B105:$B112,$U$4,T105:T112))/(1+User_interface!$E$59)^(T104-($P104-1)))</f>
        <v>-161253.43116991236</v>
      </c>
      <c r="U114" s="68">
        <f>IF(U104=" "," ",SUM(SUMIF($B105:$B112,$U$3,U105:U112),-SUMIF($B105:$B112,$U$4,U105:U112))/(1+User_interface!$E$59)^(U104-($P104-1)))</f>
        <v>-147119.96483352789</v>
      </c>
      <c r="V114" s="68">
        <f>IF(V104=" "," ",SUM(SUMIF($B105:$B112,$U$3,V105:V112),-SUMIF($B105:$B112,$U$4,V105:V112))/(1+User_interface!$E$59)^(V104-($P104-1)))</f>
        <v>-134711.88819551084</v>
      </c>
      <c r="W114" s="68">
        <f>IF(W104=" "," ",SUM(SUMIF($B105:$B112,$U$3,W105:W112),-SUMIF($B105:$B112,$U$4,W105:W112))/(1+User_interface!$E$59)^(W104-($P104-1)))</f>
        <v>-123799.87024200949</v>
      </c>
      <c r="X114" s="68">
        <f>IF(X104=" "," ",SUM(SUMIF($B105:$B112,$U$3,X105:X112),-SUMIF($B105:$B112,$U$4,X105:X112))/(1+User_interface!$E$59)^(X104-($P104-1)))</f>
        <v>-114185.48176794699</v>
      </c>
      <c r="Y114" s="68">
        <f>IF(Y104=" "," ",SUM(SUMIF($B105:$B112,$U$3,Y105:Y112),-SUMIF($B105:$B112,$U$4,Y105:Y112))/(1+User_interface!$E$59)^(Y104-($P104-1)))</f>
        <v>-105697.03294827593</v>
      </c>
      <c r="Z114" s="68">
        <f>IF(Z104=" "," ",SUM(SUMIF($B105:$B112,$U$3,Z105:Z112),-SUMIF($B105:$B112,$U$4,Z105:Z112))/(1+User_interface!$E$59)^(Z104-($P104-1)))</f>
        <v>-98185.970255763765</v>
      </c>
      <c r="AA114" s="68">
        <f>IF(AA104=" "," ",SUM(SUMIF($B105:$B112,$U$3,AA105:AA112),-SUMIF($B105:$B112,$U$4,AA105:AA112))/(1+User_interface!$E$59)^(AA104-($P104-1)))</f>
        <v>-91523.757725504882</v>
      </c>
      <c r="AB114" s="68">
        <f>IF(AB104=" "," ",SUM(SUMIF($B105:$B112,$U$3,AB105:AB112),-SUMIF($B105:$B112,$U$4,AB105:AB112))/(1+User_interface!$E$59)^(AB104-($P104-1)))</f>
        <v>-85599.177605116711</v>
      </c>
      <c r="AC114" s="68">
        <f>IF(AC104=" "," ",SUM(SUMIF($B105:$B112,$U$3,AC105:AC112),-SUMIF($B105:$B112,$U$4,AC105:AC112))/(1+User_interface!$E$59)^(AC104-($P104-1)))</f>
        <v>-80315.994126449514</v>
      </c>
      <c r="AD114" s="68">
        <f>IF(AD104=" "," ",SUM(SUMIF($B105:$B112,$U$3,AD105:AD112),-SUMIF($B105:$B112,$U$4,AD105:AD112))/(1+User_interface!$E$59)^(AD104-($P104-1)))</f>
        <v>-75590.931668816425</v>
      </c>
      <c r="AE114" s="68">
        <f>IF(AE104=" "," ",SUM(SUMIF($B105:$B112,$U$3,AE105:AE112),-SUMIF($B105:$B112,$U$4,AE105:AE112))/(1+User_interface!$E$59)^(AE104-($P104-1)))</f>
        <v>-71351.925110503202</v>
      </c>
      <c r="AF114" s="68">
        <f>IF(AF104=" "," ",SUM(SUMIF($B105:$B112,$U$3,AF105:AF112),-SUMIF($B105:$B112,$U$4,AF105:AF112))/(1+User_interface!$E$59)^(AF104-($P104-1)))</f>
        <v>-67536.605819206146</v>
      </c>
      <c r="AG114" s="68">
        <f>IF(AG104=" "," ",SUM(SUMIF($B105:$B112,$U$3,AG105:AG112),-SUMIF($B105:$B112,$U$4,AG105:AG112))/(1+User_interface!$E$59)^(AG104-($P104-1)))</f>
        <v>-64090.99162967028</v>
      </c>
      <c r="AH114" s="68">
        <f>IF(AH104=" "," ",SUM(SUMIF($B105:$B112,$U$3,AH105:AH112),-SUMIF($B105:$B112,$U$4,AH105:AH112))/(1+User_interface!$E$59)^(AH104-($P104-1)))</f>
        <v>-60968.353399195999</v>
      </c>
      <c r="AI114" s="68">
        <f>IF(AI104=" "," ",SUM(SUMIF($B105:$B112,$U$3,AI105:AI112),-SUMIF($B105:$B112,$U$4,AI105:AI112))/(1+User_interface!$E$59)^(AI104-($P104-1)))</f>
        <v>-58128.234406403913</v>
      </c>
      <c r="AJ114" s="68">
        <f>IF(AJ104=" "," ",SUM(SUMIF($B105:$B112,$U$3,AJ105:AJ112),-SUMIF($B105:$B112,$U$4,AJ105:AJ112))/(1+User_interface!$E$59)^(AJ104-($P104-1)))</f>
        <v>-47771.378947944228</v>
      </c>
      <c r="AK114" s="68">
        <f>IF(AK104=" "," ",SUM(SUMIF($B105:$B112,$U$3,AK105:AK112),-SUMIF($B105:$B112,$U$4,AK105:AK112))/(1+User_interface!$E$59)^(AK104-($P104-1)))</f>
        <v>-46515.46148777433</v>
      </c>
      <c r="AL114" s="68">
        <f>IF(AL104=" "," ",SUM(SUMIF($B105:$B112,$U$3,AL105:AL112),-SUMIF($B105:$B112,$U$4,AL105:AL112))/(1+User_interface!$E$59)^(AL104-($P104-1)))</f>
        <v>-45292.562305525156</v>
      </c>
      <c r="AM114" s="68">
        <f>IF(AM104=" "," ",SUM(SUMIF($B105:$B112,$U$3,AM105:AM112),-SUMIF($B105:$B112,$U$4,AM105:AM112))/(1+User_interface!$E$59)^(AM104-($P104-1)))</f>
        <v>-44101.813345204631</v>
      </c>
      <c r="AN114" s="68">
        <f>IF(AN104=" "," ",SUM(SUMIF($B105:$B112,$U$3,AN105:AN112),-SUMIF($B105:$B112,$U$4,AN105:AN112))/(1+User_interface!$E$59)^(AN104-($P104-1)))</f>
        <v>-42942.36937215642</v>
      </c>
      <c r="AO114" s="68">
        <f>IF(AO104=" "," ",SUM(SUMIF($B105:$B112,$U$3,AO105:AO112),-SUMIF($B105:$B112,$U$4,AO105:AO112))/(1+User_interface!$E$59)^(AO104-($P104-1)))</f>
        <v>-41813.407373083173</v>
      </c>
      <c r="AP114" s="68">
        <f>IF(AP104=" "," ",SUM(SUMIF($B105:$B112,$U$3,AP105:AP112),-SUMIF($B105:$B112,$U$4,AP105:AP112))/(1+User_interface!$E$59)^(AP104-($P104-1)))</f>
        <v>-40714.125971843401</v>
      </c>
      <c r="AQ114" s="68">
        <f>IF(AQ104=" "," ",SUM(SUMIF($B105:$B112,$U$3,AQ105:AQ112),-SUMIF($B105:$B112,$U$4,AQ105:AQ112))/(1+User_interface!$E$59)^(AQ104-($P104-1)))</f>
        <v>-39643.74486060701</v>
      </c>
      <c r="AR114" s="68">
        <f>IF(AR104=" "," ",SUM(SUMIF($B105:$B112,$U$3,AR105:AR112),-SUMIF($B105:$B112,$U$4,AR105:AR112))/(1+User_interface!$E$59)^(AR104-($P104-1)))</f>
        <v>-38601.504245965938</v>
      </c>
      <c r="AS114" s="68">
        <f>IF(AS104=" "," ",SUM(SUMIF($B105:$B112,$U$3,AS105:AS112),-SUMIF($B105:$B112,$U$4,AS105:AS112))/(1+User_interface!$E$59)^(AS104-($P104-1)))</f>
        <v>-37586.664309606567</v>
      </c>
      <c r="AT114" s="68" t="str">
        <f>IF(AT104=" "," ",SUM(SUMIF($B105:$B112,$U$3,AT105:AT112),-SUMIF($B105:$B112,$U$4,AT105:AT112))/(1+User_interface!$E$59)^(AT104-($P104-1)))</f>
        <v xml:space="preserve"> </v>
      </c>
      <c r="AU114" s="68" t="str">
        <f>IF(AU104=" "," ",SUM(SUMIF($B105:$B112,$U$3,AU105:AU112),-SUMIF($B105:$B112,$U$4,AU105:AU112))/(1+User_interface!$E$59)^(AU104-($P104-1)))</f>
        <v xml:space="preserve"> </v>
      </c>
      <c r="AV114" s="68" t="str">
        <f>IF(AV104=" "," ",SUM(SUMIF($B105:$B112,$U$3,AV105:AV112),-SUMIF($B105:$B112,$U$4,AV105:AV112))/(1+User_interface!$E$59)^(AV104-($P104-1)))</f>
        <v xml:space="preserve"> </v>
      </c>
      <c r="AW114" s="68" t="str">
        <f>IF(AW104=" "," ",SUM(SUMIF($B105:$B112,$U$3,AW105:AW112),-SUMIF($B105:$B112,$U$4,AW105:AW112))/(1+User_interface!$E$59)^(AW104-($P104-1)))</f>
        <v xml:space="preserve"> </v>
      </c>
      <c r="AX114" s="68" t="str">
        <f>IF(AX104=" "," ",SUM(SUMIF($B105:$B112,$U$3,AX105:AX112),-SUMIF($B105:$B112,$U$4,AX105:AX112))/(1+User_interface!$E$59)^(AX104-($P104-1)))</f>
        <v xml:space="preserve"> </v>
      </c>
      <c r="AY114" s="68" t="str">
        <f>IF(AY104=" "," ",SUM(SUMIF($B105:$B112,$U$3,AY105:AY112),-SUMIF($B105:$B112,$U$4,AY105:AY112))/(1+User_interface!$E$59)^(AY104-($P104-1)))</f>
        <v xml:space="preserve"> </v>
      </c>
      <c r="AZ114" s="68" t="str">
        <f>IF(AZ104=" "," ",SUM(SUMIF($B105:$B112,$U$3,AZ105:AZ112),-SUMIF($B105:$B112,$U$4,AZ105:AZ112))/(1+User_interface!$E$59)^(AZ104-($P104-1)))</f>
        <v xml:space="preserve"> </v>
      </c>
      <c r="BA114" s="68" t="str">
        <f>IF(BA104=" "," ",SUM(SUMIF($B105:$B112,$U$3,BA105:BA112),-SUMIF($B105:$B112,$U$4,BA105:BA112))/(1+User_interface!$E$59)^(BA104-($P104-1)))</f>
        <v xml:space="preserve"> </v>
      </c>
      <c r="BB114" s="68" t="str">
        <f>IF(BB104=" "," ",SUM(SUMIF($B105:$B112,$U$3,BB105:BB112),-SUMIF($B105:$B112,$U$4,BB105:BB112))/(1+User_interface!$E$59)^(BB104-($P104-1)))</f>
        <v xml:space="preserve"> </v>
      </c>
      <c r="BC114" s="68" t="str">
        <f>IF(BC104=" "," ",SUM(SUMIF($B105:$B112,$U$3,BC105:BC112),-SUMIF($B105:$B112,$U$4,BC105:BC112))/(1+User_interface!$E$59)^(BC104-($P104-1)))</f>
        <v xml:space="preserve"> </v>
      </c>
      <c r="BD114" s="68" t="str">
        <f>IF(BD104=" "," ",SUM(SUMIF($B105:$B112,$U$3,BD105:BD112),-SUMIF($B105:$B112,$U$4,BD105:BD112))/(1+User_interface!$E$59)^(BD104-($P104-1)))</f>
        <v xml:space="preserve"> </v>
      </c>
      <c r="BE114" s="68" t="str">
        <f>IF(BE104=" "," ",SUM(SUMIF($B105:$B112,$U$3,BE105:BE112),-SUMIF($B105:$B112,$U$4,BE105:BE112))/(1+User_interface!$E$59)^(BE104-($P104-1)))</f>
        <v xml:space="preserve"> </v>
      </c>
      <c r="BF114" s="68" t="str">
        <f>IF(BF104=" "," ",SUM(SUMIF($B105:$B112,$U$3,BF105:BF112),-SUMIF($B105:$B112,$U$4,BF105:BF112))/(1+User_interface!$E$59)^(BF104-($P104-1)))</f>
        <v xml:space="preserve"> </v>
      </c>
      <c r="BG114" s="68" t="str">
        <f>IF(BG104=" "," ",SUM(SUMIF($B105:$B112,$U$3,BG105:BG112),-SUMIF($B105:$B112,$U$4,BG105:BG112))/(1+User_interface!$E$59)^(BG104-($P104-1)))</f>
        <v xml:space="preserve"> </v>
      </c>
      <c r="BH114" s="68" t="str">
        <f>IF(BH104=" "," ",SUM(SUMIF($B105:$B112,$U$3,BH105:BH112),-SUMIF($B105:$B112,$U$4,BH105:BH112))/(1+User_interface!$E$59)^(BH104-($P104-1)))</f>
        <v xml:space="preserve"> </v>
      </c>
      <c r="BI114" s="68" t="str">
        <f>IF(BI104=" "," ",SUM(SUMIF($B105:$B112,$U$3,BI105:BI112),-SUMIF($B105:$B112,$U$4,BI105:BI112))/(1+User_interface!$E$59)^(BI104-($P104-1)))</f>
        <v xml:space="preserve"> </v>
      </c>
      <c r="BJ114" s="68" t="str">
        <f>IF(BJ104=" "," ",SUM(SUMIF($B105:$B112,$U$3,BJ105:BJ112),-SUMIF($B105:$B112,$U$4,BJ105:BJ112))/(1+User_interface!$E$59)^(BJ104-($P104-1)))</f>
        <v xml:space="preserve"> </v>
      </c>
      <c r="BK114" s="68" t="str">
        <f>IF(BK104=" "," ",SUM(SUMIF($B105:$B112,$U$3,BK105:BK112),-SUMIF($B105:$B112,$U$4,BK105:BK112))/(1+User_interface!$E$59)^(BK104-($P104-1)))</f>
        <v xml:space="preserve"> </v>
      </c>
      <c r="BL114" s="68" t="str">
        <f>IF(BL104=" "," ",SUM(SUMIF($B105:$B112,$U$3,BL105:BL112),-SUMIF($B105:$B112,$U$4,BL105:BL112))/(1+User_interface!$E$59)^(BL104-($P104-1)))</f>
        <v xml:space="preserve"> </v>
      </c>
      <c r="BM114" s="68" t="str">
        <f>IF(BM104=" "," ",SUM(SUMIF($B105:$B112,$U$3,BM105:BM112),-SUMIF($B105:$B112,$U$4,BM105:BM112))/(1+User_interface!$E$59)^(BM104-($P104-1)))</f>
        <v xml:space="preserve"> </v>
      </c>
    </row>
    <row r="117" spans="2:65">
      <c r="B117" s="84" t="s">
        <v>35</v>
      </c>
    </row>
    <row r="118" spans="2:65">
      <c r="B118" s="84"/>
    </row>
    <row r="119" spans="2:65">
      <c r="B119" s="68" t="s">
        <v>44</v>
      </c>
      <c r="E119" s="68" t="s">
        <v>124</v>
      </c>
    </row>
    <row r="120" spans="2:65">
      <c r="B120" s="68" t="s">
        <v>45</v>
      </c>
      <c r="C120" s="68" t="s">
        <v>46</v>
      </c>
      <c r="D120" s="68">
        <f>COUNT(P122:BM122)</f>
        <v>40</v>
      </c>
      <c r="E120" s="85" t="str">
        <f>IF(D120=User_interface!F56, " ", "ERROR")</f>
        <v xml:space="preserve"> </v>
      </c>
      <c r="F120" s="85"/>
      <c r="G120" s="85"/>
      <c r="H120" s="85"/>
      <c r="I120" s="85"/>
      <c r="J120" s="85"/>
      <c r="K120" s="85"/>
      <c r="L120" s="85"/>
      <c r="M120" s="85"/>
      <c r="N120" s="85"/>
      <c r="O120" s="85"/>
    </row>
    <row r="122" spans="2:65">
      <c r="B122" s="68" t="s">
        <v>0</v>
      </c>
      <c r="E122" s="68" t="s">
        <v>54</v>
      </c>
      <c r="F122" s="68" t="str">
        <f>IF(AND(ABS(SUM(G122,-1,-$P122))&lt;=User_interface!$F$67,SUM(G122,-1)&lt;=$P122),SUM(G122,-1)," ")</f>
        <v xml:space="preserve"> </v>
      </c>
      <c r="G122" s="68" t="str">
        <f>IF(AND(ABS(SUM(H122,-1,-$P122))&lt;=User_interface!$F$67,SUM(H122,-1)&lt;=$P122),SUM(H122,-1)," ")</f>
        <v xml:space="preserve"> </v>
      </c>
      <c r="H122" s="68" t="str">
        <f>IF(AND(ABS(SUM(I122,-1,-$P122))&lt;=User_interface!$F$67,SUM(I122,-1)&lt;=$P122),SUM(I122,-1)," ")</f>
        <v xml:space="preserve"> </v>
      </c>
      <c r="I122" s="68" t="str">
        <f>IF(AND(ABS(SUM(J122,-1,-$P122))&lt;=User_interface!$F$67,SUM(J122,-1)&lt;=$P122),SUM(J122,-1)," ")</f>
        <v xml:space="preserve"> </v>
      </c>
      <c r="J122" s="68" t="str">
        <f>IF(AND(ABS(SUM(K122,-1,-$P122))&lt;=User_interface!$F$67,SUM(K122,-1)&lt;=$P122),SUM(K122,-1)," ")</f>
        <v xml:space="preserve"> </v>
      </c>
      <c r="K122" s="68" t="str">
        <f>IF(AND(ABS(SUM(L122,-1,-$P122))&lt;=User_interface!$F$67,SUM(L122,-1)&lt;=$P122),SUM(L122,-1)," ")</f>
        <v xml:space="preserve"> </v>
      </c>
      <c r="L122" s="68" t="str">
        <f>IF(AND(ABS(SUM(M122,-1,-$P122))&lt;=User_interface!$F$67,SUM(M122,-1)&lt;=$P122),SUM(M122,-1)," ")</f>
        <v xml:space="preserve"> </v>
      </c>
      <c r="M122" s="68" t="str">
        <f>IF(AND(ABS(SUM(N122,-1,-$P122))&lt;=User_interface!$F$67,SUM(N122,-1)&lt;=$P122),SUM(N122,-1)," ")</f>
        <v xml:space="preserve"> </v>
      </c>
      <c r="N122" s="68" t="str">
        <f>IF(AND(ABS(SUM(O122,-1,-$P122))&lt;=User_interface!$F$67,SUM(O122,-1)&lt;=$P122),SUM(O122,-1)," ")</f>
        <v xml:space="preserve"> </v>
      </c>
      <c r="O122" s="68" t="str">
        <f>IF(AND(ABS(SUM(P122,-1,-$P122))&lt;=User_interface!$F$67,SUM(P122,-1)&lt;=$P122),SUM(P122,-1)," ")</f>
        <v xml:space="preserve"> </v>
      </c>
      <c r="P122" s="68">
        <f>2050+User_interface!F67</f>
        <v>2050</v>
      </c>
      <c r="Q122" s="68">
        <f>IF(AND(SUM(P122,2,-$P122)&lt;=User_interface!$F$56,SUM(P122,1)&gt;=$P122),SUM(P122,1)," ")</f>
        <v>2051</v>
      </c>
      <c r="R122" s="68">
        <f>IF(AND(SUM(Q122,2,-$P122)&lt;=User_interface!$F$56,SUM(Q122,1)&gt;=$P122),SUM(Q122,1)," ")</f>
        <v>2052</v>
      </c>
      <c r="S122" s="68">
        <f>IF(AND(SUM(R122,2,-$P122)&lt;=User_interface!$F$56,SUM(R122,1)&gt;=$P122),SUM(R122,1)," ")</f>
        <v>2053</v>
      </c>
      <c r="T122" s="68">
        <f>IF(AND(SUM(S122,2,-$P122)&lt;=User_interface!$F$56,SUM(S122,1)&gt;=$P122),SUM(S122,1)," ")</f>
        <v>2054</v>
      </c>
      <c r="U122" s="68">
        <f>IF(AND(SUM(T122,2,-$P122)&lt;=User_interface!$F$56,SUM(T122,1)&gt;=$P122),SUM(T122,1)," ")</f>
        <v>2055</v>
      </c>
      <c r="V122" s="68">
        <f>IF(AND(SUM(U122,2,-$P122)&lt;=User_interface!$F$56,SUM(U122,1)&gt;=$P122),SUM(U122,1)," ")</f>
        <v>2056</v>
      </c>
      <c r="W122" s="68">
        <f>IF(AND(SUM(V122,2,-$P122)&lt;=User_interface!$F$56,SUM(V122,1)&gt;=$P122),SUM(V122,1)," ")</f>
        <v>2057</v>
      </c>
      <c r="X122" s="68">
        <f>IF(AND(SUM(W122,2,-$P122)&lt;=User_interface!$F$56,SUM(W122,1)&gt;=$P122),SUM(W122,1)," ")</f>
        <v>2058</v>
      </c>
      <c r="Y122" s="68">
        <f>IF(AND(SUM(X122,2,-$P122)&lt;=User_interface!$F$56,SUM(X122,1)&gt;=$P122),SUM(X122,1)," ")</f>
        <v>2059</v>
      </c>
      <c r="Z122" s="68">
        <f>IF(AND(SUM(Y122,2,-$P122)&lt;=User_interface!$F$56,SUM(Y122,1)&gt;=$P122),SUM(Y122,1)," ")</f>
        <v>2060</v>
      </c>
      <c r="AA122" s="68">
        <f>IF(AND(SUM(Z122,2,-$P122)&lt;=User_interface!$F$56,SUM(Z122,1)&gt;=$P122),SUM(Z122,1)," ")</f>
        <v>2061</v>
      </c>
      <c r="AB122" s="68">
        <f>IF(AND(SUM(AA122,2,-$P122)&lt;=User_interface!$F$56,SUM(AA122,1)&gt;=$P122),SUM(AA122,1)," ")</f>
        <v>2062</v>
      </c>
      <c r="AC122" s="68">
        <f>IF(AND(SUM(AB122,2,-$P122)&lt;=User_interface!$F$56,SUM(AB122,1)&gt;=$P122),SUM(AB122,1)," ")</f>
        <v>2063</v>
      </c>
      <c r="AD122" s="68">
        <f>IF(AND(SUM(AC122,2,-$P122)&lt;=User_interface!$F$56,SUM(AC122,1)&gt;=$P122),SUM(AC122,1)," ")</f>
        <v>2064</v>
      </c>
      <c r="AE122" s="68">
        <f>IF(AND(SUM(AD122,2,-$P122)&lt;=User_interface!$F$56,SUM(AD122,1)&gt;=$P122),SUM(AD122,1)," ")</f>
        <v>2065</v>
      </c>
      <c r="AF122" s="68">
        <f>IF(AND(SUM(AE122,2,-$P122)&lt;=User_interface!$F$56,SUM(AE122,1)&gt;=$P122),SUM(AE122,1)," ")</f>
        <v>2066</v>
      </c>
      <c r="AG122" s="68">
        <f>IF(AND(SUM(AF122,2,-$P122)&lt;=User_interface!$F$56,SUM(AF122,1)&gt;=$P122),SUM(AF122,1)," ")</f>
        <v>2067</v>
      </c>
      <c r="AH122" s="68">
        <f>IF(AND(SUM(AG122,2,-$P122)&lt;=User_interface!$F$56,SUM(AG122,1)&gt;=$P122),SUM(AG122,1)," ")</f>
        <v>2068</v>
      </c>
      <c r="AI122" s="68">
        <f>IF(AND(SUM(AH122,2,-$P122)&lt;=User_interface!$F$56,SUM(AH122,1)&gt;=$P122),SUM(AH122,1)," ")</f>
        <v>2069</v>
      </c>
      <c r="AJ122" s="68">
        <f>IF(AND(SUM(AI122,2,-$P122)&lt;=User_interface!$F$56,SUM(AI122,1)&gt;=$P122),SUM(AI122,1)," ")</f>
        <v>2070</v>
      </c>
      <c r="AK122" s="68">
        <f>IF(AND(SUM(AJ122,2,-$P122)&lt;=User_interface!$F$56,SUM(AJ122,1)&gt;=$P122),SUM(AJ122,1)," ")</f>
        <v>2071</v>
      </c>
      <c r="AL122" s="68">
        <f>IF(AND(SUM(AK122,2,-$P122)&lt;=User_interface!$F$56,SUM(AK122,1)&gt;=$P122),SUM(AK122,1)," ")</f>
        <v>2072</v>
      </c>
      <c r="AM122" s="68">
        <f>IF(AND(SUM(AL122,2,-$P122)&lt;=User_interface!$F$56,SUM(AL122,1)&gt;=$P122),SUM(AL122,1)," ")</f>
        <v>2073</v>
      </c>
      <c r="AN122" s="68">
        <f>IF(AND(SUM(AM122,2,-$P122)&lt;=User_interface!$F$56,SUM(AM122,1)&gt;=$P122),SUM(AM122,1)," ")</f>
        <v>2074</v>
      </c>
      <c r="AO122" s="68">
        <f>IF(AND(SUM(AN122,2,-$P122)&lt;=User_interface!$F$56,SUM(AN122,1)&gt;=$P122),SUM(AN122,1)," ")</f>
        <v>2075</v>
      </c>
      <c r="AP122" s="68">
        <f>IF(AND(SUM(AO122,2,-$P122)&lt;=User_interface!$F$56,SUM(AO122,1)&gt;=$P122),SUM(AO122,1)," ")</f>
        <v>2076</v>
      </c>
      <c r="AQ122" s="68">
        <f>IF(AND(SUM(AP122,2,-$P122)&lt;=User_interface!$F$56,SUM(AP122,1)&gt;=$P122),SUM(AP122,1)," ")</f>
        <v>2077</v>
      </c>
      <c r="AR122" s="68">
        <f>IF(AND(SUM(AQ122,2,-$P122)&lt;=User_interface!$F$56,SUM(AQ122,1)&gt;=$P122),SUM(AQ122,1)," ")</f>
        <v>2078</v>
      </c>
      <c r="AS122" s="68">
        <f>IF(AND(SUM(AR122,2,-$P122)&lt;=User_interface!$F$56,SUM(AR122,1)&gt;=$P122),SUM(AR122,1)," ")</f>
        <v>2079</v>
      </c>
      <c r="AT122" s="68">
        <f>IF(AND(SUM(AS122,2,-$P122)&lt;=User_interface!$F$56,SUM(AS122,1)&gt;=$P122),SUM(AS122,1)," ")</f>
        <v>2080</v>
      </c>
      <c r="AU122" s="68">
        <f>IF(AND(SUM(AT122,2,-$P122)&lt;=User_interface!$F$56,SUM(AT122,1)&gt;=$P122),SUM(AT122,1)," ")</f>
        <v>2081</v>
      </c>
      <c r="AV122" s="68">
        <f>IF(AND(SUM(AU122,2,-$P122)&lt;=User_interface!$F$56,SUM(AU122,1)&gt;=$P122),SUM(AU122,1)," ")</f>
        <v>2082</v>
      </c>
      <c r="AW122" s="68">
        <f>IF(AND(SUM(AV122,2,-$P122)&lt;=User_interface!$F$56,SUM(AV122,1)&gt;=$P122),SUM(AV122,1)," ")</f>
        <v>2083</v>
      </c>
      <c r="AX122" s="68">
        <f>IF(AND(SUM(AW122,2,-$P122)&lt;=User_interface!$F$56,SUM(AW122,1)&gt;=$P122),SUM(AW122,1)," ")</f>
        <v>2084</v>
      </c>
      <c r="AY122" s="68">
        <f>IF(AND(SUM(AX122,2,-$P122)&lt;=User_interface!$F$56,SUM(AX122,1)&gt;=$P122),SUM(AX122,1)," ")</f>
        <v>2085</v>
      </c>
      <c r="AZ122" s="68">
        <f>IF(AND(SUM(AY122,2,-$P122)&lt;=User_interface!$F$56,SUM(AY122,1)&gt;=$P122),SUM(AY122,1)," ")</f>
        <v>2086</v>
      </c>
      <c r="BA122" s="68">
        <f>IF(AND(SUM(AZ122,2,-$P122)&lt;=User_interface!$F$56,SUM(AZ122,1)&gt;=$P122),SUM(AZ122,1)," ")</f>
        <v>2087</v>
      </c>
      <c r="BB122" s="68">
        <f>IF(AND(SUM(BA122,2,-$P122)&lt;=User_interface!$F$56,SUM(BA122,1)&gt;=$P122),SUM(BA122,1)," ")</f>
        <v>2088</v>
      </c>
      <c r="BC122" s="68">
        <f>IF(AND(SUM(BB122,2,-$P122)&lt;=User_interface!$F$56,SUM(BB122,1)&gt;=$P122),SUM(BB122,1)," ")</f>
        <v>2089</v>
      </c>
      <c r="BD122" s="68" t="str">
        <f>IF(AND(SUM(BC122,2,-$P122)&lt;=User_interface!$F$56,SUM(BC122,1)&gt;=$P122),SUM(BC122,1)," ")</f>
        <v xml:space="preserve"> </v>
      </c>
      <c r="BE122" s="68" t="str">
        <f>IF(AND(SUM(BD122,2,-$P122)&lt;=User_interface!$F$56,SUM(BD122,1)&gt;=$P122),SUM(BD122,1)," ")</f>
        <v xml:space="preserve"> </v>
      </c>
      <c r="BF122" s="68" t="str">
        <f>IF(AND(SUM(BE122,2,-$P122)&lt;=User_interface!$F$56,SUM(BE122,1)&gt;=$P122),SUM(BE122,1)," ")</f>
        <v xml:space="preserve"> </v>
      </c>
      <c r="BG122" s="68" t="str">
        <f>IF(AND(SUM(BF122,2,-$P122)&lt;=User_interface!$F$56,SUM(BF122,1)&gt;=$P122),SUM(BF122,1)," ")</f>
        <v xml:space="preserve"> </v>
      </c>
      <c r="BH122" s="68" t="str">
        <f>IF(AND(SUM(BG122,2,-$P122)&lt;=User_interface!$F$56,SUM(BG122,1)&gt;=$P122),SUM(BG122,1)," ")</f>
        <v xml:space="preserve"> </v>
      </c>
      <c r="BI122" s="68" t="str">
        <f>IF(AND(SUM(BH122,2,-$P122)&lt;=User_interface!$F$56,SUM(BH122,1)&gt;=$P122),SUM(BH122,1)," ")</f>
        <v xml:space="preserve"> </v>
      </c>
      <c r="BJ122" s="68" t="str">
        <f>IF(AND(SUM(BI122,2,-$P122)&lt;=User_interface!$F$56,SUM(BI122,1)&gt;=$P122),SUM(BI122,1)," ")</f>
        <v xml:space="preserve"> </v>
      </c>
      <c r="BK122" s="68" t="str">
        <f>IF(AND(SUM(BJ122,2,-$P122)&lt;=User_interface!$F$56,SUM(BJ122,1)&gt;=$P122),SUM(BJ122,1)," ")</f>
        <v xml:space="preserve"> </v>
      </c>
      <c r="BL122" s="68" t="str">
        <f>IF(AND(SUM(BK122,2,-$P122)&lt;=User_interface!$F$56,SUM(BK122,1)&gt;=$P122),SUM(BK122,1)," ")</f>
        <v xml:space="preserve"> </v>
      </c>
      <c r="BM122" s="68" t="str">
        <f>IF(AND(SUM(BL122,2,-$P122)&lt;=User_interface!$F$56,SUM(BL122,1)&gt;=$P122),SUM(BL122,1)," ")</f>
        <v xml:space="preserve"> </v>
      </c>
    </row>
    <row r="123" spans="2:65">
      <c r="B123" s="68" t="s">
        <v>4</v>
      </c>
      <c r="C123" s="68" t="s">
        <v>14</v>
      </c>
      <c r="D123" s="68" t="s">
        <v>6</v>
      </c>
      <c r="E123" s="86" t="str">
        <f t="shared" ref="E123:E134" si="6">IF(B123=$U$3,$E$8,IF(B123=$U$4,$E$9,$S$4))</f>
        <v>Ref.</v>
      </c>
      <c r="P123" s="55">
        <f>IF(P$122="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Q123" s="55">
        <f>IF(Q$122="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R123" s="55">
        <f>IF(R$122="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S123" s="55">
        <f>IF(S$122="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T123" s="55">
        <f>IF(T$122="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U123" s="55">
        <f>IF(U$122="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V123" s="55">
        <f>IF(V$122="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W123" s="55">
        <f>IF(W$122="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X123" s="55">
        <f>IF(X$122="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Y123" s="55">
        <f>IF(Y$122="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Z123" s="55">
        <f>IF(Z$122="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A123" s="55">
        <f>IF(AA$122="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B123" s="55">
        <f>IF(AB$122="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C123" s="55">
        <f>IF(AC$122="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D123" s="55">
        <f>IF(AD$122="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E123" s="55">
        <f>IF(AE$122="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F123" s="55">
        <f>IF(AF$122="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G123" s="55">
        <f>IF(AG$122="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H123" s="55">
        <f>IF(AH$122="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I123" s="55">
        <f>IF(AI$122="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J123" s="55">
        <f>IF(AJ$122="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K123" s="55">
        <f>IF(AK$122="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L123" s="55">
        <f>IF(AL$122="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M123" s="55">
        <f>IF(AM$122="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N123" s="55">
        <f>IF(AN$122="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O123" s="55">
        <f>IF(AO$122="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P123" s="55">
        <f>IF(AP$122="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Q123" s="55">
        <f>IF(AQ$122="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R123" s="55">
        <f>IF(AR$122="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S123" s="55">
        <f>IF(AS$122="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T123" s="55">
        <f>IF(AT$122="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U123" s="55">
        <f>IF(AU$122="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V123" s="55">
        <f>IF(AV$122="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W123" s="55">
        <f>IF(AW$122="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X123" s="55">
        <f>IF(AX$122="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Y123" s="55">
        <f>IF(AY$122="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AZ123" s="55">
        <f>IF(AZ$122="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BA123" s="55">
        <f>IF(BA$122="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BB123" s="55">
        <f>IF(BB$122="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BC123" s="55">
        <f>IF(BC$122="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>46125</v>
      </c>
      <c r="BD123" s="55" t="str">
        <f>IF(BD$122="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E123" s="55" t="str">
        <f>IF(BE$122="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F123" s="55" t="str">
        <f>IF(BF$122="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G123" s="55" t="str">
        <f>IF(BG$122="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H123" s="55" t="str">
        <f>IF(BH$122="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I123" s="55" t="str">
        <f>IF(BI$122="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J123" s="55" t="str">
        <f>IF(BJ$122="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K123" s="55" t="str">
        <f>IF(BK$122="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L123" s="55" t="str">
        <f>IF(BL$122="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  <c r="BM123" s="55" t="str">
        <f>IF(BM$122=" "," ",IF(Berekeningen!$E123=Berekeningen!$S$3,(SUMIF(Data_sheet!$C$6:$C$16,Berekeningen!$C123,Data_sheet!$V$6:$V$16)*User_interface!$F$54/User_interface!$F$56),IF(Berekeningen!$E123=Berekeningen!$S$4,(SUMIF(Data_sheet!$C$6:$C$16,Berekeningen!$C123,Data_sheet!$W$6:$W$16)*User_interface!$F$54/User_interface!$F$56),IF(Berekeningen!$E123=Berekeningen!$S$5,(SUMIF(Data_sheet!$C$6:$C$16,Berekeningen!$C123,Data_sheet!$X$6:$X$16)*User_interface!$F$54/User_interface!$F$56),IF(Berekeningen!$E123=Berekeningen!$S$6,0,"ERROR")))))</f>
        <v xml:space="preserve"> </v>
      </c>
    </row>
    <row r="124" spans="2:65">
      <c r="B124" s="68" t="s">
        <v>4</v>
      </c>
      <c r="C124" s="68" t="s">
        <v>15</v>
      </c>
      <c r="D124" s="68" t="s">
        <v>6</v>
      </c>
      <c r="E124" s="86" t="str">
        <f t="shared" si="6"/>
        <v>Ref.</v>
      </c>
      <c r="P124" s="55">
        <f>IF(P$122="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Q124" s="55">
        <f>IF(Q$122="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R124" s="55">
        <f>IF(R$122="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S124" s="55">
        <f>IF(S$122="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T124" s="55">
        <f>IF(T$122="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U124" s="55">
        <f>IF(U$122="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V124" s="55">
        <f>IF(V$122="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W124" s="55">
        <f>IF(W$122="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X124" s="55">
        <f>IF(X$122="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Y124" s="55">
        <f>IF(Y$122="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Z124" s="55">
        <f>IF(Z$122="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A124" s="55">
        <f>IF(AA$122="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B124" s="55">
        <f>IF(AB$122="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C124" s="55">
        <f>IF(AC$122="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D124" s="55">
        <f>IF(AD$122="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E124" s="55">
        <f>IF(AE$122="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F124" s="55">
        <f>IF(AF$122="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G124" s="55">
        <f>IF(AG$122="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H124" s="55">
        <f>IF(AH$122="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I124" s="55">
        <f>IF(AI$122="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J124" s="55">
        <f>IF(AJ$122="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K124" s="55">
        <f>IF(AK$122="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L124" s="55">
        <f>IF(AL$122="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M124" s="55">
        <f>IF(AM$122="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N124" s="55">
        <f>IF(AN$122="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O124" s="55">
        <f>IF(AO$122="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P124" s="55">
        <f>IF(AP$122="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Q124" s="55">
        <f>IF(AQ$122="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R124" s="55">
        <f>IF(AR$122="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S124" s="55">
        <f>IF(AS$122="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T124" s="55">
        <f>IF(AT$122="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U124" s="55">
        <f>IF(AU$122="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V124" s="55">
        <f>IF(AV$122="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W124" s="55">
        <f>IF(AW$122="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X124" s="55">
        <f>IF(AX$122="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Y124" s="55">
        <f>IF(AY$122="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AZ124" s="55">
        <f>IF(AZ$122="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BA124" s="55">
        <f>IF(BA$122="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BB124" s="55">
        <f>IF(BB$122="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BC124" s="55">
        <f>IF(BC$122="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>55500</v>
      </c>
      <c r="BD124" s="55" t="str">
        <f>IF(BD$122="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E124" s="55" t="str">
        <f>IF(BE$122="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F124" s="55" t="str">
        <f>IF(BF$122="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G124" s="55" t="str">
        <f>IF(BG$122="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H124" s="55" t="str">
        <f>IF(BH$122="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I124" s="55" t="str">
        <f>IF(BI$122="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J124" s="55" t="str">
        <f>IF(BJ$122="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K124" s="55" t="str">
        <f>IF(BK$122="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L124" s="55" t="str">
        <f>IF(BL$122="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  <c r="BM124" s="55" t="str">
        <f>IF(BM$122=" "," ",IF($E124=$S$3,INDEX(Data_sheet!$V$6:$V$16,MATCH(Berekeningen!$C124,Data_sheet!$C$6:$C$16,0)),IF($E124=$S$4,INDEX(Data_sheet!$W$6:$W$16,MATCH(Berekeningen!$C124,Data_sheet!$C$6:$C$16,0)),IF($E124=$S$5,INDEX(Data_sheet!$X$6:$X$16,MATCH(Berekeningen!$C124,Data_sheet!$C$6:$C$16,0)),IF($E124=$S$6,0,"ERROR")))))</f>
        <v xml:space="preserve"> </v>
      </c>
    </row>
    <row r="125" spans="2:65">
      <c r="B125" s="68" t="s">
        <v>4</v>
      </c>
      <c r="C125" s="68" t="s">
        <v>64</v>
      </c>
      <c r="D125" s="68" t="s">
        <v>6</v>
      </c>
      <c r="E125" s="86" t="str">
        <f t="shared" si="6"/>
        <v>Ref.</v>
      </c>
      <c r="P125" s="55">
        <f>IF(P$122=" "," ",IF(P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P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P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Q125" s="55">
        <f>IF(Q$122=" "," ",IF(Q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Q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Q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R125" s="55">
        <f>IF(R$122=" "," ",IF(R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R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R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S125" s="55">
        <f>IF(S$122=" "," ",IF(S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S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S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T125" s="55">
        <f>IF(T$122=" "," ",IF(T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T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T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U125" s="55">
        <f>IF(U$122=" "," ",IF(U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U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U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V125" s="55">
        <f>IF(V$122=" "," ",IF(V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V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V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W125" s="55">
        <f>IF(W$122=" "," ",IF(W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W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W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X125" s="55">
        <f>IF(X$122=" "," ",IF(X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X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X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Y125" s="55">
        <f>IF(Y$122=" "," ",IF(Y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Y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Y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Z125" s="55">
        <f>IF(Z$122=" "," ",IF(Z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Z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Z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A125" s="55">
        <f>IF(AA$122=" "," ",IF(AA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A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A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144000</v>
      </c>
      <c r="AB125" s="55">
        <f>IF(AB$122=" "," ",IF(AB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B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B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C125" s="55">
        <f>IF(AC$122=" "," ",IF(AC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C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C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D125" s="55">
        <f>IF(AD$122=" "," ",IF(AD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D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D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E125" s="55">
        <f>IF(AE$122=" "," ",IF(AE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E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E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F125" s="55">
        <f>IF(AF$122=" "," ",IF(AF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F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F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G125" s="55">
        <f>IF(AG$122=" "," ",IF(AG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G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G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H125" s="55">
        <f>IF(AH$122=" "," ",IF(AH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H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H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I125" s="55">
        <f>IF(AI$122=" "," ",IF(AI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I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I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J125" s="55">
        <f>IF(AJ$122=" "," ",IF(AJ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J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J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K125" s="55">
        <f>IF(AK$122=" "," ",IF(AK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K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K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L125" s="55">
        <f>IF(AL$122=" "," ",IF(AL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L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L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M125" s="55">
        <f>IF(AM$122=" "," ",IF(AM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M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M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144000</v>
      </c>
      <c r="AN125" s="55">
        <f>IF(AN$122=" "," ",IF(AN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N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N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O125" s="55">
        <f>IF(AO$122=" "," ",IF(AO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O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O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P125" s="55">
        <f>IF(AP$122=" "," ",IF(AP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P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P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Q125" s="55">
        <f>IF(AQ$122=" "," ",IF(AQ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Q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Q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R125" s="55">
        <f>IF(AR$122=" "," ",IF(AR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R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R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S125" s="55">
        <f>IF(AS$122=" "," ",IF(AS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S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S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T125" s="55">
        <f>IF(AT$122=" "," ",IF(AT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T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T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U125" s="55">
        <f>IF(AU$122=" "," ",IF(AU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U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U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V125" s="55">
        <f>IF(AV$122=" "," ",IF(AV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V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V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W125" s="55">
        <f>IF(AW$122=" "," ",IF(AW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W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W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X125" s="55">
        <f>IF(AX$122=" "," ",IF(AX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X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X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Y125" s="55">
        <f>IF(AY$122=" "," ",IF(AY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Y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Y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AZ125" s="55">
        <f>IF(AZ$122=" "," ",IF(AZ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AZ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AZ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144000</v>
      </c>
      <c r="BA125" s="55">
        <f>IF(BA$122=" "," ",IF(BA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A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A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BB125" s="55">
        <f>IF(BB$122=" "," ",IF(BB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B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B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BC125" s="55">
        <f>IF(BC$122=" "," ",IF(BC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C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C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>0</v>
      </c>
      <c r="BD125" s="55" t="str">
        <f>IF(BD$122=" "," ",IF(BD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D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D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E125" s="55" t="str">
        <f>IF(BE$122=" "," ",IF(BE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E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F125" s="55" t="str">
        <f>IF(BF$122=" "," ",IF(BF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F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F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G125" s="55" t="str">
        <f>IF(BG$122=" "," ",IF(BG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G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G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H125" s="55" t="str">
        <f>IF(BH$122=" "," ",IF(BH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H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H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I125" s="55" t="str">
        <f>IF(BI$122=" "," ",IF(BI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I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I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J125" s="55" t="str">
        <f>IF(BJ$122=" "," ",IF(BJ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J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J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K125" s="55" t="str">
        <f>IF(BK$122=" "," ",IF(BK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K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K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L125" s="55" t="str">
        <f>IF(BL$122=" "," ",IF(BL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L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L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  <c r="BM125" s="55" t="str">
        <f>IF(BM$122=" "," ",IF(BM122+1-Berekeningen!$P122=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M122+1-$P122=2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IF(Berekeningen!BM122-$P122=3*User_interface!$F$66,(IF($E125=$S$3,INDEX(Data_sheet!$V$6:$V$16,MATCH(Berekeningen!$C125,Data_sheet!$C$6:$C$16,0)),IF($E125=$S$4,INDEX(Data_sheet!$W$6:$W$16,MATCH(Berekeningen!$C125,Data_sheet!$C$6:$C$16,0)),IF($E125=$S$5,INDEX(Data_sheet!$X$6:$X$16,MATCH(Berekeningen!$C125,Data_sheet!$C$6:$C$16,0)),IF($E125=$S$6,0,"ERROR"))))),0))))</f>
        <v xml:space="preserve"> </v>
      </c>
    </row>
    <row r="126" spans="2:65">
      <c r="B126" s="68" t="s">
        <v>4</v>
      </c>
      <c r="C126" s="68" t="s">
        <v>109</v>
      </c>
      <c r="D126" s="68" t="s">
        <v>6</v>
      </c>
      <c r="E126" s="86" t="str">
        <f t="shared" si="6"/>
        <v>Ref.</v>
      </c>
      <c r="P126" s="55">
        <f>IF(P$122="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Q126" s="55">
        <f>IF(Q$122="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R126" s="55">
        <f>IF(R$122="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S126" s="55">
        <f>IF(S$122="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T126" s="55">
        <f>IF(T$122="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U126" s="55">
        <f>IF(U$122="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V126" s="55">
        <f>IF(V$122="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W126" s="55">
        <f>IF(W$122="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X126" s="55">
        <f>IF(X$122="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Y126" s="55">
        <f>IF(Y$122="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Z126" s="55">
        <f>IF(Z$122="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A126" s="55">
        <f>IF(AA$122="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B126" s="55">
        <f>IF(AB$122="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C126" s="55">
        <f>IF(AC$122="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D126" s="55">
        <f>IF(AD$122="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E126" s="55">
        <f>IF(AE$122="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F126" s="55">
        <f>IF(AF$122="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G126" s="55">
        <f>IF(AG$122="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H126" s="55">
        <f>IF(AH$122="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I126" s="55">
        <f>IF(AI$122="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J126" s="55">
        <f>IF(AJ$122="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K126" s="55">
        <f>IF(AK$122="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L126" s="55">
        <f>IF(AL$122="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M126" s="55">
        <f>IF(AM$122="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N126" s="55">
        <f>IF(AN$122="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O126" s="55">
        <f>IF(AO$122="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P126" s="55">
        <f>IF(AP$122="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Q126" s="55">
        <f>IF(AQ$122="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R126" s="55">
        <f>IF(AR$122="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S126" s="55">
        <f>IF(AS$122="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T126" s="55">
        <f>IF(AT$122="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U126" s="55">
        <f>IF(AU$122="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V126" s="55">
        <f>IF(AV$122="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W126" s="55">
        <f>IF(AW$122="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X126" s="55">
        <f>IF(AX$122="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Y126" s="55">
        <f>IF(AY$122="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AZ126" s="55">
        <f>IF(AZ$122="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BA126" s="55">
        <f>IF(BA$122="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BB126" s="55">
        <f>IF(BB$122="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BC126" s="55">
        <f>IF(BC$122="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>43750</v>
      </c>
      <c r="BD126" s="55" t="str">
        <f>IF(BD$122="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E126" s="55" t="str">
        <f>IF(BE$122="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F126" s="55" t="str">
        <f>IF(BF$122="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G126" s="55" t="str">
        <f>IF(BG$122="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H126" s="55" t="str">
        <f>IF(BH$122="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I126" s="55" t="str">
        <f>IF(BI$122="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J126" s="55" t="str">
        <f>IF(BJ$122="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K126" s="55" t="str">
        <f>IF(BK$122="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L126" s="55" t="str">
        <f>IF(BL$122="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  <c r="BM126" s="55" t="str">
        <f>IF(BM$122=" "," ",IF($E126=$S$3,INDEX(Data_sheet!$V$6:$V$16,MATCH(Berekeningen!$C126,Data_sheet!$C$6:$C$16,0)),IF($E126=$S$4,INDEX(Data_sheet!$W$6:$W$16,MATCH(Berekeningen!$C126,Data_sheet!$C$6:$C$16,0)),IF($E126=$S$5,INDEX(Data_sheet!$X$6:$X$16,MATCH(Berekeningen!$C126,Data_sheet!$C$6:$C$16,0)),IF($E126=$S$6,0,"ERROR")))))</f>
        <v xml:space="preserve"> </v>
      </c>
    </row>
    <row r="127" spans="2:65">
      <c r="B127" s="68" t="s">
        <v>4</v>
      </c>
      <c r="C127" s="68" t="s">
        <v>16</v>
      </c>
      <c r="D127" s="68" t="s">
        <v>6</v>
      </c>
      <c r="E127" s="86" t="str">
        <f t="shared" si="6"/>
        <v>Ref.</v>
      </c>
      <c r="P127" s="55">
        <f>IF(P$122=" "," ",IF(P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Q127" s="55">
        <f>IF(Q$122=" "," ",IF(Q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R127" s="55">
        <f>IF(R$122=" "," ",IF(R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S127" s="55">
        <f>IF(S$122=" "," ",IF(S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T127" s="55">
        <f>IF(T$122=" "," ",IF(T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U127" s="55">
        <f>IF(U$122=" "," ",IF(U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V127" s="55">
        <f>IF(V$122=" "," ",IF(V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W127" s="55">
        <f>IF(W$122=" "," ",IF(W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X127" s="55">
        <f>IF(X$122=" "," ",IF(X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Y127" s="55">
        <f>IF(Y$122=" "," ",IF(Y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Z127" s="55">
        <f>IF(Z$122=" "," ",IF(Z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A127" s="55">
        <f>IF(AA$122=" "," ",IF(AA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B127" s="55">
        <f>IF(AB$122=" "," ",IF(AB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C127" s="55">
        <f>IF(AC$122=" "," ",IF(AC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D127" s="55">
        <f>IF(AD$122=" "," ",IF(AD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E127" s="55">
        <f>IF(AE$122=" "," ",IF(AE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F127" s="55">
        <f>IF(AF$122=" "," ",IF(AF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G127" s="55">
        <f>IF(AG$122=" "," ",IF(AG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H127" s="55">
        <f>IF(AH$122=" "," ",IF(AH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I127" s="55">
        <f>IF(AI$122=" "," ",IF(AI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J127" s="55">
        <f>IF(AJ$122=" "," ",IF(AJ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K127" s="55">
        <f>IF(AK$122=" "," ",IF(AK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L127" s="55">
        <f>IF(AL$122=" "," ",IF(AL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M127" s="55">
        <f>IF(AM$122=" "," ",IF(AM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N127" s="55">
        <f>IF(AN$122=" "," ",IF(AN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O127" s="55">
        <f>IF(AO$122=" "," ",IF(AO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P127" s="55">
        <f>IF(AP$122=" "," ",IF(AP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Q127" s="55">
        <f>IF(AQ$122=" "," ",IF(AQ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R127" s="55">
        <f>IF(AR$122=" "," ",IF(AR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S127" s="55">
        <f>IF(AS$122=" "," ",IF(AS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T127" s="55">
        <f>IF(AT$122=" "," ",IF(AT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U127" s="55">
        <f>IF(AU$122=" "," ",IF(AU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V127" s="55">
        <f>IF(AV$122=" "," ",IF(AV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W127" s="55">
        <f>IF(AW$122=" "," ",IF(AW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X127" s="55">
        <f>IF(AX$122=" "," ",IF(AX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Y127" s="55">
        <f>IF(AY$122=" "," ",IF(AY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AZ127" s="55">
        <f>IF(AZ$122=" "," ",IF(AZ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BA127" s="55">
        <f>IF(BA$122=" "," ",IF(BA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BB127" s="55">
        <f>IF(BB$122=" "," ",IF(BB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BC127" s="55">
        <f>IF(BC$122=" "," ",IF(BC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>0</v>
      </c>
      <c r="BD127" s="55" t="str">
        <f>IF(BD$122=" "," ",IF(BD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E127" s="55" t="str">
        <f>IF(BE$122=" "," ",IF(BE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F127" s="55" t="str">
        <f>IF(BF$122=" "," ",IF(BF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G127" s="55" t="str">
        <f>IF(BG$122=" "," ",IF(BG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H127" s="55" t="str">
        <f>IF(BH$122=" "," ",IF(BH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I127" s="55" t="str">
        <f>IF(BI$122=" "," ",IF(BI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J127" s="55" t="str">
        <f>IF(BJ$122=" "," ",IF(BJ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K127" s="55" t="str">
        <f>IF(BK$122=" "," ",IF(BK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L127" s="55" t="str">
        <f>IF(BL$122=" "," ",IF(BL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  <c r="BM127" s="55" t="str">
        <f>IF(BM$122=" "," ",IF(BM122=$P122,(IF($E127=$S$3,INDEX(Data_sheet!$V$6:$V$16,MATCH(Berekeningen!$C127,Data_sheet!$C$6:$C$16,0)),IF($E127=$S$4,INDEX(Data_sheet!$W$6:$W$16,MATCH(Berekeningen!$C127,Data_sheet!$C$6:$C$16,0)),IF($E127=$S$5,INDEX(Data_sheet!$X$6:$X$16,MATCH(Berekeningen!$C127,Data_sheet!$C$6:$C$16,0)),IF($E127=$S$6,0,"ERROR"))))),0))</f>
        <v xml:space="preserve"> </v>
      </c>
    </row>
    <row r="128" spans="2:65">
      <c r="B128" s="68" t="s">
        <v>4</v>
      </c>
      <c r="C128" s="68" t="s">
        <v>17</v>
      </c>
      <c r="D128" s="68" t="s">
        <v>6</v>
      </c>
      <c r="E128" s="86" t="str">
        <f t="shared" si="6"/>
        <v>Ref.</v>
      </c>
      <c r="P128" s="55">
        <f>IF(P$122=" "," ",IF(P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Q128" s="55">
        <f>IF(Q$122=" "," ",IF(Q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R128" s="55">
        <f>IF(R$122=" "," ",IF(R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S128" s="55">
        <f>IF(S$122=" "," ",IF(S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T128" s="55">
        <f>IF(T$122=" "," ",IF(T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U128" s="55">
        <f>IF(U$122=" "," ",IF(U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V128" s="55">
        <f>IF(V$122=" "," ",IF(V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W128" s="55">
        <f>IF(W$122=" "," ",IF(W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X128" s="55">
        <f>IF(X$122=" "," ",IF(X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Y128" s="55">
        <f>IF(Y$122=" "," ",IF(Y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Z128" s="55">
        <f>IF(Z$122=" "," ",IF(Z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A128" s="55">
        <f>IF(AA$122=" "," ",IF(AA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B128" s="55">
        <f>IF(AB$122=" "," ",IF(AB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C128" s="55">
        <f>IF(AC$122=" "," ",IF(AC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D128" s="55">
        <f>IF(AD$122=" "," ",IF(AD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E128" s="55">
        <f>IF(AE$122=" "," ",IF(AE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F128" s="55">
        <f>IF(AF$122=" "," ",IF(AF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G128" s="55">
        <f>IF(AG$122=" "," ",IF(AG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H128" s="55">
        <f>IF(AH$122=" "," ",IF(AH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I128" s="55">
        <f>IF(AI$122=" "," ",IF(AI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J128" s="55">
        <f>IF(AJ$122=" "," ",IF(AJ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K128" s="55">
        <f>IF(AK$122=" "," ",IF(AK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L128" s="55">
        <f>IF(AL$122=" "," ",IF(AL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M128" s="55">
        <f>IF(AM$122=" "," ",IF(AM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N128" s="55">
        <f>IF(AN$122=" "," ",IF(AN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O128" s="55">
        <f>IF(AO$122=" "," ",IF(AO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P128" s="55">
        <f>IF(AP$122=" "," ",IF(AP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Q128" s="55">
        <f>IF(AQ$122=" "," ",IF(AQ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R128" s="55">
        <f>IF(AR$122=" "," ",IF(AR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S128" s="55">
        <f>IF(AS$122=" "," ",IF(AS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T128" s="55">
        <f>IF(AT$122=" "," ",IF(AT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U128" s="55">
        <f>IF(AU$122=" "," ",IF(AU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V128" s="55">
        <f>IF(AV$122=" "," ",IF(AV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W128" s="55">
        <f>IF(AW$122=" "," ",IF(AW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X128" s="55">
        <f>IF(AX$122=" "," ",IF(AX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Y128" s="55">
        <f>IF(AY$122=" "," ",IF(AY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AZ128" s="55">
        <f>IF(AZ$122=" "," ",IF(AZ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BA128" s="55">
        <f>IF(BA$122=" "," ",IF(BA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BB128" s="55">
        <f>IF(BB$122=" "," ",IF(BB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BC128" s="55">
        <f>IF(BC$122=" "," ",IF(BC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>0</v>
      </c>
      <c r="BD128" s="55" t="str">
        <f>IF(BD$122=" "," ",IF(BD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E128" s="55" t="str">
        <f>IF(BE$122=" "," ",IF(BE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F128" s="55" t="str">
        <f>IF(BF$122=" "," ",IF(BF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G128" s="55" t="str">
        <f>IF(BG$122=" "," ",IF(BG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H128" s="55" t="str">
        <f>IF(BH$122=" "," ",IF(BH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I128" s="55" t="str">
        <f>IF(BI$122=" "," ",IF(BI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J128" s="55" t="str">
        <f>IF(BJ$122=" "," ",IF(BJ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K128" s="55" t="str">
        <f>IF(BK$122=" "," ",IF(BK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L128" s="55" t="str">
        <f>IF(BL$122=" "," ",IF(BL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  <c r="BM128" s="55" t="str">
        <f>IF(BM$122=" "," ",IF(BM123=$P123,(IF($E128=$S$3,INDEX(Data_sheet!$V$6:$V$16,MATCH(Berekeningen!$C128,Data_sheet!$C$6:$C$16,0)),IF($E128=$S$4,INDEX(Data_sheet!$W$6:$W$16,MATCH(Berekeningen!$C128,Data_sheet!$C$6:$C$16,0)),IF($E128=$S$5,INDEX(Data_sheet!$X$6:$X$16,MATCH(Berekeningen!$C128,Data_sheet!$C$6:$C$16,0)),IF($E128=$S$6,0,"ERROR"))))),0))</f>
        <v xml:space="preserve"> </v>
      </c>
    </row>
    <row r="129" spans="2:65">
      <c r="B129" s="68" t="s">
        <v>4</v>
      </c>
      <c r="C129" s="68" t="s">
        <v>18</v>
      </c>
      <c r="D129" s="68" t="s">
        <v>6</v>
      </c>
      <c r="E129" s="86" t="str">
        <f t="shared" si="6"/>
        <v>Ref.</v>
      </c>
      <c r="P129" s="55">
        <f>IF(P$122="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Q129" s="55">
        <f>IF(Q$122="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R129" s="55">
        <f>IF(R$122="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S129" s="55">
        <f>IF(S$122="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T129" s="55">
        <f>IF(T$122="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U129" s="55">
        <f>IF(U$122="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V129" s="55">
        <f>IF(V$122="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W129" s="55">
        <f>IF(W$122="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X129" s="55">
        <f>IF(X$122="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Y129" s="55">
        <f>IF(Y$122="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Z129" s="55">
        <f>IF(Z$122="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A129" s="55">
        <f>IF(AA$122="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B129" s="55">
        <f>IF(AB$122="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C129" s="55">
        <f>IF(AC$122="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D129" s="55">
        <f>IF(AD$122="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E129" s="55">
        <f>IF(AE$122="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F129" s="55">
        <f>IF(AF$122="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G129" s="55">
        <f>IF(AG$122="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H129" s="55">
        <f>IF(AH$122="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I129" s="55">
        <f>IF(AI$122="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J129" s="55">
        <f>IF(AJ$122="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K129" s="55">
        <f>IF(AK$122="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L129" s="55">
        <f>IF(AL$122="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M129" s="55">
        <f>IF(AM$122="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N129" s="55">
        <f>IF(AN$122="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O129" s="55">
        <f>IF(AO$122="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P129" s="55">
        <f>IF(AP$122="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Q129" s="55">
        <f>IF(AQ$122="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R129" s="55">
        <f>IF(AR$122="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S129" s="55">
        <f>IF(AS$122="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T129" s="55">
        <f>IF(AT$122="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U129" s="55">
        <f>IF(AU$122="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V129" s="55">
        <f>IF(AV$122="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W129" s="55">
        <f>IF(AW$122="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X129" s="55">
        <f>IF(AX$122="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Y129" s="55">
        <f>IF(AY$122="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AZ129" s="55">
        <f>IF(AZ$122="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BA129" s="55">
        <f>IF(BA$122="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BB129" s="55">
        <f>IF(BB$122="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BC129" s="55">
        <f>IF(BC$122="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>49815</v>
      </c>
      <c r="BD129" s="55" t="str">
        <f>IF(BD$122="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E129" s="55" t="str">
        <f>IF(BE$122="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F129" s="55" t="str">
        <f>IF(BF$122="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G129" s="55" t="str">
        <f>IF(BG$122="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H129" s="55" t="str">
        <f>IF(BH$122="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I129" s="55" t="str">
        <f>IF(BI$122="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J129" s="55" t="str">
        <f>IF(BJ$122="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K129" s="55" t="str">
        <f>IF(BK$122="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L129" s="55" t="str">
        <f>IF(BL$122="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  <c r="BM129" s="55" t="str">
        <f>IF(BM$122=" "," ",IF($E129=$S$3,INDEX(Data_sheet!$V$6:$V$16,MATCH(Berekeningen!$C129,Data_sheet!$C$6:$C$16,0)),IF($E129=$S$4,INDEX(Data_sheet!$W$6:$W$16,MATCH(Berekeningen!$C129,Data_sheet!$C$6:$C$16,0)),IF($E129=$S$5,INDEX(Data_sheet!$X$6:$X$16,MATCH(Berekeningen!$C129,Data_sheet!$C$6:$C$16,0)),IF($E129=$S$6,0,"ERROR")))))</f>
        <v xml:space="preserve"> </v>
      </c>
    </row>
    <row r="130" spans="2:65">
      <c r="B130" s="68" t="s">
        <v>4</v>
      </c>
      <c r="C130" s="68" t="s">
        <v>19</v>
      </c>
      <c r="D130" s="68" t="s">
        <v>6</v>
      </c>
      <c r="E130" s="86" t="str">
        <f t="shared" si="6"/>
        <v>Ref.</v>
      </c>
      <c r="P130" s="55">
        <f>IF(P$122="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Q130" s="55">
        <f>IF(Q$122="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R130" s="55">
        <f>IF(R$122="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S130" s="55">
        <f>IF(S$122="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T130" s="55">
        <f>IF(T$122="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U130" s="55">
        <f>IF(U$122="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V130" s="55">
        <f>IF(V$122="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W130" s="55">
        <f>IF(W$122="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X130" s="55">
        <f>IF(X$122="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Y130" s="55">
        <f>IF(Y$122="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Z130" s="55">
        <f>IF(Z$122="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A130" s="55">
        <f>IF(AA$122="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B130" s="55">
        <f>IF(AB$122="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C130" s="55">
        <f>IF(AC$122="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D130" s="55">
        <f>IF(AD$122="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E130" s="55">
        <f>IF(AE$122="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F130" s="55">
        <f>IF(AF$122="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G130" s="55">
        <f>IF(AG$122="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H130" s="55">
        <f>IF(AH$122="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I130" s="55">
        <f>IF(AI$122="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J130" s="55">
        <f>IF(AJ$122="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K130" s="55">
        <f>IF(AK$122="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L130" s="55">
        <f>IF(AL$122="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M130" s="55">
        <f>IF(AM$122="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N130" s="55">
        <f>IF(AN$122="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O130" s="55">
        <f>IF(AO$122="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P130" s="55">
        <f>IF(AP$122="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Q130" s="55">
        <f>IF(AQ$122="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R130" s="55">
        <f>IF(AR$122="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S130" s="55">
        <f>IF(AS$122="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T130" s="55">
        <f>IF(AT$122="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U130" s="55">
        <f>IF(AU$122="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V130" s="55">
        <f>IF(AV$122="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W130" s="55">
        <f>IF(AW$122="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X130" s="55">
        <f>IF(AX$122="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Y130" s="55">
        <f>IF(AY$122="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AZ130" s="55">
        <f>IF(AZ$122="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BA130" s="55">
        <f>IF(BA$122="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BB130" s="55">
        <f>IF(BB$122="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BC130" s="55">
        <f>IF(BC$122="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>0</v>
      </c>
      <c r="BD130" s="55" t="str">
        <f>IF(BD$122="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E130" s="55" t="str">
        <f>IF(BE$122="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F130" s="55" t="str">
        <f>IF(BF$122="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G130" s="55" t="str">
        <f>IF(BG$122="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H130" s="55" t="str">
        <f>IF(BH$122="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I130" s="55" t="str">
        <f>IF(BI$122="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J130" s="55" t="str">
        <f>IF(BJ$122="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K130" s="55" t="str">
        <f>IF(BK$122="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L130" s="55" t="str">
        <f>IF(BL$122="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  <c r="BM130" s="55" t="str">
        <f>IF(BM$122=" "," ",IF(User_interface!$C$47=User_interface!$P$31,0,IF(Berekeningen!$E130=Berekeningen!$S$3,SUMIF(Data_sheet!$C$6:$C$16,Berekeningen!$C130,Data_sheet!$V$6:$V$16),IF(Berekeningen!$E130=Berekeningen!$S$4,SUMIF(Data_sheet!$C$6:$C$16,Berekeningen!$C130,Data_sheet!$W$6:$W$16),IF(Berekeningen!$E130=Berekeningen!$S$5,SUMIF(Data_sheet!$C$6:$C$16,Berekeningen!$C130,Data_sheet!$X$6:$X$16),IF(Berekeningen!$E130=Berekeningen!$S$6,0,"ERROR"))))))</f>
        <v xml:space="preserve"> </v>
      </c>
    </row>
    <row r="131" spans="2:65">
      <c r="B131" s="68" t="s">
        <v>5</v>
      </c>
      <c r="C131" s="68" t="s">
        <v>20</v>
      </c>
      <c r="D131" s="68" t="s">
        <v>6</v>
      </c>
      <c r="E131" s="86" t="str">
        <f t="shared" si="6"/>
        <v>Ref.</v>
      </c>
      <c r="P131" s="55">
        <f>IF(P$122="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Q131" s="55">
        <f>IF(Q$122="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R131" s="55">
        <f>IF(R$122="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S131" s="55">
        <f>IF(S$122="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T131" s="55">
        <f>IF(T$122="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U131" s="55">
        <f>IF(U$122="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V131" s="55">
        <f>IF(V$122="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W131" s="55">
        <f>IF(W$122="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X131" s="55">
        <f>IF(X$122="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Y131" s="55">
        <f>IF(Y$122="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Z131" s="55">
        <f>IF(Z$122="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A131" s="55">
        <f>IF(AA$122="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B131" s="55">
        <f>IF(AB$122="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C131" s="55">
        <f>IF(AC$122="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D131" s="55">
        <f>IF(AD$122="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E131" s="55">
        <f>IF(AE$122="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F131" s="55">
        <f>IF(AF$122="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G131" s="55">
        <f>IF(AG$122="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H131" s="55">
        <f>IF(AH$122="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I131" s="55">
        <f>IF(AI$122="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J131" s="55">
        <f>IF(AJ$122="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K131" s="55">
        <f>IF(AK$122="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L131" s="55">
        <f>IF(AL$122="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M131" s="55">
        <f>IF(AM$122="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N131" s="55">
        <f>IF(AN$122="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O131" s="55">
        <f>IF(AO$122="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P131" s="55">
        <f>IF(AP$122="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Q131" s="55">
        <f>IF(AQ$122="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R131" s="55">
        <f>IF(AR$122="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S131" s="55">
        <f>IF(AS$122="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T131" s="55">
        <f>IF(AT$122="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U131" s="55">
        <f>IF(AU$122="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V131" s="55">
        <f>IF(AV$122="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W131" s="55">
        <f>IF(AW$122="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X131" s="55">
        <f>IF(AX$122="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Y131" s="55">
        <f>IF(AY$122="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AZ131" s="55">
        <f>IF(AZ$122="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BA131" s="55">
        <f>IF(BA$122="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BB131" s="55">
        <f>IF(BB$122="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BC131" s="55">
        <f>IF(BC$122="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>313374.59999999998</v>
      </c>
      <c r="BD131" s="55" t="str">
        <f>IF(BD$122="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E131" s="55" t="str">
        <f>IF(BE$122="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F131" s="55" t="str">
        <f>IF(BF$122="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G131" s="55" t="str">
        <f>IF(BG$122="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H131" s="55" t="str">
        <f>IF(BH$122="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I131" s="55" t="str">
        <f>IF(BI$122="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J131" s="55" t="str">
        <f>IF(BJ$122="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K131" s="55" t="str">
        <f>IF(BK$122="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L131" s="55" t="str">
        <f>IF(BL$122="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  <c r="BM131" s="55" t="str">
        <f>IF(BM$122=" "," ",IF($E131=$S$3,INDEX(Data_sheet!$V$6:$V$16,MATCH(Berekeningen!$C131,Data_sheet!$C$6:$C$16,0))*User_interface!$F$54*User_interface!$F$55,IF($E131=$S$4,INDEX(Data_sheet!$W$6:$W$16,MATCH(Berekeningen!$C131,Data_sheet!$C$6:$C$16,0))*User_interface!$F$54*User_interface!$F$55,IF($E131=$S$5,INDEX(Data_sheet!$X$6:$X$16,MATCH(Berekeningen!$C131,Data_sheet!$C$6:$C$16,0))*User_interface!$F$54*User_interface!$F$55,IF($E131=$S$6,0,"ERROR")))))</f>
        <v xml:space="preserve"> </v>
      </c>
    </row>
    <row r="132" spans="2:65">
      <c r="B132" s="68" t="s">
        <v>5</v>
      </c>
      <c r="C132" s="68" t="s">
        <v>21</v>
      </c>
      <c r="D132" s="68" t="s">
        <v>6</v>
      </c>
      <c r="E132" s="86" t="str">
        <f t="shared" si="6"/>
        <v>Ref.</v>
      </c>
      <c r="P132" s="55">
        <f>IF(P$122="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Q132" s="55">
        <f>IF(Q$122="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R132" s="55">
        <f>IF(R$122="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S132" s="55">
        <f>IF(S$122="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T132" s="55">
        <f>IF(T$122="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U132" s="55">
        <f>IF(U$122="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V132" s="55">
        <f>IF(V$122="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W132" s="55">
        <f>IF(W$122="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X132" s="55">
        <f>IF(X$122="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Y132" s="55">
        <f>IF(Y$122="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Z132" s="55">
        <f>IF(Z$122="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A132" s="55">
        <f>IF(AA$122="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B132" s="55">
        <f>IF(AB$122="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C132" s="55">
        <f>IF(AC$122="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D132" s="55">
        <f>IF(AD$122="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E132" s="55">
        <f>IF(AE$122="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F132" s="55">
        <f>IF(AF$122="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G132" s="55">
        <f>IF(AG$122="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H132" s="55">
        <f>IF(AH$122="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I132" s="55">
        <f>IF(AI$122="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J132" s="55">
        <f>IF(AJ$122="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K132" s="55">
        <f>IF(AK$122="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L132" s="55">
        <f>IF(AL$122="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M132" s="55">
        <f>IF(AM$122="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N132" s="55">
        <f>IF(AN$122="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O132" s="55">
        <f>IF(AO$122="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P132" s="55">
        <f>IF(AP$122="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Q132" s="55">
        <f>IF(AQ$122="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R132" s="55">
        <f>IF(AR$122="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S132" s="55">
        <f>IF(AS$122="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T132" s="55">
        <f>IF(AT$122="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U132" s="55">
        <f>IF(AU$122="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V132" s="55">
        <f>IF(AV$122="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W132" s="55">
        <f>IF(AW$122="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X132" s="55">
        <f>IF(AX$122="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Y132" s="55">
        <f>IF(AY$122="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AZ132" s="55">
        <f>IF(AZ$122="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BA132" s="55">
        <f>IF(BA$122="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BB132" s="55">
        <f>IF(BB$122="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BC132" s="55">
        <f>IF(BC$122="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>0</v>
      </c>
      <c r="BD132" s="55" t="str">
        <f>IF(BD$122="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E132" s="55" t="str">
        <f>IF(BE$122="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F132" s="55" t="str">
        <f>IF(BF$122="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G132" s="55" t="str">
        <f>IF(BG$122="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H132" s="55" t="str">
        <f>IF(BH$122="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I132" s="55" t="str">
        <f>IF(BI$122="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J132" s="55" t="str">
        <f>IF(BJ$122="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K132" s="55" t="str">
        <f>IF(BK$122="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L132" s="55" t="str">
        <f>IF(BL$122="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  <c r="BM132" s="55" t="str">
        <f>IF(BM$122=" "," ",IF(User_interface!$C$47=User_interface!$P$31,0,IF($E132=$S$3,INDEX(Data_sheet!$V$6:$V$16,MATCH(Berekeningen!$C132,Data_sheet!$C$6:$C$16,0)),IF($E132=$S$4,INDEX(Data_sheet!$W$6:$W$16,MATCH(Berekeningen!$C132,Data_sheet!$C$6:$C$16,0)),IF($E132=$S$5,INDEX(Data_sheet!$X$6:$X$16,MATCH(Berekeningen!$C132,Data_sheet!$C$6:$C$16,0)),IF($E132=$S$6,0,"ERROR"))))))</f>
        <v xml:space="preserve"> </v>
      </c>
    </row>
    <row r="133" spans="2:65">
      <c r="B133" s="68" t="s">
        <v>5</v>
      </c>
      <c r="C133" s="68" t="s">
        <v>123</v>
      </c>
      <c r="D133" s="68" t="s">
        <v>6</v>
      </c>
      <c r="E133" s="86" t="str">
        <f t="shared" si="6"/>
        <v>Ref.</v>
      </c>
      <c r="P133" s="55">
        <f>IF(P$122="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Q133" s="55">
        <f>IF(Q$122="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R133" s="55">
        <f>IF(R$122="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S133" s="55">
        <f>IF(S$122="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T133" s="55">
        <f>IF(T$122="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U133" s="55">
        <f>IF(U$122="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V133" s="55">
        <f>IF(V$122="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W133" s="55">
        <f>IF(W$122="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X133" s="55">
        <f>IF(X$122="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Y133" s="55">
        <f>IF(Y$122="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Z133" s="55">
        <f>IF(Z$122="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A133" s="55">
        <f>IF(AA$122="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B133" s="55">
        <f>IF(AB$122="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C133" s="55">
        <f>IF(AC$122="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D133" s="55">
        <f>IF(AD$122="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E133" s="55">
        <f>IF(AE$122="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F133" s="55">
        <f>IF(AF$122="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G133" s="55">
        <f>IF(AG$122="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H133" s="55">
        <f>IF(AH$122="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I133" s="55">
        <f>IF(AI$122="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J133" s="55">
        <f>IF(AJ$122="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K133" s="55">
        <f>IF(AK$122="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L133" s="55">
        <f>IF(AL$122="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M133" s="55">
        <f>IF(AM$122="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N133" s="55">
        <f>IF(AN$122="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O133" s="55">
        <f>IF(AO$122="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P133" s="55">
        <f>IF(AP$122="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Q133" s="55">
        <f>IF(AQ$122="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R133" s="55">
        <f>IF(AR$122="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S133" s="55">
        <f>IF(AS$122="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T133" s="55">
        <f>IF(AT$122="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U133" s="55">
        <f>IF(AU$122="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V133" s="55">
        <f>IF(AV$122="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W133" s="55">
        <f>IF(AW$122="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X133" s="55">
        <f>IF(AX$122="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Y133" s="55">
        <f>IF(AY$122="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AZ133" s="55">
        <f>IF(AZ$122="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BA133" s="55">
        <f>IF(BA$122="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BB133" s="55">
        <f>IF(BB$122="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BC133" s="55">
        <f>IF(BC$122="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>49855.05</v>
      </c>
      <c r="BD133" s="55" t="str">
        <f>IF(BD$122="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E133" s="55" t="str">
        <f>IF(BE$122="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F133" s="55" t="str">
        <f>IF(BF$122="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G133" s="55" t="str">
        <f>IF(BG$122="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H133" s="55" t="str">
        <f>IF(BH$122="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I133" s="55" t="str">
        <f>IF(BI$122="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J133" s="55" t="str">
        <f>IF(BJ$122="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K133" s="55" t="str">
        <f>IF(BK$122="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L133" s="55" t="str">
        <f>IF(BL$122="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  <c r="BM133" s="55" t="str">
        <f>IF(BM$122=" "," ",IF($E133=$S$3,INDEX(Data_sheet!$V$6:$V$16,MATCH(Berekeningen!$C133,Data_sheet!$C$6:$C$16,0))*User_interface!$F$54*User_interface!$F$55,IF($E133=$S$4,INDEX(Data_sheet!$W$6:$W$16,MATCH(Berekeningen!$C133,Data_sheet!$C$6:$C$16,0))*User_interface!$F$54*User_interface!$F$55,IF($E133=$S$5,INDEX(Data_sheet!$X$6:$X$16,MATCH(Berekeningen!$C133,Data_sheet!$C$6:$C$16,0))*User_interface!$F$54*User_interface!$F$55,IF($E133=$S$6,0,"ERROR")))))</f>
        <v xml:space="preserve"> </v>
      </c>
    </row>
    <row r="134" spans="2:65">
      <c r="B134" s="68" t="s">
        <v>132</v>
      </c>
      <c r="C134" s="68" t="s">
        <v>20</v>
      </c>
      <c r="D134" s="68" t="s">
        <v>58</v>
      </c>
      <c r="E134" s="86" t="str">
        <f t="shared" si="6"/>
        <v>Ref.</v>
      </c>
      <c r="P134" s="55">
        <f>IF(P$122=" "," ",User_interface!$F$54*User_interface!$F$55)</f>
        <v>7122.15</v>
      </c>
      <c r="Q134" s="55">
        <f>IF(Q$122=" "," ",User_interface!$F$54*User_interface!$F$55)</f>
        <v>7122.15</v>
      </c>
      <c r="R134" s="55">
        <f>IF(R$122=" "," ",User_interface!$F$54*User_interface!$F$55)</f>
        <v>7122.15</v>
      </c>
      <c r="S134" s="55">
        <f>IF(S$122=" "," ",User_interface!$F$54*User_interface!$F$55)</f>
        <v>7122.15</v>
      </c>
      <c r="T134" s="55">
        <f>IF(T$122=" "," ",User_interface!$F$54*User_interface!$F$55)</f>
        <v>7122.15</v>
      </c>
      <c r="U134" s="55">
        <f>IF(U$122=" "," ",User_interface!$F$54*User_interface!$F$55)</f>
        <v>7122.15</v>
      </c>
      <c r="V134" s="55">
        <f>IF(V$122=" "," ",User_interface!$F$54*User_interface!$F$55)</f>
        <v>7122.15</v>
      </c>
      <c r="W134" s="55">
        <f>IF(W$122=" "," ",User_interface!$F$54*User_interface!$F$55)</f>
        <v>7122.15</v>
      </c>
      <c r="X134" s="55">
        <f>IF(X$122=" "," ",User_interface!$F$54*User_interface!$F$55)</f>
        <v>7122.15</v>
      </c>
      <c r="Y134" s="55">
        <f>IF(Y$122=" "," ",User_interface!$F$54*User_interface!$F$55)</f>
        <v>7122.15</v>
      </c>
      <c r="Z134" s="55">
        <f>IF(Z$122=" "," ",User_interface!$F$54*User_interface!$F$55)</f>
        <v>7122.15</v>
      </c>
      <c r="AA134" s="55">
        <f>IF(AA$122=" "," ",User_interface!$F$54*User_interface!$F$55)</f>
        <v>7122.15</v>
      </c>
      <c r="AB134" s="55">
        <f>IF(AB$122=" "," ",User_interface!$F$54*User_interface!$F$55)</f>
        <v>7122.15</v>
      </c>
      <c r="AC134" s="55">
        <f>IF(AC$122=" "," ",User_interface!$F$54*User_interface!$F$55)</f>
        <v>7122.15</v>
      </c>
      <c r="AD134" s="55">
        <f>IF(AD$122=" "," ",User_interface!$F$54*User_interface!$F$55)</f>
        <v>7122.15</v>
      </c>
      <c r="AE134" s="55">
        <f>IF(AE$122=" "," ",User_interface!$F$54*User_interface!$F$55)</f>
        <v>7122.15</v>
      </c>
      <c r="AF134" s="55">
        <f>IF(AF$122=" "," ",User_interface!$F$54*User_interface!$F$55)</f>
        <v>7122.15</v>
      </c>
      <c r="AG134" s="55">
        <f>IF(AG$122=" "," ",User_interface!$F$54*User_interface!$F$55)</f>
        <v>7122.15</v>
      </c>
      <c r="AH134" s="55">
        <f>IF(AH$122=" "," ",User_interface!$F$54*User_interface!$F$55)</f>
        <v>7122.15</v>
      </c>
      <c r="AI134" s="55">
        <f>IF(AI$122=" "," ",User_interface!$F$54*User_interface!$F$55)</f>
        <v>7122.15</v>
      </c>
      <c r="AJ134" s="55">
        <f>IF(AJ$122=" "," ",User_interface!$F$54*User_interface!$F$55)</f>
        <v>7122.15</v>
      </c>
      <c r="AK134" s="55">
        <f>IF(AK$122=" "," ",User_interface!$F$54*User_interface!$F$55)</f>
        <v>7122.15</v>
      </c>
      <c r="AL134" s="55">
        <f>IF(AL$122=" "," ",User_interface!$F$54*User_interface!$F$55)</f>
        <v>7122.15</v>
      </c>
      <c r="AM134" s="55">
        <f>IF(AM$122=" "," ",User_interface!$F$54*User_interface!$F$55)</f>
        <v>7122.15</v>
      </c>
      <c r="AN134" s="55">
        <f>IF(AN$122=" "," ",User_interface!$F$54*User_interface!$F$55)</f>
        <v>7122.15</v>
      </c>
      <c r="AO134" s="55">
        <f>IF(AO$122=" "," ",User_interface!$F$54*User_interface!$F$55)</f>
        <v>7122.15</v>
      </c>
      <c r="AP134" s="55">
        <f>IF(AP$122=" "," ",User_interface!$F$54*User_interface!$F$55)</f>
        <v>7122.15</v>
      </c>
      <c r="AQ134" s="55">
        <f>IF(AQ$122=" "," ",User_interface!$F$54*User_interface!$F$55)</f>
        <v>7122.15</v>
      </c>
      <c r="AR134" s="55">
        <f>IF(AR$122=" "," ",User_interface!$F$54*User_interface!$F$55)</f>
        <v>7122.15</v>
      </c>
      <c r="AS134" s="55">
        <f>IF(AS$122=" "," ",User_interface!$F$54*User_interface!$F$55)</f>
        <v>7122.15</v>
      </c>
      <c r="AT134" s="55">
        <f>IF(AT$122=" "," ",User_interface!$F$54*User_interface!$F$55)</f>
        <v>7122.15</v>
      </c>
      <c r="AU134" s="55">
        <f>IF(AU$122=" "," ",User_interface!$F$54*User_interface!$F$55)</f>
        <v>7122.15</v>
      </c>
      <c r="AV134" s="55">
        <f>IF(AV$122=" "," ",User_interface!$F$54*User_interface!$F$55)</f>
        <v>7122.15</v>
      </c>
      <c r="AW134" s="55">
        <f>IF(AW$122=" "," ",User_interface!$F$54*User_interface!$F$55)</f>
        <v>7122.15</v>
      </c>
      <c r="AX134" s="55">
        <f>IF(AX$122=" "," ",User_interface!$F$54*User_interface!$F$55)</f>
        <v>7122.15</v>
      </c>
      <c r="AY134" s="55">
        <f>IF(AY$122=" "," ",User_interface!$F$54*User_interface!$F$55)</f>
        <v>7122.15</v>
      </c>
      <c r="AZ134" s="55">
        <f>IF(AZ$122=" "," ",User_interface!$F$54*User_interface!$F$55)</f>
        <v>7122.15</v>
      </c>
      <c r="BA134" s="55">
        <f>IF(BA$122=" "," ",User_interface!$F$54*User_interface!$F$55)</f>
        <v>7122.15</v>
      </c>
      <c r="BB134" s="55">
        <f>IF(BB$122=" "," ",User_interface!$F$54*User_interface!$F$55)</f>
        <v>7122.15</v>
      </c>
      <c r="BC134" s="55">
        <f>IF(BC$122=" "," ",User_interface!$F$54*User_interface!$F$55)</f>
        <v>7122.15</v>
      </c>
      <c r="BD134" s="55" t="str">
        <f>IF(BD$122=" "," ",User_interface!$F$54*User_interface!$F$55)</f>
        <v xml:space="preserve"> </v>
      </c>
      <c r="BE134" s="55" t="str">
        <f>IF(BE$122=" "," ",User_interface!$F$54*User_interface!$F$55)</f>
        <v xml:space="preserve"> </v>
      </c>
      <c r="BF134" s="55" t="str">
        <f>IF(BF$122=" "," ",User_interface!$F$54*User_interface!$F$55)</f>
        <v xml:space="preserve"> </v>
      </c>
      <c r="BG134" s="55" t="str">
        <f>IF(BG$122=" "," ",User_interface!$F$54*User_interface!$F$55)</f>
        <v xml:space="preserve"> </v>
      </c>
      <c r="BH134" s="55" t="str">
        <f>IF(BH$122=" "," ",User_interface!$F$54*User_interface!$F$55)</f>
        <v xml:space="preserve"> </v>
      </c>
      <c r="BI134" s="55" t="str">
        <f>IF(BI$122=" "," ",User_interface!$F$54*User_interface!$F$55)</f>
        <v xml:space="preserve"> </v>
      </c>
      <c r="BJ134" s="55" t="str">
        <f>IF(BJ$122=" "," ",User_interface!$F$54*User_interface!$F$55)</f>
        <v xml:space="preserve"> </v>
      </c>
      <c r="BK134" s="55" t="str">
        <f>IF(BK$122=" "," ",User_interface!$F$54*User_interface!$F$55)</f>
        <v xml:space="preserve"> </v>
      </c>
      <c r="BL134" s="55" t="str">
        <f>IF(BL$122=" "," ",User_interface!$F$54*User_interface!$F$55)</f>
        <v xml:space="preserve"> </v>
      </c>
      <c r="BM134" s="55" t="str">
        <f>IF(BM$122=" "," ",User_interface!$F$54*User_interface!$F$55)</f>
        <v xml:space="preserve"> </v>
      </c>
    </row>
    <row r="135" spans="2:65">
      <c r="C135" s="68" t="s">
        <v>43</v>
      </c>
      <c r="D135" s="68" t="s">
        <v>6</v>
      </c>
      <c r="F135" s="55" t="str">
        <f>IF(F122=" "," ",SUM(SUMIF($B123:$B133,$U$4,F123:F133),-SUMIF($B123:$B133,$U$3,F123:F133))/(1+User_interface!$F$59)^(F122-($P122-1)))</f>
        <v xml:space="preserve"> </v>
      </c>
      <c r="G135" s="55" t="str">
        <f>IF(G122=" "," ",SUM(SUMIF($B123:$B133,$U$4,G123:G133),-SUMIF($B123:$B133,$U$3,G123:G133))/(1+User_interface!$F$59)^(G122-($P122-1)))</f>
        <v xml:space="preserve"> </v>
      </c>
      <c r="H135" s="55" t="str">
        <f>IF(H122=" "," ",SUM(SUMIF($B123:$B133,$U$4,H123:H133),-SUMIF($B123:$B133,$U$3,H123:H133))/(1+User_interface!$F$59)^(H122-($P122-1)))</f>
        <v xml:space="preserve"> </v>
      </c>
      <c r="I135" s="55" t="str">
        <f>IF(I122=" "," ",SUM(SUMIF($B123:$B133,$U$4,I123:I133),-SUMIF($B123:$B133,$U$3,I123:I133))/(1+User_interface!$F$59)^(I122-($P122-1)))</f>
        <v xml:space="preserve"> </v>
      </c>
      <c r="J135" s="55" t="str">
        <f>IF(J122=" "," ",SUM(SUMIF($B123:$B133,$U$4,J123:J133),-SUMIF($B123:$B133,$U$3,J123:J133))/(1+User_interface!$F$59)^(J122-($P122-1)))</f>
        <v xml:space="preserve"> </v>
      </c>
      <c r="K135" s="55" t="str">
        <f>IF(K122=" "," ",SUM(SUMIF($B123:$B133,$U$4,K123:K133),-SUMIF($B123:$B133,$U$3,K123:K133))/(1+User_interface!$F$59)^(K122-($P122-1)))</f>
        <v xml:space="preserve"> </v>
      </c>
      <c r="L135" s="55" t="str">
        <f>IF(L122=" "," ",SUM(SUMIF($B123:$B133,$U$4,L123:L133),-SUMIF($B123:$B133,$U$3,L123:L133))/(1+User_interface!$F$59)^(L122-($P122-1)))</f>
        <v xml:space="preserve"> </v>
      </c>
      <c r="M135" s="55" t="str">
        <f>IF(M122=" "," ",SUM(SUMIF($B123:$B133,$U$4,M123:M133),-SUMIF($B123:$B133,$U$3,M123:M133))/(1+User_interface!$F$59)^(M122-($P122-1)))</f>
        <v xml:space="preserve"> </v>
      </c>
      <c r="N135" s="55" t="str">
        <f>IF(N122=" "," ",SUM(SUMIF($B123:$B133,$U$4,N123:N133),-SUMIF($B123:$B133,$U$3,N123:N133))/(1+User_interface!$F$59)^(N122-($P122-1)))</f>
        <v xml:space="preserve"> </v>
      </c>
      <c r="O135" s="55" t="str">
        <f>IF(O122=" "," ",SUM(SUMIF($B123:$B133,$U$4,O123:O133),-SUMIF($B123:$B133,$U$3,O123:O133))/(1+User_interface!$F$59)^(O122-($P122-1)))</f>
        <v xml:space="preserve"> </v>
      </c>
      <c r="P135" s="55">
        <f>IF(P122=" "," ",SUM(SUMIF($B123:$B133,$U$4,P123:P133),-SUMIF($B123:$B133,$U$3,P123:P133))/(1+User_interface!$F$59)^(P122-($P122-1)))</f>
        <v>163621.8597857838</v>
      </c>
      <c r="Q135" s="55">
        <f>IF(Q122=" "," ",SUM(SUMIF($B123:$B133,$U$4,Q123:Q133),-SUMIF($B123:$B133,$U$3,Q123:Q133))/(1+User_interface!$F$59)^(Q122-($P122-1)))</f>
        <v>159320.2140075792</v>
      </c>
      <c r="R135" s="55">
        <f>IF(R122=" "," ",SUM(SUMIF($B123:$B133,$U$4,R123:R133),-SUMIF($B123:$B133,$U$3,R123:R133))/(1+User_interface!$F$59)^(R122-($P122-1)))</f>
        <v>155131.65920893787</v>
      </c>
      <c r="S135" s="55">
        <f>IF(S122=" "," ",SUM(SUMIF($B123:$B133,$U$4,S123:S133),-SUMIF($B123:$B133,$U$3,S123:S133))/(1+User_interface!$F$59)^(S122-($P122-1)))</f>
        <v>151053.22220928714</v>
      </c>
      <c r="T135" s="55">
        <f>IF(T122=" "," ",SUM(SUMIF($B123:$B133,$U$4,T123:T133),-SUMIF($B123:$B133,$U$3,T123:T133))/(1+User_interface!$F$59)^(T122-($P122-1)))</f>
        <v>147082.00799346363</v>
      </c>
      <c r="U135" s="55">
        <f>IF(U122=" "," ",SUM(SUMIF($B123:$B133,$U$4,U123:U133),-SUMIF($B123:$B133,$U$3,U123:U133))/(1+User_interface!$F$59)^(U122-($P122-1)))</f>
        <v>143215.19765673191</v>
      </c>
      <c r="V135" s="55">
        <f>IF(V122=" "," ",SUM(SUMIF($B123:$B133,$U$4,V123:V133),-SUMIF($B123:$B133,$U$3,V123:V133))/(1+User_interface!$F$59)^(V122-($P122-1)))</f>
        <v>139450.04640382854</v>
      </c>
      <c r="W135" s="55">
        <f>IF(W122=" "," ",SUM(SUMIF($B123:$B133,$U$4,W123:W133),-SUMIF($B123:$B133,$U$3,W123:W133))/(1+User_interface!$F$59)^(W122-($P122-1)))</f>
        <v>135783.88160061202</v>
      </c>
      <c r="X135" s="55">
        <f>IF(X122=" "," ",SUM(SUMIF($B123:$B133,$U$4,X123:X133),-SUMIF($B123:$B133,$U$3,X123:X133))/(1+User_interface!$F$59)^(X122-($P122-1)))</f>
        <v>132214.1008769348</v>
      </c>
      <c r="Y135" s="55">
        <f>IF(Y122=" "," ",SUM(SUMIF($B123:$B133,$U$4,Y123:Y133),-SUMIF($B123:$B133,$U$3,Y123:Y133))/(1+User_interface!$F$59)^(Y122-($P122-1)))</f>
        <v>128738.17027939126</v>
      </c>
      <c r="Z135" s="55">
        <f>IF(Z122=" "," ",SUM(SUMIF($B123:$B133,$U$4,Z123:Z133),-SUMIF($B123:$B133,$U$3,Z123:Z133))/(1+User_interface!$F$59)^(Z122-($P122-1)))</f>
        <v>125353.62247263023</v>
      </c>
      <c r="AA135" s="55">
        <f>IF(AA122=" "," ",SUM(SUMIF($B123:$B133,$U$4,AA123:AA133),-SUMIF($B123:$B133,$U$3,AA123:AA133))/(1+User_interface!$F$59)^(AA122-($P122-1)))</f>
        <v>17461.551018412618</v>
      </c>
      <c r="AB135" s="55">
        <f>IF(AB122=" "," ",SUM(SUMIF($B123:$B133,$U$4,AB123:AB133),-SUMIF($B123:$B133,$U$3,AB123:AB133))/(1+User_interface!$F$59)^(AB122-($P122-1)))</f>
        <v>118849.12851797028</v>
      </c>
      <c r="AC135" s="55">
        <f>IF(AC122=" "," ",SUM(SUMIF($B123:$B133,$U$4,AC123:AC133),-SUMIF($B123:$B133,$U$3,AC123:AC133))/(1+User_interface!$F$59)^(AC122-($P122-1)))</f>
        <v>115724.56525605674</v>
      </c>
      <c r="AD135" s="55">
        <f>IF(AD122=" "," ",SUM(SUMIF($B123:$B133,$U$4,AD123:AD133),-SUMIF($B123:$B133,$U$3,AD123:AD133))/(1+User_interface!$F$59)^(AD122-($P122-1)))</f>
        <v>112682.14727950998</v>
      </c>
      <c r="AE135" s="55">
        <f>IF(AE122=" "," ",SUM(SUMIF($B123:$B133,$U$4,AE123:AE133),-SUMIF($B123:$B133,$U$3,AE123:AE133))/(1+User_interface!$F$59)^(AE122-($P122-1)))</f>
        <v>109719.71497518015</v>
      </c>
      <c r="AF135" s="55">
        <f>IF(AF122=" "," ",SUM(SUMIF($B123:$B133,$U$4,AF123:AF133),-SUMIF($B123:$B133,$U$3,AF123:AF133))/(1+User_interface!$F$59)^(AF122-($P122-1)))</f>
        <v>106835.16550650453</v>
      </c>
      <c r="AG135" s="55">
        <f>IF(AG122=" "," ",SUM(SUMIF($B123:$B133,$U$4,AG123:AG133),-SUMIF($B123:$B133,$U$3,AG123:AG133))/(1+User_interface!$F$59)^(AG122-($P122-1)))</f>
        <v>104026.45132084181</v>
      </c>
      <c r="AH135" s="55">
        <f>IF(AH122=" "," ",SUM(SUMIF($B123:$B133,$U$4,AH123:AH133),-SUMIF($B123:$B133,$U$3,AH123:AH133))/(1+User_interface!$F$59)^(AH122-($P122-1)))</f>
        <v>101291.5786960485</v>
      </c>
      <c r="AI135" s="55">
        <f>IF(AI122=" "," ",SUM(SUMIF($B123:$B133,$U$4,AI123:AI133),-SUMIF($B123:$B133,$U$3,AI123:AI133))/(1+User_interface!$F$59)^(AI122-($P122-1)))</f>
        <v>98628.60632526633</v>
      </c>
      <c r="AJ135" s="55">
        <f>IF(AJ122=" "," ",SUM(SUMIF($B123:$B133,$U$4,AJ123:AJ133),-SUMIF($B123:$B133,$U$3,AJ123:AJ133))/(1+User_interface!$F$59)^(AJ122-($P122-1)))</f>
        <v>96035.643938915615</v>
      </c>
      <c r="AK135" s="55">
        <f>IF(AK122=" "," ",SUM(SUMIF($B123:$B133,$U$4,AK123:AK133),-SUMIF($B123:$B133,$U$3,AK123:AK133))/(1+User_interface!$F$59)^(AK122-($P122-1)))</f>
        <v>93510.850962916869</v>
      </c>
      <c r="AL135" s="55">
        <f>IF(AL122=" "," ",SUM(SUMIF($B123:$B133,$U$4,AL123:AL133),-SUMIF($B123:$B133,$U$3,AL123:AL133))/(1+User_interface!$F$59)^(AL122-($P122-1)))</f>
        <v>91052.435212187818</v>
      </c>
      <c r="AM135" s="55">
        <f>IF(AM122=" "," ",SUM(SUMIF($B123:$B133,$U$4,AM123:AM133),-SUMIF($B123:$B133,$U$3,AM123:AM133))/(1+User_interface!$F$59)^(AM122-($P122-1)))</f>
        <v>12683.452711192849</v>
      </c>
      <c r="AN135" s="55">
        <f>IF(AN122=" "," ",SUM(SUMIF($B123:$B133,$U$4,AN123:AN133),-SUMIF($B123:$B133,$U$3,AN123:AN133))/(1+User_interface!$F$59)^(AN122-($P122-1)))</f>
        <v>86327.8009917124</v>
      </c>
      <c r="AO135" s="55">
        <f>IF(AO122=" "," ",SUM(SUMIF($B123:$B133,$U$4,AO123:AO133),-SUMIF($B123:$B133,$U$3,AO123:AO133))/(1+User_interface!$F$59)^(AO122-($P122-1)))</f>
        <v>84058.228813741385</v>
      </c>
      <c r="AP135" s="55">
        <f>IF(AP122=" "," ",SUM(SUMIF($B123:$B133,$U$4,AP123:AP133),-SUMIF($B123:$B133,$U$3,AP123:AP133))/(1+User_interface!$F$59)^(AP122-($P122-1)))</f>
        <v>81848.324064013039</v>
      </c>
      <c r="AQ135" s="55">
        <f>IF(AQ122=" "," ",SUM(SUMIF($B123:$B133,$U$4,AQ123:AQ133),-SUMIF($B123:$B133,$U$3,AQ123:AQ133))/(1+User_interface!$F$59)^(AQ122-($P122-1)))</f>
        <v>79696.518075962071</v>
      </c>
      <c r="AR135" s="55">
        <f>IF(AR122=" "," ",SUM(SUMIF($B123:$B133,$U$4,AR123:AR133),-SUMIF($B123:$B133,$U$3,AR123:AR133))/(1+User_interface!$F$59)^(AR122-($P122-1)))</f>
        <v>77601.283423526853</v>
      </c>
      <c r="AS135" s="55">
        <f>IF(AS122=" "," ",SUM(SUMIF($B123:$B133,$U$4,AS123:AS133),-SUMIF($B123:$B133,$U$3,AS123:AS133))/(1+User_interface!$F$59)^(AS122-($P122-1)))</f>
        <v>75561.13283692977</v>
      </c>
      <c r="AT135" s="55">
        <f>IF(AT122=" "," ",SUM(SUMIF($B123:$B133,$U$4,AT123:AT133),-SUMIF($B123:$B133,$U$3,AT123:AT133))/(1+User_interface!$F$59)^(AT122-($P122-1)))</f>
        <v>73574.618146961788</v>
      </c>
      <c r="AU135" s="55">
        <f>IF(AU122=" "," ",SUM(SUMIF($B123:$B133,$U$4,AU123:AU133),-SUMIF($B123:$B133,$U$3,AU123:AU133))/(1+User_interface!$F$59)^(AU122-($P122-1)))</f>
        <v>71640.329257022211</v>
      </c>
      <c r="AV135" s="55">
        <f>IF(AV122=" "," ",SUM(SUMIF($B123:$B133,$U$4,AV123:AV133),-SUMIF($B123:$B133,$U$3,AV123:AV133))/(1+User_interface!$F$59)^(AV122-($P122-1)))</f>
        <v>69756.893142183268</v>
      </c>
      <c r="AW135" s="55">
        <f>IF(AW122=" "," ",SUM(SUMIF($B123:$B133,$U$4,AW123:AW133),-SUMIF($B123:$B133,$U$3,AW123:AW133))/(1+User_interface!$F$59)^(AW122-($P122-1)))</f>
        <v>67922.972874569881</v>
      </c>
      <c r="AX135" s="55">
        <f>IF(AX122=" "," ",SUM(SUMIF($B123:$B133,$U$4,AX123:AX133),-SUMIF($B123:$B133,$U$3,AX123:AX133))/(1+User_interface!$F$59)^(AX122-($P122-1)))</f>
        <v>66137.266674362108</v>
      </c>
      <c r="AY135" s="55">
        <f>IF(AY122=" "," ",SUM(SUMIF($B123:$B133,$U$4,AY123:AY133),-SUMIF($B123:$B133,$U$3,AY123:AY133))/(1+User_interface!$F$59)^(AY122-($P122-1)))</f>
        <v>64398.50698574695</v>
      </c>
      <c r="AZ135" s="55">
        <f>IF(AZ122=" "," ",SUM(SUMIF($B123:$B133,$U$4,AZ123:AZ133),-SUMIF($B123:$B133,$U$3,AZ123:AZ133))/(1+User_interface!$F$59)^(AZ122-($P122-1)))</f>
        <v>8970.6048621510326</v>
      </c>
      <c r="BA135" s="55">
        <f>IF(BA122=" "," ",SUM(SUMIF($B123:$B133,$U$4,BA123:BA133),-SUMIF($B123:$B133,$U$3,BA123:BA133))/(1+User_interface!$F$59)^(BA122-($P122-1)))</f>
        <v>61056.922665203063</v>
      </c>
      <c r="BB135" s="55">
        <f>IF(BB122=" "," ",SUM(SUMIF($B123:$B133,$U$4,BB123:BB133),-SUMIF($B123:$B133,$U$3,BB123:BB133))/(1+User_interface!$F$59)^(BB122-($P122-1)))</f>
        <v>59451.726061541449</v>
      </c>
      <c r="BC135" s="55">
        <f>IF(BC122=" "," ",SUM(SUMIF($B123:$B133,$U$4,BC123:BC133),-SUMIF($B123:$B133,$U$3,BC123:BC133))/(1+User_interface!$F$59)^(BC122-($P122-1)))</f>
        <v>57888.730342299372</v>
      </c>
      <c r="BD135" s="55" t="str">
        <f>IF(BD122=" "," ",SUM(SUMIF($B123:$B133,$U$4,BD123:BD133),-SUMIF($B123:$B133,$U$3,BD123:BD133))/(1+User_interface!$F$59)^(BD122-($P122-1)))</f>
        <v xml:space="preserve"> </v>
      </c>
      <c r="BE135" s="55" t="str">
        <f>IF(BE122=" "," ",SUM(SUMIF($B123:$B133,$U$4,BE123:BE133),-SUMIF($B123:$B133,$U$3,BE123:BE133))/(1+User_interface!$F$59)^(BE122-($P122-1)))</f>
        <v xml:space="preserve"> </v>
      </c>
      <c r="BF135" s="55" t="str">
        <f>IF(BF122=" "," ",SUM(SUMIF($B123:$B133,$U$4,BF123:BF133),-SUMIF($B123:$B133,$U$3,BF123:BF133))/(1+User_interface!$F$59)^(BF122-($P122-1)))</f>
        <v xml:space="preserve"> </v>
      </c>
      <c r="BG135" s="55" t="str">
        <f>IF(BG122=" "," ",SUM(SUMIF($B123:$B133,$U$4,BG123:BG133),-SUMIF($B123:$B133,$U$3,BG123:BG133))/(1+User_interface!$F$59)^(BG122-($P122-1)))</f>
        <v xml:space="preserve"> </v>
      </c>
      <c r="BH135" s="55" t="str">
        <f>IF(BH122=" "," ",SUM(SUMIF($B123:$B133,$U$4,BH123:BH133),-SUMIF($B123:$B133,$U$3,BH123:BH133))/(1+User_interface!$F$59)^(BH122-($P122-1)))</f>
        <v xml:space="preserve"> </v>
      </c>
      <c r="BI135" s="55" t="str">
        <f>IF(BI122=" "," ",SUM(SUMIF($B123:$B133,$U$4,BI123:BI133),-SUMIF($B123:$B133,$U$3,BI123:BI133))/(1+User_interface!$F$59)^(BI122-($P122-1)))</f>
        <v xml:space="preserve"> </v>
      </c>
      <c r="BJ135" s="55" t="str">
        <f>IF(BJ122=" "," ",SUM(SUMIF($B123:$B133,$U$4,BJ123:BJ133),-SUMIF($B123:$B133,$U$3,BJ123:BJ133))/(1+User_interface!$F$59)^(BJ122-($P122-1)))</f>
        <v xml:space="preserve"> </v>
      </c>
      <c r="BK135" s="55" t="str">
        <f>IF(BK122=" "," ",SUM(SUMIF($B123:$B133,$U$4,BK123:BK133),-SUMIF($B123:$B133,$U$3,BK123:BK133))/(1+User_interface!$F$59)^(BK122-($P122-1)))</f>
        <v xml:space="preserve"> </v>
      </c>
      <c r="BL135" s="55" t="str">
        <f>IF(BL122=" "," ",SUM(SUMIF($B123:$B133,$U$4,BL123:BL133),-SUMIF($B123:$B133,$U$3,BL123:BL133))/(1+User_interface!$F$59)^(BL122-($P122-1)))</f>
        <v xml:space="preserve"> </v>
      </c>
      <c r="BM135" s="55" t="str">
        <f>IF(BM122=" "," ",SUM(SUMIF($B123:$B133,$U$4,BM123:BM133),-SUMIF($B123:$B133,$U$3,BM123:BM133))/(1+User_interface!$F$59)^(BM122-($P122-1)))</f>
        <v xml:space="preserve"> </v>
      </c>
    </row>
    <row r="136" spans="2:65">
      <c r="C136" s="68" t="s">
        <v>131</v>
      </c>
      <c r="D136" s="68" t="s">
        <v>6</v>
      </c>
      <c r="F136" s="68" t="str">
        <f>IF(F122=" "," ",SUM(SUMIF($B123:$B134,$U$3,F123:F134),SUMIFS(F123:F134,$B123:$B134,$U$4,$C123:$C134,$W$3),-SUMIF($B123:$B134,$U$4,F123:F134))/(1+User_interface!$F$59)^(F122-($P122-1)))</f>
        <v xml:space="preserve"> </v>
      </c>
      <c r="G136" s="68" t="str">
        <f>IF(G122=" "," ",SUM(SUMIF($B123:$B134,$U$3,G123:G134),SUMIFS(G123:G134,$B123:$B134,$U$4,$C123:$C134,$W$3),-SUMIF($B123:$B134,$U$4,G123:G134))/(1+User_interface!$F$59)^(G122-($P122-1)))</f>
        <v xml:space="preserve"> </v>
      </c>
      <c r="H136" s="68" t="str">
        <f>IF(H122=" "," ",SUM(SUMIF($B123:$B134,$U$3,H123:H134),SUMIFS(H123:H134,$B123:$B134,$U$4,$C123:$C134,$W$3),-SUMIF($B123:$B134,$U$4,H123:H134))/(1+User_interface!$F$59)^(H122-($P122-1)))</f>
        <v xml:space="preserve"> </v>
      </c>
      <c r="I136" s="68" t="str">
        <f>IF(I122=" "," ",SUM(SUMIF($B123:$B134,$U$3,I123:I134),SUMIFS(I123:I134,$B123:$B134,$U$4,$C123:$C134,$W$3),-SUMIF($B123:$B134,$U$4,I123:I134))/(1+User_interface!$F$59)^(I122-($P122-1)))</f>
        <v xml:space="preserve"> </v>
      </c>
      <c r="J136" s="68" t="str">
        <f>IF(J122=" "," ",SUM(SUMIF($B123:$B134,$U$3,J123:J134),SUMIFS(J123:J134,$B123:$B134,$U$4,$C123:$C134,$W$3),-SUMIF($B123:$B134,$U$4,J123:J134))/(1+User_interface!$F$59)^(J122-($P122-1)))</f>
        <v xml:space="preserve"> </v>
      </c>
      <c r="K136" s="68" t="str">
        <f>IF(K122=" "," ",SUM(SUMIF($B123:$B134,$U$3,K123:K134),SUMIFS(K123:K134,$B123:$B134,$U$4,$C123:$C134,$W$3),-SUMIF($B123:$B134,$U$4,K123:K134))/(1+User_interface!$F$59)^(K122-($P122-1)))</f>
        <v xml:space="preserve"> </v>
      </c>
      <c r="L136" s="68" t="str">
        <f>IF(L122=" "," ",SUM(SUMIF($B123:$B134,$U$3,L123:L134),SUMIFS(L123:L134,$B123:$B134,$U$4,$C123:$C134,$W$3),-SUMIF($B123:$B134,$U$4,L123:L134))/(1+User_interface!$F$59)^(L122-($P122-1)))</f>
        <v xml:space="preserve"> </v>
      </c>
      <c r="M136" s="68" t="str">
        <f>IF(M122=" "," ",SUM(SUMIF($B123:$B134,$U$3,M123:M134),SUMIFS(M123:M134,$B123:$B134,$U$4,$C123:$C134,$W$3),-SUMIF($B123:$B134,$U$4,M123:M134))/(1+User_interface!$F$59)^(M122-($P122-1)))</f>
        <v xml:space="preserve"> </v>
      </c>
      <c r="N136" s="68" t="str">
        <f>IF(N122=" "," ",SUM(SUMIF($B123:$B134,$U$3,N123:N134),SUMIFS(N123:N134,$B123:$B134,$U$4,$C123:$C134,$W$3),-SUMIF($B123:$B134,$U$4,N123:N134))/(1+User_interface!$F$59)^(N122-($P122-1)))</f>
        <v xml:space="preserve"> </v>
      </c>
      <c r="O136" s="68" t="str">
        <f>IF(O122=" "," ",SUM(SUMIF($B123:$B134,$U$3,O123:O134),SUMIFS(O123:O134,$B123:$B134,$U$4,$C123:$C134,$W$3),-SUMIF($B123:$B134,$U$4,O123:O134))/(1+User_interface!$F$59)^(O122-($P122-1)))</f>
        <v xml:space="preserve"> </v>
      </c>
      <c r="P136" s="68">
        <f>IF(P122=" "," ",SUM(SUMIF($B123:$B134,$U$3,P123:P134),SUMIFS(P123:P134,$B123:$B134,$U$4,$C123:$C134,$W$3),-SUMIF($B123:$B134,$U$4,P123:P134))/(1+User_interface!$F$59)^(P122-($P122-1)))</f>
        <v>141514.0701071081</v>
      </c>
      <c r="Q136" s="68">
        <f>IF(Q122=" "," ",SUM(SUMIF($B123:$B134,$U$3,Q123:Q134),SUMIFS(Q123:Q134,$B123:$B134,$U$4,$C123:$C134,$W$3),-SUMIF($B123:$B134,$U$4,Q123:Q134))/(1+User_interface!$F$59)^(Q122-($P122-1)))</f>
        <v>137793.64177907314</v>
      </c>
      <c r="R136" s="68">
        <f>IF(R122=" "," ",SUM(SUMIF($B123:$B134,$U$3,R123:R134),SUMIFS(R123:R134,$B123:$B134,$U$4,$C123:$C134,$W$3),-SUMIF($B123:$B134,$U$4,R123:R134))/(1+User_interface!$F$59)^(R122-($P122-1)))</f>
        <v>134171.0241276272</v>
      </c>
      <c r="S136" s="68">
        <f>IF(S122=" "," ",SUM(SUMIF($B123:$B134,$U$3,S123:S134),SUMIFS(S123:S134,$B123:$B134,$U$4,$C123:$C134,$W$3),-SUMIF($B123:$B134,$U$4,S123:S134))/(1+User_interface!$F$59)^(S122-($P122-1)))</f>
        <v>130643.64569389215</v>
      </c>
      <c r="T136" s="68">
        <f>IF(T122=" "," ",SUM(SUMIF($B123:$B134,$U$3,T123:T134),SUMIFS(T123:T134,$B123:$B134,$U$4,$C123:$C134,$W$3),-SUMIF($B123:$B134,$U$4,T123:T134))/(1+User_interface!$F$59)^(T122-($P122-1)))</f>
        <v>127209.00262306929</v>
      </c>
      <c r="U136" s="68">
        <f>IF(U122=" "," ",SUM(SUMIF($B123:$B134,$U$3,U123:U134),SUMIFS(U123:U134,$B123:$B134,$U$4,$C123:$C134,$W$3),-SUMIF($B123:$B134,$U$4,U123:U134))/(1+User_interface!$F$59)^(U122-($P122-1)))</f>
        <v>123864.65688711713</v>
      </c>
      <c r="V136" s="68">
        <f>IF(V122=" "," ",SUM(SUMIF($B123:$B134,$U$3,V123:V134),SUMIFS(V123:V134,$B123:$B134,$U$4,$C123:$C134,$W$3),-SUMIF($B123:$B134,$U$4,V123:V134))/(1+User_interface!$F$59)^(V122-($P122-1)))</f>
        <v>120608.23455415496</v>
      </c>
      <c r="W136" s="68">
        <f>IF(W122=" "," ",SUM(SUMIF($B123:$B134,$U$3,W123:W134),SUMIFS(W123:W134,$B123:$B134,$U$4,$C123:$C134,$W$3),-SUMIF($B123:$B134,$U$4,W123:W134))/(1+User_interface!$F$59)^(W122-($P122-1)))</f>
        <v>117437.42410336414</v>
      </c>
      <c r="X136" s="68">
        <f>IF(X122=" "," ",SUM(SUMIF($B123:$B134,$U$3,X123:X134),SUMIFS(X123:X134,$B123:$B134,$U$4,$C123:$C134,$W$3),-SUMIF($B123:$B134,$U$4,X123:X134))/(1+User_interface!$F$59)^(X122-($P122-1)))</f>
        <v>114349.974784191</v>
      </c>
      <c r="Y136" s="68">
        <f>IF(Y122=" "," ",SUM(SUMIF($B123:$B134,$U$3,Y123:Y134),SUMIFS(Y123:Y134,$B123:$B134,$U$4,$C123:$C134,$W$3),-SUMIF($B123:$B134,$U$4,Y123:Y134))/(1+User_interface!$F$59)^(Y122-($P122-1)))</f>
        <v>111343.69501868647</v>
      </c>
      <c r="Z136" s="68">
        <f>IF(Z122=" "," ",SUM(SUMIF($B123:$B134,$U$3,Z123:Z134),SUMIFS(Z123:Z134,$B123:$B134,$U$4,$C123:$C134,$W$3),-SUMIF($B123:$B134,$U$4,Z123:Z134))/(1+User_interface!$F$59)^(Z122-($P122-1)))</f>
        <v>108416.45084584857</v>
      </c>
      <c r="AA136" s="68">
        <f>IF(AA122=" "," ",SUM(SUMIF($B123:$B134,$U$3,AA123:AA134),SUMIFS(AA123:AA134,$B123:$B134,$U$4,$C123:$C134,$W$3),-SUMIF($B123:$B134,$U$4,AA123:AA134))/(1+User_interface!$F$59)^(AA122-($P122-1)))</f>
        <v>210162.6683764061</v>
      </c>
      <c r="AB136" s="68">
        <f>IF(AB122=" "," ",SUM(SUMIF($B123:$B134,$U$3,AB123:AB134),SUMIFS(AB123:AB134,$B123:$B134,$U$4,$C123:$C134,$W$3),-SUMIF($B123:$B134,$U$4,AB123:AB134))/(1+User_interface!$F$59)^(AB122-($P122-1)))</f>
        <v>102790.81247016873</v>
      </c>
      <c r="AC136" s="68">
        <f>IF(AC122=" "," ",SUM(SUMIF($B123:$B134,$U$3,AC123:AC134),SUMIFS(AC123:AC134,$B123:$B134,$U$4,$C123:$C134,$W$3),-SUMIF($B123:$B134,$U$4,AC123:AC134))/(1+User_interface!$F$59)^(AC122-($P122-1)))</f>
        <v>100088.42499529575</v>
      </c>
      <c r="AD136" s="68">
        <f>IF(AD122=" "," ",SUM(SUMIF($B123:$B134,$U$3,AD123:AD134),SUMIFS(AD123:AD134,$B123:$B134,$U$4,$C123:$C134,$W$3),-SUMIF($B123:$B134,$U$4,AD123:AD134))/(1+User_interface!$F$59)^(AD122-($P122-1)))</f>
        <v>97457.083734465195</v>
      </c>
      <c r="AE136" s="68">
        <f>IF(AE122=" "," ",SUM(SUMIF($B123:$B134,$U$3,AE123:AE134),SUMIFS(AE123:AE134,$B123:$B134,$U$4,$C123:$C134,$W$3),-SUMIF($B123:$B134,$U$4,AE123:AE134))/(1+User_interface!$F$59)^(AE122-($P122-1)))</f>
        <v>94894.920870949572</v>
      </c>
      <c r="AF136" s="68">
        <f>IF(AF122=" "," ",SUM(SUMIF($B123:$B134,$U$3,AF123:AF134),SUMIFS(AF123:AF134,$B123:$B134,$U$4,$C123:$C134,$W$3),-SUMIF($B123:$B134,$U$4,AF123:AF134))/(1+User_interface!$F$59)^(AF122-($P122-1)))</f>
        <v>92400.117693232314</v>
      </c>
      <c r="AG136" s="68">
        <f>IF(AG122=" "," ",SUM(SUMIF($B123:$B134,$U$3,AG123:AG134),SUMIFS(AG123:AG134,$B123:$B134,$U$4,$C123:$C134,$W$3),-SUMIF($B123:$B134,$U$4,AG123:AG134))/(1+User_interface!$F$59)^(AG122-($P122-1)))</f>
        <v>89970.903304023683</v>
      </c>
      <c r="AH136" s="68">
        <f>IF(AH122=" "," ",SUM(SUMIF($B123:$B134,$U$3,AH123:AH134),SUMIFS(AH123:AH134,$B123:$B134,$U$4,$C123:$C134,$W$3),-SUMIF($B123:$B134,$U$4,AH123:AH134))/(1+User_interface!$F$59)^(AH122-($P122-1)))</f>
        <v>87605.553363216823</v>
      </c>
      <c r="AI136" s="68">
        <f>IF(AI122=" "," ",SUM(SUMIF($B123:$B134,$U$3,AI123:AI134),SUMIFS(AI123:AI134,$B123:$B134,$U$4,$C123:$C134,$W$3),-SUMIF($B123:$B134,$U$4,AI123:AI134))/(1+User_interface!$F$59)^(AI122-($P122-1)))</f>
        <v>85302.388863891771</v>
      </c>
      <c r="AJ136" s="68">
        <f>IF(AJ122=" "," ",SUM(SUMIF($B123:$B134,$U$3,AJ123:AJ134),SUMIFS(AJ123:AJ134,$B123:$B134,$U$4,$C123:$C134,$W$3),-SUMIF($B123:$B134,$U$4,AJ123:AJ134))/(1+User_interface!$F$59)^(AJ122-($P122-1)))</f>
        <v>83059.774940498319</v>
      </c>
      <c r="AK136" s="68">
        <f>IF(AK122=" "," ",SUM(SUMIF($B123:$B134,$U$3,AK123:AK134),SUMIFS(AK123:AK134,$B123:$B134,$U$4,$C123:$C134,$W$3),-SUMIF($B123:$B134,$U$4,AK123:AK134))/(1+User_interface!$F$59)^(AK122-($P122-1)))</f>
        <v>80876.11970837228</v>
      </c>
      <c r="AL136" s="68">
        <f>IF(AL122=" "," ",SUM(SUMIF($B123:$B134,$U$3,AL123:AL134),SUMIFS(AL123:AL134,$B123:$B134,$U$4,$C123:$C134,$W$3),-SUMIF($B123:$B134,$U$4,AL123:AL134))/(1+User_interface!$F$59)^(AL122-($P122-1)))</f>
        <v>78749.873133760746</v>
      </c>
      <c r="AM136" s="68">
        <f>IF(AM122=" "," ",SUM(SUMIF($B123:$B134,$U$3,AM123:AM134),SUMIFS(AM123:AM134,$B123:$B134,$U$4,$C123:$C134,$W$3),-SUMIF($B123:$B134,$U$4,AM123:AM134))/(1+User_interface!$F$59)^(AM122-($P122-1)))</f>
        <v>152654.72484085054</v>
      </c>
      <c r="AN136" s="68">
        <f>IF(AN122=" "," ",SUM(SUMIF($B123:$B134,$U$3,AN123:AN134),SUMIFS(AN123:AN134,$B123:$B134,$U$4,$C123:$C134,$W$3),-SUMIF($B123:$B134,$U$4,AN123:AN134))/(1+User_interface!$F$59)^(AN122-($P122-1)))</f>
        <v>74663.608503948184</v>
      </c>
      <c r="AO136" s="68">
        <f>IF(AO122=" "," ",SUM(SUMIF($B123:$B134,$U$3,AO123:AO134),SUMIFS(AO123:AO134,$B123:$B134,$U$4,$C123:$C134,$W$3),-SUMIF($B123:$B134,$U$4,AO123:AO134))/(1+User_interface!$F$59)^(AO122-($P122-1)))</f>
        <v>72700.689877262106</v>
      </c>
      <c r="AP136" s="68">
        <f>IF(AP122=" "," ",SUM(SUMIF($B123:$B134,$U$3,AP123:AP134),SUMIFS(AP123:AP134,$B123:$B134,$U$4,$C123:$C134,$W$3),-SUMIF($B123:$B134,$U$4,AP123:AP134))/(1+User_interface!$F$59)^(AP122-($P122-1)))</f>
        <v>70789.37670619486</v>
      </c>
      <c r="AQ136" s="68">
        <f>IF(AQ122=" "," ",SUM(SUMIF($B123:$B134,$U$3,AQ123:AQ134),SUMIFS(AQ123:AQ134,$B123:$B134,$U$4,$C123:$C134,$W$3),-SUMIF($B123:$B134,$U$4,AQ123:AQ134))/(1+User_interface!$F$59)^(AQ122-($P122-1)))</f>
        <v>68928.312274775904</v>
      </c>
      <c r="AR136" s="68">
        <f>IF(AR122=" "," ",SUM(SUMIF($B123:$B134,$U$3,AR123:AR134),SUMIFS(AR123:AR134,$B123:$B134,$U$4,$C123:$C134,$W$3),-SUMIF($B123:$B134,$U$4,AR123:AR134))/(1+User_interface!$F$59)^(AR122-($P122-1)))</f>
        <v>67116.175535322211</v>
      </c>
      <c r="AS136" s="68">
        <f>IF(AS122=" "," ",SUM(SUMIF($B123:$B134,$U$3,AS123:AS134),SUMIFS(AS123:AS134,$B123:$B134,$U$4,$C123:$C134,$W$3),-SUMIF($B123:$B134,$U$4,AS123:AS134))/(1+User_interface!$F$59)^(AS122-($P122-1)))</f>
        <v>65351.680170712978</v>
      </c>
      <c r="AT136" s="68">
        <f>IF(AT122=" "," ",SUM(SUMIF($B123:$B134,$U$3,AT123:AT134),SUMIFS(AT123:AT134,$B123:$B134,$U$4,$C123:$C134,$W$3),-SUMIF($B123:$B134,$U$4,AT123:AT134))/(1+User_interface!$F$59)^(AT122-($P122-1)))</f>
        <v>63633.573681317401</v>
      </c>
      <c r="AU136" s="68">
        <f>IF(AU122=" "," ",SUM(SUMIF($B123:$B134,$U$3,AU123:AU134),SUMIFS(AU123:AU134,$B123:$B134,$U$4,$C123:$C134,$W$3),-SUMIF($B123:$B134,$U$4,AU123:AU134))/(1+User_interface!$F$59)^(AU122-($P122-1)))</f>
        <v>61960.636495927378</v>
      </c>
      <c r="AV136" s="68">
        <f>IF(AV122=" "," ",SUM(SUMIF($B123:$B134,$U$3,AV123:AV134),SUMIFS(AV123:AV134,$B123:$B134,$U$4,$C123:$C134,$W$3),-SUMIF($B123:$B134,$U$4,AV123:AV134))/(1+User_interface!$F$59)^(AV122-($P122-1)))</f>
        <v>60331.681106063661</v>
      </c>
      <c r="AW136" s="68">
        <f>IF(AW122=" "," ",SUM(SUMIF($B123:$B134,$U$3,AW123:AW134),SUMIFS(AW123:AW134,$B123:$B134,$U$4,$C123:$C134,$W$3),-SUMIF($B123:$B134,$U$4,AW123:AW134))/(1+User_interface!$F$59)^(AW122-($P122-1)))</f>
        <v>58745.551223041548</v>
      </c>
      <c r="AX136" s="68">
        <f>IF(AX122=" "," ",SUM(SUMIF($B123:$B134,$U$3,AX123:AX134),SUMIFS(AX123:AX134,$B123:$B134,$U$4,$C123:$C134,$W$3),-SUMIF($B123:$B134,$U$4,AX123:AX134))/(1+User_interface!$F$59)^(AX122-($P122-1)))</f>
        <v>57201.120957197221</v>
      </c>
      <c r="AY136" s="68">
        <f>IF(AY122=" "," ",SUM(SUMIF($B123:$B134,$U$3,AY123:AY134),SUMIFS(AY123:AY134,$B123:$B134,$U$4,$C123:$C134,$W$3),-SUMIF($B123:$B134,$U$4,AY123:AY134))/(1+User_interface!$F$59)^(AY122-($P122-1)))</f>
        <v>55697.294018692526</v>
      </c>
      <c r="AZ136" s="68">
        <f>IF(AZ122=" "," ",SUM(SUMIF($B123:$B134,$U$3,AZ123:AZ134),SUMIFS(AZ123:AZ134,$B123:$B134,$U$4,$C123:$C134,$W$3),-SUMIF($B123:$B134,$U$4,AZ123:AZ134))/(1+User_interface!$F$59)^(AZ122-($P122-1)))</f>
        <v>107967.85765434313</v>
      </c>
      <c r="BA136" s="68">
        <f>IF(BA122=" "," ",SUM(SUMIF($B123:$B134,$U$3,BA123:BA134),SUMIFS(BA123:BA134,$B123:$B134,$U$4,$C123:$C134,$W$3),-SUMIF($B123:$B134,$U$4,BA123:BA134))/(1+User_interface!$F$59)^(BA122-($P122-1)))</f>
        <v>52807.208314830197</v>
      </c>
      <c r="BB136" s="68">
        <f>IF(BB122=" "," ",SUM(SUMIF($B123:$B134,$U$3,BB123:BB134),SUMIFS(BB123:BB134,$B123:$B134,$U$4,$C123:$C134,$W$3),-SUMIF($B123:$B134,$U$4,BB123:BB134))/(1+User_interface!$F$59)^(BB122-($P122-1)))</f>
        <v>51418.898067020644</v>
      </c>
      <c r="BC136" s="68">
        <f>IF(BC122=" "," ",SUM(SUMIF($B123:$B134,$U$3,BC123:BC134),SUMIFS(BC123:BC134,$B123:$B134,$U$4,$C123:$C134,$W$3),-SUMIF($B123:$B134,$U$4,BC123:BC134))/(1+User_interface!$F$59)^(BC122-($P122-1)))</f>
        <v>50067.086725433939</v>
      </c>
      <c r="BD136" s="68" t="str">
        <f>IF(BD122=" "," ",SUM(SUMIF($B123:$B134,$U$3,BD123:BD134),SUMIFS(BD123:BD134,$B123:$B134,$U$4,$C123:$C134,$W$3),-SUMIF($B123:$B134,$U$4,BD123:BD134))/(1+User_interface!$F$59)^(BD122-($P122-1)))</f>
        <v xml:space="preserve"> </v>
      </c>
      <c r="BE136" s="68" t="str">
        <f>IF(BE122=" "," ",SUM(SUMIF($B123:$B134,$U$3,BE123:BE134),SUMIFS(BE123:BE134,$B123:$B134,$U$4,$C123:$C134,$W$3),-SUMIF($B123:$B134,$U$4,BE123:BE134))/(1+User_interface!$F$59)^(BE122-($P122-1)))</f>
        <v xml:space="preserve"> </v>
      </c>
      <c r="BF136" s="68" t="str">
        <f>IF(BF122=" "," ",SUM(SUMIF($B123:$B134,$U$3,BF123:BF134),SUMIFS(BF123:BF134,$B123:$B134,$U$4,$C123:$C134,$W$3),-SUMIF($B123:$B134,$U$4,BF123:BF134))/(1+User_interface!$F$59)^(BF122-($P122-1)))</f>
        <v xml:space="preserve"> </v>
      </c>
      <c r="BG136" s="68" t="str">
        <f>IF(BG122=" "," ",SUM(SUMIF($B123:$B134,$U$3,BG123:BG134),SUMIFS(BG123:BG134,$B123:$B134,$U$4,$C123:$C134,$W$3),-SUMIF($B123:$B134,$U$4,BG123:BG134))/(1+User_interface!$F$59)^(BG122-($P122-1)))</f>
        <v xml:space="preserve"> </v>
      </c>
      <c r="BH136" s="68" t="str">
        <f>IF(BH122=" "," ",SUM(SUMIF($B123:$B134,$U$3,BH123:BH134),SUMIFS(BH123:BH134,$B123:$B134,$U$4,$C123:$C134,$W$3),-SUMIF($B123:$B134,$U$4,BH123:BH134))/(1+User_interface!$F$59)^(BH122-($P122-1)))</f>
        <v xml:space="preserve"> </v>
      </c>
      <c r="BI136" s="68" t="str">
        <f>IF(BI122=" "," ",SUM(SUMIF($B123:$B134,$U$3,BI123:BI134),SUMIFS(BI123:BI134,$B123:$B134,$U$4,$C123:$C134,$W$3),-SUMIF($B123:$B134,$U$4,BI123:BI134))/(1+User_interface!$F$59)^(BI122-($P122-1)))</f>
        <v xml:space="preserve"> </v>
      </c>
      <c r="BJ136" s="68" t="str">
        <f>IF(BJ122=" "," ",SUM(SUMIF($B123:$B134,$U$3,BJ123:BJ134),SUMIFS(BJ123:BJ134,$B123:$B134,$U$4,$C123:$C134,$W$3),-SUMIF($B123:$B134,$U$4,BJ123:BJ134))/(1+User_interface!$F$59)^(BJ122-($P122-1)))</f>
        <v xml:space="preserve"> </v>
      </c>
      <c r="BK136" s="68" t="str">
        <f>IF(BK122=" "," ",SUM(SUMIF($B123:$B134,$U$3,BK123:BK134),SUMIFS(BK123:BK134,$B123:$B134,$U$4,$C123:$C134,$W$3),-SUMIF($B123:$B134,$U$4,BK123:BK134))/(1+User_interface!$F$59)^(BK122-($P122-1)))</f>
        <v xml:space="preserve"> </v>
      </c>
      <c r="BL136" s="68" t="str">
        <f>IF(BL122=" "," ",SUM(SUMIF($B123:$B134,$U$3,BL123:BL134),SUMIFS(BL123:BL134,$B123:$B134,$U$4,$C123:$C134,$W$3),-SUMIF($B123:$B134,$U$4,BL123:BL134))/(1+User_interface!$F$59)^(BL122-($P122-1)))</f>
        <v xml:space="preserve"> </v>
      </c>
      <c r="BM136" s="68" t="str">
        <f>IF(BM122=" "," ",SUM(SUMIF($B123:$B134,$U$3,BM123:BM134),SUMIFS(BM123:BM134,$B123:$B134,$U$4,$C123:$C134,$W$3),-SUMIF($B123:$B134,$U$4,BM123:BM134))/(1+User_interface!$F$59)^(BM122-($P122-1)))</f>
        <v xml:space="preserve"> </v>
      </c>
    </row>
    <row r="137" spans="2:65">
      <c r="C137" s="68" t="s">
        <v>130</v>
      </c>
      <c r="D137" s="68" t="s">
        <v>58</v>
      </c>
      <c r="F137" s="68" t="str">
        <f>IF(F122=" "," ",(INDEX(F123:F134,MATCH($U$5,$B123:$B134,0))/(1+User_interface!$F$59)^(F122-($P122-1))))</f>
        <v xml:space="preserve"> </v>
      </c>
      <c r="G137" s="68" t="str">
        <f>IF(G122=" "," ",(INDEX(G123:G134,MATCH($U$5,$B123:$B134,0))/(1+User_interface!$F$59)^(G122-($P122-1))))</f>
        <v xml:space="preserve"> </v>
      </c>
      <c r="H137" s="68" t="str">
        <f>IF(H122=" "," ",(INDEX(H123:H134,MATCH($U$5,$B123:$B134,0))/(1+User_interface!$F$59)^(H122-($P122-1))))</f>
        <v xml:space="preserve"> </v>
      </c>
      <c r="I137" s="68" t="str">
        <f>IF(I122=" "," ",(INDEX(I123:I134,MATCH($U$5,$B123:$B134,0))/(1+User_interface!$F$59)^(I122-($P122-1))))</f>
        <v xml:space="preserve"> </v>
      </c>
      <c r="J137" s="68" t="str">
        <f>IF(J122=" "," ",(INDEX(J123:J134,MATCH($U$5,$B123:$B134,0))/(1+User_interface!$F$59)^(J122-($P122-1))))</f>
        <v xml:space="preserve"> </v>
      </c>
      <c r="K137" s="68" t="str">
        <f>IF(K122=" "," ",(INDEX(K123:K134,MATCH($U$5,$B123:$B134,0))/(1+User_interface!$F$59)^(K122-($P122-1))))</f>
        <v xml:space="preserve"> </v>
      </c>
      <c r="L137" s="68" t="str">
        <f>IF(L122=" "," ",(INDEX(L123:L134,MATCH($U$5,$B123:$B134,0))/(1+User_interface!$F$59)^(L122-($P122-1))))</f>
        <v xml:space="preserve"> </v>
      </c>
      <c r="M137" s="68" t="str">
        <f>IF(M122=" "," ",(INDEX(M123:M134,MATCH($U$5,$B123:$B134,0))/(1+User_interface!$F$59)^(M122-($P122-1))))</f>
        <v xml:space="preserve"> </v>
      </c>
      <c r="N137" s="68" t="str">
        <f>IF(N122=" "," ",(INDEX(N123:N134,MATCH($U$5,$B123:$B134,0))/(1+User_interface!$F$59)^(N122-($P122-1))))</f>
        <v xml:space="preserve"> </v>
      </c>
      <c r="O137" s="68" t="str">
        <f>IF(O122=" "," ",(INDEX(O123:O134,MATCH($U$5,$B123:$B134,0))/(1+User_interface!$F$59)^(O122-($P122-1))))</f>
        <v xml:space="preserve"> </v>
      </c>
      <c r="P137" s="68">
        <f>IF(P122=" "," ",(INDEX(P123:P134,MATCH($U$5,$B123:$B134,0))/(1+User_interface!$F$59)^(P122-($P122-1))))</f>
        <v>6934.9074975657259</v>
      </c>
      <c r="Q137" s="68">
        <f>IF(Q122=" "," ",(INDEX(Q123:Q134,MATCH($U$5,$B123:$B134,0))/(1+User_interface!$F$59)^(Q122-($P122-1))))</f>
        <v>6752.5876315148262</v>
      </c>
      <c r="R137" s="68">
        <f>IF(R122=" "," ",(INDEX(R123:R134,MATCH($U$5,$B123:$B134,0))/(1+User_interface!$F$59)^(R122-($P122-1))))</f>
        <v>6575.0609849219336</v>
      </c>
      <c r="S137" s="68">
        <f>IF(S122=" "," ",(INDEX(S123:S134,MATCH($U$5,$B123:$B134,0))/(1+User_interface!$F$59)^(S122-($P122-1))))</f>
        <v>6402.2015432540747</v>
      </c>
      <c r="T137" s="68">
        <f>IF(T122=" "," ",(INDEX(T123:T134,MATCH($U$5,$B123:$B134,0))/(1+User_interface!$F$59)^(T122-($P122-1))))</f>
        <v>6233.8866049212029</v>
      </c>
      <c r="U137" s="68">
        <f>IF(U122=" "," ",(INDEX(U123:U134,MATCH($U$5,$B123:$B134,0))/(1+User_interface!$F$59)^(U122-($P122-1))))</f>
        <v>6069.9966941783878</v>
      </c>
      <c r="V137" s="68">
        <f>IF(V122=" "," ",(INDEX(V123:V134,MATCH($U$5,$B123:$B134,0))/(1+User_interface!$F$59)^(V122-($P122-1))))</f>
        <v>5910.4154763178067</v>
      </c>
      <c r="W137" s="68">
        <f>IF(W122=" "," ",(INDEX(W123:W134,MATCH($U$5,$B123:$B134,0))/(1+User_interface!$F$59)^(W122-($P122-1))))</f>
        <v>5755.0296750903681</v>
      </c>
      <c r="X137" s="68">
        <f>IF(X122=" "," ",(INDEX(X123:X134,MATCH($U$5,$B123:$B134,0))/(1+User_interface!$F$59)^(X122-($P122-1))))</f>
        <v>5603.7289922983146</v>
      </c>
      <c r="Y137" s="68">
        <f>IF(Y122=" "," ",(INDEX(Y123:Y134,MATCH($U$5,$B123:$B134,0))/(1+User_interface!$F$59)^(Y122-($P122-1))))</f>
        <v>5456.4060295017671</v>
      </c>
      <c r="Z137" s="68">
        <f>IF(Z122=" "," ",(INDEX(Z123:Z134,MATCH($U$5,$B123:$B134,0))/(1+User_interface!$F$59)^(Z122-($P122-1))))</f>
        <v>5312.9562117836094</v>
      </c>
      <c r="AA137" s="68">
        <f>IF(AA122=" "," ",(INDEX(AA123:AA134,MATCH($U$5,$B123:$B134,0))/(1+User_interface!$F$59)^(AA122-($P122-1))))</f>
        <v>5173.277713518607</v>
      </c>
      <c r="AB137" s="68">
        <f>IF(AB122=" "," ",(INDEX(AB123:AB134,MATCH($U$5,$B123:$B134,0))/(1+User_interface!$F$59)^(AB122-($P122-1))))</f>
        <v>5037.2713860940685</v>
      </c>
      <c r="AC137" s="68">
        <f>IF(AC122=" "," ",(INDEX(AC123:AC134,MATCH($U$5,$B123:$B134,0))/(1+User_interface!$F$59)^(AC122-($P122-1))))</f>
        <v>4904.8406875307383</v>
      </c>
      <c r="AD137" s="68">
        <f>IF(AD122=" "," ",(INDEX(AD123:AD134,MATCH($U$5,$B123:$B134,0))/(1+User_interface!$F$59)^(AD122-($P122-1))))</f>
        <v>4775.8916139539815</v>
      </c>
      <c r="AE137" s="68">
        <f>IF(AE122=" "," ",(INDEX(AE123:AE134,MATCH($U$5,$B123:$B134,0))/(1+User_interface!$F$59)^(AE122-($P122-1))))</f>
        <v>4650.3326328665844</v>
      </c>
      <c r="AF137" s="68">
        <f>IF(AF122=" "," ",(INDEX(AF123:AF134,MATCH($U$5,$B123:$B134,0))/(1+User_interface!$F$59)^(AF122-($P122-1))))</f>
        <v>4528.0746181758377</v>
      </c>
      <c r="AG137" s="68">
        <f>IF(AG122=" "," ",(INDEX(AG123:AG134,MATCH($U$5,$B123:$B134,0))/(1+User_interface!$F$59)^(AG122-($P122-1))))</f>
        <v>4409.0307869287617</v>
      </c>
      <c r="AH137" s="68">
        <f>IF(AH122=" "," ",(INDEX(AH123:AH134,MATCH($U$5,$B123:$B134,0))/(1+User_interface!$F$59)^(AH122-($P122-1))))</f>
        <v>4293.1166377105756</v>
      </c>
      <c r="AI137" s="68">
        <f>IF(AI122=" "," ",(INDEX(AI123:AI134,MATCH($U$5,$B123:$B134,0))/(1+User_interface!$F$59)^(AI122-($P122-1))))</f>
        <v>4180.2498906626843</v>
      </c>
      <c r="AJ137" s="68">
        <f>IF(AJ122=" "," ",(INDEX(AJ123:AJ134,MATCH($U$5,$B123:$B134,0))/(1+User_interface!$F$59)^(AJ122-($P122-1))))</f>
        <v>4070.3504290775895</v>
      </c>
      <c r="AK137" s="68">
        <f>IF(AK122=" "," ",(INDEX(AK123:AK134,MATCH($U$5,$B123:$B134,0))/(1+User_interface!$F$59)^(AK122-($P122-1))))</f>
        <v>3963.3402425292993</v>
      </c>
      <c r="AL137" s="68">
        <f>IF(AL122=" "," ",(INDEX(AL123:AL134,MATCH($U$5,$B123:$B134,0))/(1+User_interface!$F$59)^(AL122-($P122-1))))</f>
        <v>3859.1433714988311</v>
      </c>
      <c r="AM137" s="68">
        <f>IF(AM122=" "," ",(INDEX(AM123:AM134,MATCH($U$5,$B123:$B134,0))/(1+User_interface!$F$59)^(AM122-($P122-1))))</f>
        <v>3757.6858534555317</v>
      </c>
      <c r="AN137" s="68">
        <f>IF(AN122=" "," ",(INDEX(AN123:AN134,MATCH($U$5,$B123:$B134,0))/(1+User_interface!$F$59)^(AN122-($P122-1))))</f>
        <v>3658.8956703559224</v>
      </c>
      <c r="AO137" s="68">
        <f>IF(AO122=" "," ",(INDEX(AO123:AO134,MATCH($U$5,$B123:$B134,0))/(1+User_interface!$F$59)^(AO122-($P122-1))))</f>
        <v>3562.7026975228068</v>
      </c>
      <c r="AP137" s="68">
        <f>IF(AP122=" "," ",(INDEX(AP123:AP134,MATCH($U$5,$B123:$B134,0))/(1+User_interface!$F$59)^(AP122-($P122-1))))</f>
        <v>3469.0386538683615</v>
      </c>
      <c r="AQ137" s="68">
        <f>IF(AQ122=" "," ",(INDEX(AQ123:AQ134,MATCH($U$5,$B123:$B134,0))/(1+User_interface!$F$59)^(AQ122-($P122-1))))</f>
        <v>3377.8370534258629</v>
      </c>
      <c r="AR137" s="68">
        <f>IF(AR122=" "," ",(INDEX(AR123:AR134,MATCH($U$5,$B123:$B134,0))/(1+User_interface!$F$59)^(AR122-($P122-1))))</f>
        <v>3289.0331581556607</v>
      </c>
      <c r="AS137" s="68">
        <f>IF(AS122=" "," ",(INDEX(AS123:AS134,MATCH($U$5,$B123:$B134,0))/(1+User_interface!$F$59)^(AS122-($P122-1))))</f>
        <v>3202.5639319918805</v>
      </c>
      <c r="AT137" s="68">
        <f>IF(AT122=" "," ",(INDEX(AT123:AT134,MATCH($U$5,$B123:$B134,0))/(1+User_interface!$F$59)^(AT122-($P122-1))))</f>
        <v>3118.3679960972545</v>
      </c>
      <c r="AU137" s="68">
        <f>IF(AU122=" "," ",(INDEX(AU123:AU134,MATCH($U$5,$B123:$B134,0))/(1+User_interface!$F$59)^(AU122-($P122-1))))</f>
        <v>3036.3855852943088</v>
      </c>
      <c r="AV137" s="68">
        <f>IF(AV122=" "," ",(INDEX(AV123:AV134,MATCH($U$5,$B123:$B134,0))/(1+User_interface!$F$59)^(AV122-($P122-1))))</f>
        <v>2956.5585056419754</v>
      </c>
      <c r="AW137" s="68">
        <f>IF(AW122=" "," ",(INDEX(AW123:AW134,MATCH($U$5,$B123:$B134,0))/(1+User_interface!$F$59)^(AW122-($P122-1))))</f>
        <v>2878.8300931275326</v>
      </c>
      <c r="AX137" s="68">
        <f>IF(AX122=" "," ",(INDEX(AX123:AX134,MATCH($U$5,$B123:$B134,0))/(1+User_interface!$F$59)^(AX122-($P122-1))))</f>
        <v>2803.1451734445304</v>
      </c>
      <c r="AY137" s="68">
        <f>IF(AY122=" "," ",(INDEX(AY123:AY134,MATCH($U$5,$B123:$B134,0))/(1+User_interface!$F$59)^(AY122-($P122-1))))</f>
        <v>2729.4500228281699</v>
      </c>
      <c r="AZ137" s="68">
        <f>IF(AZ122=" "," ",(INDEX(AZ123:AZ134,MATCH($U$5,$B123:$B134,0))/(1+User_interface!$F$59)^(AZ122-($P122-1))))</f>
        <v>2657.6923299203218</v>
      </c>
      <c r="BA137" s="68">
        <f>IF(BA122=" "," ",(INDEX(BA123:BA134,MATCH($U$5,$B123:$B134,0))/(1+User_interface!$F$59)^(BA122-($P122-1))))</f>
        <v>2587.8211586371199</v>
      </c>
      <c r="BB137" s="68">
        <f>IF(BB122=" "," ",(INDEX(BB123:BB134,MATCH($U$5,$B123:$B134,0))/(1+User_interface!$F$59)^(BB122-($P122-1))))</f>
        <v>2519.7869120127748</v>
      </c>
      <c r="BC137" s="68">
        <f>IF(BC122=" "," ",(INDEX(BC123:BC134,MATCH($U$5,$B123:$B134,0))/(1+User_interface!$F$59)^(BC122-($P122-1))))</f>
        <v>2453.5412969939389</v>
      </c>
      <c r="BD137" s="68" t="str">
        <f>IF(BD122=" "," ",(INDEX(BD123:BD134,MATCH($U$5,$B123:$B134,0))/(1+User_interface!$F$59)^(BD122-($P122-1))))</f>
        <v xml:space="preserve"> </v>
      </c>
      <c r="BE137" s="68" t="str">
        <f>IF(BE122=" "," ",(INDEX(BE123:BE134,MATCH($U$5,$B123:$B134,0))/(1+User_interface!$F$59)^(BE122-($P122-1))))</f>
        <v xml:space="preserve"> </v>
      </c>
      <c r="BF137" s="68" t="str">
        <f>IF(BF122=" "," ",(INDEX(BF123:BF134,MATCH($U$5,$B123:$B134,0))/(1+User_interface!$F$59)^(BF122-($P122-1))))</f>
        <v xml:space="preserve"> </v>
      </c>
      <c r="BG137" s="68" t="str">
        <f>IF(BG122=" "," ",(INDEX(BG123:BG134,MATCH($U$5,$B123:$B134,0))/(1+User_interface!$F$59)^(BG122-($P122-1))))</f>
        <v xml:space="preserve"> </v>
      </c>
      <c r="BH137" s="68" t="str">
        <f>IF(BH122=" "," ",(INDEX(BH123:BH134,MATCH($U$5,$B123:$B134,0))/(1+User_interface!$F$59)^(BH122-($P122-1))))</f>
        <v xml:space="preserve"> </v>
      </c>
      <c r="BI137" s="68" t="str">
        <f>IF(BI122=" "," ",(INDEX(BI123:BI134,MATCH($U$5,$B123:$B134,0))/(1+User_interface!$F$59)^(BI122-($P122-1))))</f>
        <v xml:space="preserve"> </v>
      </c>
      <c r="BJ137" s="68" t="str">
        <f>IF(BJ122=" "," ",(INDEX(BJ123:BJ134,MATCH($U$5,$B123:$B134,0))/(1+User_interface!$F$59)^(BJ122-($P122-1))))</f>
        <v xml:space="preserve"> </v>
      </c>
      <c r="BK137" s="68" t="str">
        <f>IF(BK122=" "," ",(INDEX(BK123:BK134,MATCH($U$5,$B123:$B134,0))/(1+User_interface!$F$59)^(BK122-($P122-1))))</f>
        <v xml:space="preserve"> </v>
      </c>
      <c r="BL137" s="68" t="str">
        <f>IF(BL122=" "," ",(INDEX(BL123:BL134,MATCH($U$5,$B123:$B134,0))/(1+User_interface!$F$59)^(BL122-($P122-1))))</f>
        <v xml:space="preserve"> </v>
      </c>
      <c r="BM137" s="68" t="str">
        <f>IF(BM122=" "," ",(INDEX(BM123:BM134,MATCH($U$5,$B123:$B134,0))/(1+User_interface!$F$59)^(BM122-($P122-1))))</f>
        <v xml:space="preserve"> </v>
      </c>
    </row>
    <row r="139" spans="2:65">
      <c r="B139" s="68" t="s">
        <v>209</v>
      </c>
      <c r="E139" s="68" t="s">
        <v>54</v>
      </c>
      <c r="F139" s="68" t="str">
        <f>IF(AND(ABS(SUM(G139,-1,-$P139))&lt;=User_interface!$F$67,SUM(G139,-1)&lt;=$P139),SUM(G139,-1)," ")</f>
        <v xml:space="preserve"> </v>
      </c>
      <c r="G139" s="68" t="str">
        <f>IF(AND(ABS(SUM(H139,-1,-$P139))&lt;=User_interface!$F$67,SUM(H139,-1)&lt;=$P139),SUM(H139,-1)," ")</f>
        <v xml:space="preserve"> </v>
      </c>
      <c r="H139" s="68" t="str">
        <f>IF(AND(ABS(SUM(I139,-1,-$P139))&lt;=User_interface!$F$67,SUM(I139,-1)&lt;=$P139),SUM(I139,-1)," ")</f>
        <v xml:space="preserve"> </v>
      </c>
      <c r="I139" s="68" t="str">
        <f>IF(AND(ABS(SUM(J139,-1,-$P139))&lt;=User_interface!$F$67,SUM(J139,-1)&lt;=$P139),SUM(J139,-1)," ")</f>
        <v xml:space="preserve"> </v>
      </c>
      <c r="J139" s="68" t="str">
        <f>IF(AND(ABS(SUM(K139,-1,-$P139))&lt;=User_interface!$F$67,SUM(K139,-1)&lt;=$P139),SUM(K139,-1)," ")</f>
        <v xml:space="preserve"> </v>
      </c>
      <c r="K139" s="68" t="str">
        <f>IF(AND(ABS(SUM(L139,-1,-$P139))&lt;=User_interface!$F$67,SUM(L139,-1)&lt;=$P139),SUM(L139,-1)," ")</f>
        <v xml:space="preserve"> </v>
      </c>
      <c r="L139" s="68" t="str">
        <f>IF(AND(ABS(SUM(M139,-1,-$P139))&lt;=User_interface!$F$67,SUM(M139,-1)&lt;=$P139),SUM(M139,-1)," ")</f>
        <v xml:space="preserve"> </v>
      </c>
      <c r="M139" s="68" t="str">
        <f>IF(AND(ABS(SUM(N139,-1,-$P139))&lt;=User_interface!$F$67,SUM(N139,-1)&lt;=$P139),SUM(N139,-1)," ")</f>
        <v xml:space="preserve"> </v>
      </c>
      <c r="N139" s="68" t="str">
        <f>IF(AND(ABS(SUM(O139,-1,-$P139))&lt;=User_interface!$F$67,SUM(O139,-1)&lt;=$P139),SUM(O139,-1)," ")</f>
        <v xml:space="preserve"> </v>
      </c>
      <c r="O139" s="68" t="str">
        <f>IF(AND(ABS(SUM(P139,-1,-$P139))&lt;=User_interface!$F$67,SUM(P139,-1)&lt;=$P139),SUM(P139,-1)," ")</f>
        <v xml:space="preserve"> </v>
      </c>
      <c r="P139" s="68">
        <f>2050+User_interface!F67</f>
        <v>2050</v>
      </c>
      <c r="Q139" s="68">
        <f>IF(AND(SUM(P139,2,-$P139)&lt;=User_interface!$F$56,SUM(P139,1)&gt;=$P139),SUM(P139,1)," ")</f>
        <v>2051</v>
      </c>
      <c r="R139" s="68">
        <f>IF(AND(SUM(Q139,2,-$P139)&lt;=User_interface!$F$56,SUM(Q139,1)&gt;=$P139),SUM(Q139,1)," ")</f>
        <v>2052</v>
      </c>
      <c r="S139" s="68">
        <f>IF(AND(SUM(R139,2,-$P139)&lt;=User_interface!$F$56,SUM(R139,1)&gt;=$P139),SUM(R139,1)," ")</f>
        <v>2053</v>
      </c>
      <c r="T139" s="68">
        <f>IF(AND(SUM(S139,2,-$P139)&lt;=User_interface!$F$56,SUM(S139,1)&gt;=$P139),SUM(S139,1)," ")</f>
        <v>2054</v>
      </c>
      <c r="U139" s="68">
        <f>IF(AND(SUM(T139,2,-$P139)&lt;=User_interface!$F$56,SUM(T139,1)&gt;=$P139),SUM(T139,1)," ")</f>
        <v>2055</v>
      </c>
      <c r="V139" s="68">
        <f>IF(AND(SUM(U139,2,-$P139)&lt;=User_interface!$F$56,SUM(U139,1)&gt;=$P139),SUM(U139,1)," ")</f>
        <v>2056</v>
      </c>
      <c r="W139" s="68">
        <f>IF(AND(SUM(V139,2,-$P139)&lt;=User_interface!$F$56,SUM(V139,1)&gt;=$P139),SUM(V139,1)," ")</f>
        <v>2057</v>
      </c>
      <c r="X139" s="68">
        <f>IF(AND(SUM(W139,2,-$P139)&lt;=User_interface!$F$56,SUM(W139,1)&gt;=$P139),SUM(W139,1)," ")</f>
        <v>2058</v>
      </c>
      <c r="Y139" s="68">
        <f>IF(AND(SUM(X139,2,-$P139)&lt;=User_interface!$F$56,SUM(X139,1)&gt;=$P139),SUM(X139,1)," ")</f>
        <v>2059</v>
      </c>
      <c r="Z139" s="68">
        <f>IF(AND(SUM(Y139,2,-$P139)&lt;=User_interface!$F$56,SUM(Y139,1)&gt;=$P139),SUM(Y139,1)," ")</f>
        <v>2060</v>
      </c>
      <c r="AA139" s="68">
        <f>IF(AND(SUM(Z139,2,-$P139)&lt;=User_interface!$F$56,SUM(Z139,1)&gt;=$P139),SUM(Z139,1)," ")</f>
        <v>2061</v>
      </c>
      <c r="AB139" s="68">
        <f>IF(AND(SUM(AA139,2,-$P139)&lt;=User_interface!$F$56,SUM(AA139,1)&gt;=$P139),SUM(AA139,1)," ")</f>
        <v>2062</v>
      </c>
      <c r="AC139" s="68">
        <f>IF(AND(SUM(AB139,2,-$P139)&lt;=User_interface!$F$56,SUM(AB139,1)&gt;=$P139),SUM(AB139,1)," ")</f>
        <v>2063</v>
      </c>
      <c r="AD139" s="68">
        <f>IF(AND(SUM(AC139,2,-$P139)&lt;=User_interface!$F$56,SUM(AC139,1)&gt;=$P139),SUM(AC139,1)," ")</f>
        <v>2064</v>
      </c>
      <c r="AE139" s="68">
        <f>IF(AND(SUM(AD139,2,-$P139)&lt;=User_interface!$F$56,SUM(AD139,1)&gt;=$P139),SUM(AD139,1)," ")</f>
        <v>2065</v>
      </c>
      <c r="AF139" s="68">
        <f>IF(AND(SUM(AE139,2,-$P139)&lt;=User_interface!$F$56,SUM(AE139,1)&gt;=$P139),SUM(AE139,1)," ")</f>
        <v>2066</v>
      </c>
      <c r="AG139" s="68">
        <f>IF(AND(SUM(AF139,2,-$P139)&lt;=User_interface!$F$56,SUM(AF139,1)&gt;=$P139),SUM(AF139,1)," ")</f>
        <v>2067</v>
      </c>
      <c r="AH139" s="68">
        <f>IF(AND(SUM(AG139,2,-$P139)&lt;=User_interface!$F$56,SUM(AG139,1)&gt;=$P139),SUM(AG139,1)," ")</f>
        <v>2068</v>
      </c>
      <c r="AI139" s="68">
        <f>IF(AND(SUM(AH139,2,-$P139)&lt;=User_interface!$F$56,SUM(AH139,1)&gt;=$P139),SUM(AH139,1)," ")</f>
        <v>2069</v>
      </c>
      <c r="AJ139" s="68">
        <f>IF(AND(SUM(AI139,2,-$P139)&lt;=User_interface!$F$56,SUM(AI139,1)&gt;=$P139),SUM(AI139,1)," ")</f>
        <v>2070</v>
      </c>
      <c r="AK139" s="68">
        <f>IF(AND(SUM(AJ139,2,-$P139)&lt;=User_interface!$F$56,SUM(AJ139,1)&gt;=$P139),SUM(AJ139,1)," ")</f>
        <v>2071</v>
      </c>
      <c r="AL139" s="68">
        <f>IF(AND(SUM(AK139,2,-$P139)&lt;=User_interface!$F$56,SUM(AK139,1)&gt;=$P139),SUM(AK139,1)," ")</f>
        <v>2072</v>
      </c>
      <c r="AM139" s="68">
        <f>IF(AND(SUM(AL139,2,-$P139)&lt;=User_interface!$F$56,SUM(AL139,1)&gt;=$P139),SUM(AL139,1)," ")</f>
        <v>2073</v>
      </c>
      <c r="AN139" s="68">
        <f>IF(AND(SUM(AM139,2,-$P139)&lt;=User_interface!$F$56,SUM(AM139,1)&gt;=$P139),SUM(AM139,1)," ")</f>
        <v>2074</v>
      </c>
      <c r="AO139" s="68">
        <f>IF(AND(SUM(AN139,2,-$P139)&lt;=User_interface!$F$56,SUM(AN139,1)&gt;=$P139),SUM(AN139,1)," ")</f>
        <v>2075</v>
      </c>
      <c r="AP139" s="68">
        <f>IF(AND(SUM(AO139,2,-$P139)&lt;=User_interface!$F$56,SUM(AO139,1)&gt;=$P139),SUM(AO139,1)," ")</f>
        <v>2076</v>
      </c>
      <c r="AQ139" s="68">
        <f>IF(AND(SUM(AP139,2,-$P139)&lt;=User_interface!$F$56,SUM(AP139,1)&gt;=$P139),SUM(AP139,1)," ")</f>
        <v>2077</v>
      </c>
      <c r="AR139" s="68">
        <f>IF(AND(SUM(AQ139,2,-$P139)&lt;=User_interface!$F$56,SUM(AQ139,1)&gt;=$P139),SUM(AQ139,1)," ")</f>
        <v>2078</v>
      </c>
      <c r="AS139" s="68">
        <f>IF(AND(SUM(AR139,2,-$P139)&lt;=User_interface!$F$56,SUM(AR139,1)&gt;=$P139),SUM(AR139,1)," ")</f>
        <v>2079</v>
      </c>
      <c r="AT139" s="68">
        <f>IF(AND(SUM(AS139,2,-$P139)&lt;=User_interface!$F$56,SUM(AS139,1)&gt;=$P139),SUM(AS139,1)," ")</f>
        <v>2080</v>
      </c>
      <c r="AU139" s="68">
        <f>IF(AND(SUM(AT139,2,-$P139)&lt;=User_interface!$F$56,SUM(AT139,1)&gt;=$P139),SUM(AT139,1)," ")</f>
        <v>2081</v>
      </c>
      <c r="AV139" s="68">
        <f>IF(AND(SUM(AU139,2,-$P139)&lt;=User_interface!$F$56,SUM(AU139,1)&gt;=$P139),SUM(AU139,1)," ")</f>
        <v>2082</v>
      </c>
      <c r="AW139" s="68">
        <f>IF(AND(SUM(AV139,2,-$P139)&lt;=User_interface!$F$56,SUM(AV139,1)&gt;=$P139),SUM(AV139,1)," ")</f>
        <v>2083</v>
      </c>
      <c r="AX139" s="68">
        <f>IF(AND(SUM(AW139,2,-$P139)&lt;=User_interface!$F$56,SUM(AW139,1)&gt;=$P139),SUM(AW139,1)," ")</f>
        <v>2084</v>
      </c>
      <c r="AY139" s="68">
        <f>IF(AND(SUM(AX139,2,-$P139)&lt;=User_interface!$F$56,SUM(AX139,1)&gt;=$P139),SUM(AX139,1)," ")</f>
        <v>2085</v>
      </c>
      <c r="AZ139" s="68">
        <f>IF(AND(SUM(AY139,2,-$P139)&lt;=User_interface!$F$56,SUM(AY139,1)&gt;=$P139),SUM(AY139,1)," ")</f>
        <v>2086</v>
      </c>
      <c r="BA139" s="68">
        <f>IF(AND(SUM(AZ139,2,-$P139)&lt;=User_interface!$F$56,SUM(AZ139,1)&gt;=$P139),SUM(AZ139,1)," ")</f>
        <v>2087</v>
      </c>
      <c r="BB139" s="68">
        <f>IF(AND(SUM(BA139,2,-$P139)&lt;=User_interface!$F$56,SUM(BA139,1)&gt;=$P139),SUM(BA139,1)," ")</f>
        <v>2088</v>
      </c>
      <c r="BC139" s="68">
        <f>IF(AND(SUM(BB139,2,-$P139)&lt;=User_interface!$F$56,SUM(BB139,1)&gt;=$P139),SUM(BB139,1)," ")</f>
        <v>2089</v>
      </c>
      <c r="BD139" s="68" t="str">
        <f>IF(AND(SUM(BC139,2,-$P139)&lt;=User_interface!$F$56,SUM(BC139,1)&gt;=$P139),SUM(BC139,1)," ")</f>
        <v xml:space="preserve"> </v>
      </c>
      <c r="BE139" s="68" t="str">
        <f>IF(AND(SUM(BD139,2,-$P139)&lt;=User_interface!$F$56,SUM(BD139,1)&gt;=$P139),SUM(BD139,1)," ")</f>
        <v xml:space="preserve"> </v>
      </c>
      <c r="BF139" s="68" t="str">
        <f>IF(AND(SUM(BE139,2,-$P139)&lt;=User_interface!$F$56,SUM(BE139,1)&gt;=$P139),SUM(BE139,1)," ")</f>
        <v xml:space="preserve"> </v>
      </c>
      <c r="BG139" s="68" t="str">
        <f>IF(AND(SUM(BF139,2,-$P139)&lt;=User_interface!$F$56,SUM(BF139,1)&gt;=$P139),SUM(BF139,1)," ")</f>
        <v xml:space="preserve"> </v>
      </c>
      <c r="BH139" s="68" t="str">
        <f>IF(AND(SUM(BG139,2,-$P139)&lt;=User_interface!$F$56,SUM(BG139,1)&gt;=$P139),SUM(BG139,1)," ")</f>
        <v xml:space="preserve"> </v>
      </c>
      <c r="BI139" s="68" t="str">
        <f>IF(AND(SUM(BH139,2,-$P139)&lt;=User_interface!$F$56,SUM(BH139,1)&gt;=$P139),SUM(BH139,1)," ")</f>
        <v xml:space="preserve"> </v>
      </c>
      <c r="BJ139" s="68" t="str">
        <f>IF(AND(SUM(BI139,2,-$P139)&lt;=User_interface!$F$56,SUM(BI139,1)&gt;=$P139),SUM(BI139,1)," ")</f>
        <v xml:space="preserve"> </v>
      </c>
      <c r="BK139" s="68" t="str">
        <f>IF(AND(SUM(BJ139,2,-$P139)&lt;=User_interface!$F$56,SUM(BJ139,1)&gt;=$P139),SUM(BJ139,1)," ")</f>
        <v xml:space="preserve"> </v>
      </c>
      <c r="BL139" s="68" t="str">
        <f>IF(AND(SUM(BK139,2,-$P139)&lt;=User_interface!$F$56,SUM(BK139,1)&gt;=$P139),SUM(BK139,1)," ")</f>
        <v xml:space="preserve"> </v>
      </c>
      <c r="BM139" s="68" t="str">
        <f>IF(AND(SUM(BL139,2,-$P139)&lt;=User_interface!$F$56,SUM(BL139,1)&gt;=$P139),SUM(BL139,1)," ")</f>
        <v xml:space="preserve"> </v>
      </c>
    </row>
    <row r="140" spans="2:65">
      <c r="B140" s="68" t="s">
        <v>4</v>
      </c>
      <c r="C140" s="68" t="s">
        <v>23</v>
      </c>
      <c r="D140" s="68" t="s">
        <v>6</v>
      </c>
      <c r="E140" s="86" t="str">
        <f>IF(B140=$U$3,$E$8,IF(B140=$U$4,$E$9,$S$4))</f>
        <v>Ref.</v>
      </c>
      <c r="P140" s="55">
        <f>IF(P$139="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Q140" s="55">
        <f>IF(Q$139="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R140" s="55">
        <f>IF(R$139="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S140" s="55">
        <f>IF(S$139="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T140" s="55">
        <f>IF(T$139="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U140" s="55">
        <f>IF(U$139="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V140" s="55">
        <f>IF(V$139="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W140" s="55">
        <f>IF(W$139="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X140" s="55">
        <f>IF(X$139="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Y140" s="55">
        <f>IF(Y$139="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Z140" s="55">
        <f>IF(Z$139="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A140" s="55">
        <f>IF(AA$139="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B140" s="55">
        <f>IF(AB$139="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C140" s="55">
        <f>IF(AC$139="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D140" s="55">
        <f>IF(AD$139="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E140" s="55">
        <f>IF(AE$139="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F140" s="55">
        <f>IF(AF$139="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G140" s="55">
        <f>IF(AG$139="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H140" s="55">
        <f>IF(AH$139="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I140" s="55">
        <f>IF(AI$139="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J140" s="55">
        <f>IF(AJ$139="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K140" s="55">
        <f>IF(AK$139="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L140" s="55">
        <f>IF(AL$139="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M140" s="55">
        <f>IF(AM$139="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N140" s="55">
        <f>IF(AN$139="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O140" s="55">
        <f>IF(AO$139="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P140" s="55">
        <f>IF(AP$139="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Q140" s="55">
        <f>IF(AQ$139="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R140" s="55">
        <f>IF(AR$139="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S140" s="55">
        <f>IF(AS$139="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T140" s="55">
        <f>IF(AT$139="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U140" s="55">
        <f>IF(AU$139="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V140" s="55">
        <f>IF(AV$139="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W140" s="55">
        <f>IF(AW$139="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X140" s="55">
        <f>IF(AX$139="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Y140" s="55">
        <f>IF(AY$139="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AZ140" s="55">
        <f>IF(AZ$139="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BA140" s="55">
        <f>IF(BA$139="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BB140" s="55">
        <f>IF(BB$139="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BC140" s="55">
        <f>IF(BC$139="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>23353.125</v>
      </c>
      <c r="BD140" s="55" t="str">
        <f>IF(BD$139="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E140" s="55" t="str">
        <f>IF(BE$139="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F140" s="55" t="str">
        <f>IF(BF$139="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G140" s="55" t="str">
        <f>IF(BG$139="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H140" s="55" t="str">
        <f>IF(BH$139="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I140" s="55" t="str">
        <f>IF(BI$139="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J140" s="55" t="str">
        <f>IF(BJ$139="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K140" s="55" t="str">
        <f>IF(BK$139="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L140" s="55" t="str">
        <f>IF(BL$139="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  <c r="BM140" s="55" t="str">
        <f>IF(BM$139=" "," ",IF(Berekeningen!$E140=Berekeningen!$S$3,(SUMIF(Data_sheet!$C$20:$C$31,Berekeningen!$C140,Data_sheet!$V$20:$V$31)*User_interface!$F$61),IF(Berekeningen!$E140=Berekeningen!$S$4,(SUMIF(Data_sheet!$C$20:$C$31,Berekeningen!$C140,Data_sheet!$W$20:$W$31)*User_interface!$F$61),IF(Berekeningen!$E140=Berekeningen!$S$5,(SUMIF(Data_sheet!$C$20:$C$31,Berekeningen!$C140,Data_sheet!$X$20:$X$31)*User_interface!$F$61),IF(Berekeningen!$E140=Berekeningen!$S$6,0,"ERROR")))))</f>
        <v xml:space="preserve"> </v>
      </c>
    </row>
    <row r="141" spans="2:65">
      <c r="B141" s="68" t="s">
        <v>4</v>
      </c>
      <c r="C141" s="68" t="s">
        <v>192</v>
      </c>
      <c r="D141" s="68" t="s">
        <v>6</v>
      </c>
      <c r="E141" s="86" t="str">
        <f t="shared" ref="E141:E154" si="7">IF(B141=$U$3,$E$8,IF(B141=$U$4,$E$9,$S$4))</f>
        <v>Ref.</v>
      </c>
      <c r="P141" s="55">
        <f>IF(P$139="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Q141" s="55">
        <f>IF(Q$139="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R141" s="55">
        <f>IF(R$139="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S141" s="55">
        <f>IF(S$139="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T141" s="55">
        <f>IF(T$139="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U141" s="55">
        <f>IF(U$139="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V141" s="55">
        <f>IF(V$139="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W141" s="55">
        <f>IF(W$139="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X141" s="55">
        <f>IF(X$139="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Y141" s="55">
        <f>IF(Y$139="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Z141" s="55">
        <f>IF(Z$139="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A141" s="55">
        <f>IF(AA$139="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B141" s="55">
        <f>IF(AB$139="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C141" s="55">
        <f>IF(AC$139="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D141" s="55">
        <f>IF(AD$139="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E141" s="55">
        <f>IF(AE$139="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F141" s="55">
        <f>IF(AF$139="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G141" s="55">
        <f>IF(AG$139="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H141" s="55">
        <f>IF(AH$139="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I141" s="55">
        <f>IF(AI$139="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J141" s="55">
        <f>IF(AJ$139="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K141" s="55">
        <f>IF(AK$139="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L141" s="55">
        <f>IF(AL$139="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M141" s="55">
        <f>IF(AM$139="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N141" s="55">
        <f>IF(AN$139="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O141" s="55">
        <f>IF(AO$139="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P141" s="55">
        <f>IF(AP$139="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Q141" s="55">
        <f>IF(AQ$139="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R141" s="55">
        <f>IF(AR$139="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S141" s="55">
        <f>IF(AS$139="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T141" s="55">
        <f>IF(AT$139="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U141" s="55">
        <f>IF(AU$139="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V141" s="55">
        <f>IF(AV$139="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W141" s="55">
        <f>IF(AW$139="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X141" s="55">
        <f>IF(AX$139="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Y141" s="55">
        <f>IF(AY$139="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AZ141" s="55">
        <f>IF(AZ$139="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BA141" s="55">
        <f>IF(BA$139="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BB141" s="55">
        <f>IF(BB$139="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BC141" s="55">
        <f>IF(BC$139="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>28488.6</v>
      </c>
      <c r="BD141" s="55" t="str">
        <f>IF(BD$139="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E141" s="55" t="str">
        <f>IF(BE$139="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F141" s="55" t="str">
        <f>IF(BF$139="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G141" s="55" t="str">
        <f>IF(BG$139="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H141" s="55" t="str">
        <f>IF(BH$139="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I141" s="55" t="str">
        <f>IF(BI$139="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J141" s="55" t="str">
        <f>IF(BJ$139="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K141" s="55" t="str">
        <f>IF(BK$139="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L141" s="55" t="str">
        <f>IF(BL$139="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  <c r="BM141" s="55" t="str">
        <f>IF(BM$139=" "," ",IF($E141=$S$3,INDEX(Data_sheet!$V$20:$V$31,MATCH(Berekeningen!$C141,Data_sheet!$C$20:$C$31,0))*User_interface!$F$54*User_interface!$F$55,IF($E141=$S$4,INDEX(Data_sheet!$W$20:$W$31,MATCH(Berekeningen!$C141,Data_sheet!$C$20:$C$31,0))*User_interface!$F$54*User_interface!$F$55,IF($E141=$S$5,INDEX(Data_sheet!$X$20:$X$31,MATCH(Berekeningen!$C141,Data_sheet!$C$20:$C$31,0))*User_interface!$F$54*User_interface!$F$55,IF($E141=$S$6,0,"ERROR")))))</f>
        <v xml:space="preserve"> </v>
      </c>
    </row>
    <row r="142" spans="2:65">
      <c r="B142" s="68" t="s">
        <v>4</v>
      </c>
      <c r="C142" s="68" t="s">
        <v>24</v>
      </c>
      <c r="D142" s="68" t="s">
        <v>6</v>
      </c>
      <c r="E142" s="86" t="str">
        <f t="shared" si="7"/>
        <v>Ref.</v>
      </c>
      <c r="P142" s="55">
        <f>IF(P$139="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Q142" s="55">
        <f>IF(Q$139="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R142" s="55">
        <f>IF(R$139="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S142" s="55">
        <f>IF(S$139="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T142" s="55">
        <f>IF(T$139="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U142" s="55">
        <f>IF(U$139="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V142" s="55">
        <f>IF(V$139="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W142" s="55">
        <f>IF(W$139="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X142" s="55">
        <f>IF(X$139="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Y142" s="55">
        <f>IF(Y$139="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Z142" s="55">
        <f>IF(Z$139="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A142" s="55">
        <f>IF(AA$139="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B142" s="55">
        <f>IF(AB$139="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C142" s="55">
        <f>IF(AC$139="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D142" s="55">
        <f>IF(AD$139="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E142" s="55">
        <f>IF(AE$139="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F142" s="55">
        <f>IF(AF$139="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G142" s="55">
        <f>IF(AG$139="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H142" s="55">
        <f>IF(AH$139="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I142" s="55">
        <f>IF(AI$139="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J142" s="55">
        <f>IF(AJ$139="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K142" s="55">
        <f>IF(AK$139="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L142" s="55">
        <f>IF(AL$139="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M142" s="55">
        <f>IF(AM$139="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N142" s="55">
        <f>IF(AN$139="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O142" s="55">
        <f>IF(AO$139="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P142" s="55">
        <f>IF(AP$139="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Q142" s="55">
        <f>IF(AQ$139="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R142" s="55">
        <f>IF(AR$139="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S142" s="55">
        <f>IF(AS$139="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T142" s="55">
        <f>IF(AT$139="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U142" s="55">
        <f>IF(AU$139="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V142" s="55">
        <f>IF(AV$139="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W142" s="55">
        <f>IF(AW$139="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X142" s="55">
        <f>IF(AX$139="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Y142" s="55">
        <f>IF(AY$139="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AZ142" s="55">
        <f>IF(AZ$139="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BA142" s="55">
        <f>IF(BA$139="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BB142" s="55">
        <f>IF(BB$139="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BC142" s="55">
        <f>IF(BC$139="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>0</v>
      </c>
      <c r="BD142" s="55" t="str">
        <f>IF(BD$139="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E142" s="55" t="str">
        <f>IF(BE$139="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F142" s="55" t="str">
        <f>IF(BF$139="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G142" s="55" t="str">
        <f>IF(BG$139="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H142" s="55" t="str">
        <f>IF(BH$139="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I142" s="55" t="str">
        <f>IF(BI$139="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J142" s="55" t="str">
        <f>IF(BJ$139="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K142" s="55" t="str">
        <f>IF(BK$139="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L142" s="55" t="str">
        <f>IF(BL$139="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  <c r="BM142" s="55" t="str">
        <f>IF(BM$139=" "," ",IF($E142=$S$3,INDEX(Data_sheet!$V$20:$V$31,MATCH(Berekeningen!$C142,Data_sheet!$C$20:$C$31,0))*User_interface!$F$54,IF($E142=$S$4,INDEX(Data_sheet!$W$20:$W$31,MATCH(Berekeningen!$C142,Data_sheet!$C$20:$C$31,0))*User_interface!$F$54,IF($E142=$S$5,INDEX(Data_sheet!$X$20:$X$31,MATCH(Berekeningen!$C142,Data_sheet!$C$20:$C$31,0))*User_interface!$F$54,IF($E142=$S$6,0,"ERROR")))))</f>
        <v xml:space="preserve"> </v>
      </c>
    </row>
    <row r="143" spans="2:65">
      <c r="B143" s="68" t="s">
        <v>4</v>
      </c>
      <c r="C143" s="68" t="s">
        <v>26</v>
      </c>
      <c r="D143" s="68" t="s">
        <v>6</v>
      </c>
      <c r="E143" s="86" t="str">
        <f t="shared" si="7"/>
        <v>Ref.</v>
      </c>
      <c r="P143" s="55">
        <f>IF(P$139="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Q143" s="55">
        <f>IF(Q$139="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R143" s="55">
        <f>IF(R$139="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S143" s="55">
        <f>IF(S$139="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T143" s="55">
        <f>IF(T$139="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U143" s="55">
        <f>IF(U$139="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V143" s="55">
        <f>IF(V$139="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W143" s="55">
        <f>IF(W$139="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X143" s="55">
        <f>IF(X$139="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Y143" s="55">
        <f>IF(Y$139="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Z143" s="55">
        <f>IF(Z$139="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A143" s="55">
        <f>IF(AA$139="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B143" s="55">
        <f>IF(AB$139="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C143" s="55">
        <f>IF(AC$139="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D143" s="55">
        <f>IF(AD$139="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E143" s="55">
        <f>IF(AE$139="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F143" s="55">
        <f>IF(AF$139="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G143" s="55">
        <f>IF(AG$139="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H143" s="55">
        <f>IF(AH$139="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I143" s="55">
        <f>IF(AI$139="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J143" s="55">
        <f>IF(AJ$139="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K143" s="55">
        <f>IF(AK$139="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L143" s="55">
        <f>IF(AL$139="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M143" s="55">
        <f>IF(AM$139="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N143" s="55">
        <f>IF(AN$139="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O143" s="55">
        <f>IF(AO$139="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P143" s="55">
        <f>IF(AP$139="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Q143" s="55">
        <f>IF(AQ$139="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R143" s="55">
        <f>IF(AR$139="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S143" s="55">
        <f>IF(AS$139="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T143" s="55">
        <f>IF(AT$139="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U143" s="55">
        <f>IF(AU$139="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V143" s="55">
        <f>IF(AV$139="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W143" s="55">
        <f>IF(AW$139="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X143" s="55">
        <f>IF(AX$139="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Y143" s="55">
        <f>IF(AY$139="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AZ143" s="55">
        <f>IF(AZ$139="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BA143" s="55">
        <f>IF(BA$139="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BB143" s="55">
        <f>IF(BB$139="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BC143" s="55">
        <f>IF(BC$139="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>13125.000000000002</v>
      </c>
      <c r="BD143" s="55" t="str">
        <f>IF(BD$139="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E143" s="55" t="str">
        <f>IF(BE$139="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F143" s="55" t="str">
        <f>IF(BF$139="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G143" s="55" t="str">
        <f>IF(BG$139="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H143" s="55" t="str">
        <f>IF(BH$139="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I143" s="55" t="str">
        <f>IF(BI$139="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J143" s="55" t="str">
        <f>IF(BJ$139="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K143" s="55" t="str">
        <f>IF(BK$139="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L143" s="55" t="str">
        <f>IF(BL$139="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  <c r="BM143" s="55" t="str">
        <f>IF(BM$139=" "," ",IF($E143=$S$3,INDEX(Data_sheet!$V$20:$V$31,MATCH(Berekeningen!$C143,Data_sheet!$C$20:$C$31,0)),IF($E143=$S$4,INDEX(Data_sheet!$W$20:$W$31,MATCH(Berekeningen!$C143,Data_sheet!$C$20:$C$31,0)),IF($E143=$S$5,INDEX(Data_sheet!$X$20:$X$31,MATCH(Berekeningen!$C143,Data_sheet!$C$20:$C$31,0)),IF($E143=$S$6,0,"ERROR")))))</f>
        <v xml:space="preserve"> </v>
      </c>
    </row>
    <row r="144" spans="2:65">
      <c r="B144" s="68" t="s">
        <v>4</v>
      </c>
      <c r="C144" s="68" t="s">
        <v>25</v>
      </c>
      <c r="D144" s="68" t="s">
        <v>6</v>
      </c>
      <c r="E144" s="86" t="str">
        <f t="shared" si="7"/>
        <v>Ref.</v>
      </c>
      <c r="P144" s="55">
        <f>IF(P$139=" "," ",IF(P$139=Berekeningen!$P$139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35000</v>
      </c>
      <c r="Q144" s="55">
        <f>IF(Q$139=" "," ",IF(Q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R144" s="55">
        <f>IF(R$139=" "," ",IF(R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S144" s="55">
        <f>IF(S$139=" "," ",IF(S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T144" s="55">
        <f>IF(T$139=" "," ",IF(T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U144" s="55">
        <f>IF(U$139=" "," ",IF(U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V144" s="55">
        <f>IF(V$139=" "," ",IF(V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W144" s="55">
        <f>IF(W$139=" "," ",IF(W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X144" s="55">
        <f>IF(X$139=" "," ",IF(X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Y144" s="55">
        <f>IF(Y$139=" "," ",IF(Y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Z144" s="55">
        <f>IF(Z$139=" "," ",IF(Z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A144" s="55">
        <f>IF(AA$139=" "," ",IF(AA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B144" s="55">
        <f>IF(AB$139=" "," ",IF(AB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C144" s="55">
        <f>IF(AC$139=" "," ",IF(AC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D144" s="55">
        <f>IF(AD$139=" "," ",IF(AD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E144" s="55">
        <f>IF(AE$139=" "," ",IF(AE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F144" s="55">
        <f>IF(AF$139=" "," ",IF(AF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G144" s="55">
        <f>IF(AG$139=" "," ",IF(AG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H144" s="55">
        <f>IF(AH$139=" "," ",IF(AH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I144" s="55">
        <f>IF(AI$139=" "," ",IF(AI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J144" s="55">
        <f>IF(AJ$139=" "," ",IF(AJ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K144" s="55">
        <f>IF(AK$139=" "," ",IF(AK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L144" s="55">
        <f>IF(AL$139=" "," ",IF(AL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M144" s="55">
        <f>IF(AM$139=" "," ",IF(AM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N144" s="55">
        <f>IF(AN$139=" "," ",IF(AN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O144" s="55">
        <f>IF(AO$139=" "," ",IF(AO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P144" s="55">
        <f>IF(AP$139=" "," ",IF(AP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Q144" s="55">
        <f>IF(AQ$139=" "," ",IF(AQ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R144" s="55">
        <f>IF(AR$139=" "," ",IF(AR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S144" s="55">
        <f>IF(AS$139=" "," ",IF(AS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T144" s="55">
        <f>IF(AT$139=" "," ",IF(AT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U144" s="55">
        <f>IF(AU$139=" "," ",IF(AU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V144" s="55">
        <f>IF(AV$139=" "," ",IF(AV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W144" s="55">
        <f>IF(AW$139=" "," ",IF(AW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X144" s="55">
        <f>IF(AX$139=" "," ",IF(AX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Y144" s="55">
        <f>IF(AY$139=" "," ",IF(AY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AZ144" s="55">
        <f>IF(AZ$139=" "," ",IF(AZ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BA144" s="55">
        <f>IF(BA$139=" "," ",IF(BA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BB144" s="55">
        <f>IF(BB$139=" "," ",IF(BB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BC144" s="55">
        <f>IF(BC$139=" "," ",IF(BC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>0</v>
      </c>
      <c r="BD144" s="55" t="str">
        <f>IF(BD$139=" "," ",IF(BD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E144" s="55" t="str">
        <f>IF(BE$139=" "," ",IF(BE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F144" s="55" t="str">
        <f>IF(BF$139=" "," ",IF(BF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G144" s="55" t="str">
        <f>IF(BG$139=" "," ",IF(BG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H144" s="55" t="str">
        <f>IF(BH$139=" "," ",IF(BH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I144" s="55" t="str">
        <f>IF(BI$139=" "," ",IF(BI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J144" s="55" t="str">
        <f>IF(BJ$139=" "," ",IF(BJ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K144" s="55" t="str">
        <f>IF(BK$139=" "," ",IF(BK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L144" s="55" t="str">
        <f>IF(BL$139=" "," ",IF(BL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  <c r="BM144" s="55" t="str">
        <f>IF(BM$139=" "," ",IF(BM139=Berekeningen!$P139,(IF($E144=$S$3,INDEX(Data_sheet!$V$20:$V$31,MATCH(Berekeningen!$C144,Data_sheet!$C$20:$C$31,0)),IF($E144=$S$4,INDEX(Data_sheet!$W$20:$W$31,MATCH(Berekeningen!$C144,Data_sheet!$C$20:$C$31,0)),IF($E144=$S$5,INDEX(Data_sheet!$X$20:$X$31,MATCH(Berekeningen!$C144,Data_sheet!$C$20:$C$31,0)),IF($E144=$S$6,0,"ERROR"))))),0))</f>
        <v xml:space="preserve"> </v>
      </c>
    </row>
    <row r="145" spans="2:65">
      <c r="B145" s="68" t="s">
        <v>4</v>
      </c>
      <c r="C145" s="68" t="s">
        <v>138</v>
      </c>
      <c r="D145" s="68" t="s">
        <v>6</v>
      </c>
      <c r="E145" s="86" t="str">
        <f t="shared" si="7"/>
        <v>Ref.</v>
      </c>
      <c r="P145" s="55">
        <f>IF(P$139="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Q145" s="55">
        <f>IF(Q$139="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R145" s="55">
        <f>IF(R$139="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S145" s="55">
        <f>IF(S$139="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T145" s="55">
        <f>IF(T$139="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U145" s="55">
        <f>IF(U$139="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V145" s="55">
        <f>IF(V$139="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W145" s="55">
        <f>IF(W$139="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X145" s="55">
        <f>IF(X$139="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Y145" s="55">
        <f>IF(Y$139="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Z145" s="55">
        <f>IF(Z$139="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A145" s="55">
        <f>IF(AA$139="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B145" s="55">
        <f>IF(AB$139="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C145" s="55">
        <f>IF(AC$139="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D145" s="55">
        <f>IF(AD$139="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E145" s="55">
        <f>IF(AE$139="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F145" s="55">
        <f>IF(AF$139="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G145" s="55">
        <f>IF(AG$139="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H145" s="55">
        <f>IF(AH$139="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I145" s="55">
        <f>IF(AI$139="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J145" s="55">
        <f>IF(AJ$139="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K145" s="55">
        <f>IF(AK$139="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L145" s="55">
        <f>IF(AL$139="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M145" s="55">
        <f>IF(AM$139="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N145" s="55">
        <f>IF(AN$139="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O145" s="55">
        <f>IF(AO$139="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P145" s="55">
        <f>IF(AP$139="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Q145" s="55">
        <f>IF(AQ$139="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R145" s="55">
        <f>IF(AR$139="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S145" s="55">
        <f>IF(AS$139="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T145" s="55">
        <f>IF(AT$139="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U145" s="55">
        <f>IF(AU$139="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V145" s="55">
        <f>IF(AV$139="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W145" s="55">
        <f>IF(AW$139="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X145" s="55">
        <f>IF(AX$139="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Y145" s="55">
        <f>IF(AY$139="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AZ145" s="55">
        <f>IF(AZ$139="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BA145" s="55">
        <f>IF(BA$139="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BB145" s="55">
        <f>IF(BB$139="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BC145" s="55">
        <f>IF(BC$139="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>9401.2379999999994</v>
      </c>
      <c r="BD145" s="55" t="str">
        <f>IF(BD$139="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E145" s="55" t="str">
        <f>IF(BE$139="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F145" s="55" t="str">
        <f>IF(BF$139="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G145" s="55" t="str">
        <f>IF(BG$139="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H145" s="55" t="str">
        <f>IF(BH$139="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I145" s="55" t="str">
        <f>IF(BI$139="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J145" s="55" t="str">
        <f>IF(BJ$139="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K145" s="55" t="str">
        <f>IF(BK$139="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L145" s="55" t="str">
        <f>IF(BL$139="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  <c r="BM145" s="55" t="str">
        <f>IF(BM$139=" "," ",IF($E145=$S$3,INDEX(Data_sheet!$V$20:$V$31,MATCH(Berekeningen!$C145,Data_sheet!$C$20:$C$31,0))*User_interface!$F$54*User_interface!$F$55,IF($E145=$S$4,INDEX(Data_sheet!$W$20:$W$31,MATCH(Berekeningen!$C145,Data_sheet!$C$20:$C$31,0))*User_interface!$F$54*User_interface!$F$55,IF($E145=$S$5,INDEX(Data_sheet!$X$20:$X$31,MATCH(Berekeningen!$C145,Data_sheet!$C$20:$C$31,0))*User_interface!$F$54*User_interface!$F$55,IF($E145=$S$6,0,"ERROR")))))</f>
        <v xml:space="preserve"> </v>
      </c>
    </row>
    <row r="146" spans="2:65">
      <c r="B146" s="68" t="s">
        <v>4</v>
      </c>
      <c r="C146" s="68" t="s">
        <v>21</v>
      </c>
      <c r="D146" s="68" t="s">
        <v>6</v>
      </c>
      <c r="E146" s="86" t="str">
        <f t="shared" si="7"/>
        <v>Ref.</v>
      </c>
      <c r="P146" s="55">
        <f>IF(P$139="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Q146" s="55">
        <f>IF(Q$139="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R146" s="55">
        <f>IF(R$139="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S146" s="55">
        <f>IF(S$139="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T146" s="55">
        <f>IF(T$139="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U146" s="55">
        <f>IF(U$139="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V146" s="55">
        <f>IF(V$139="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W146" s="55">
        <f>IF(W$139="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X146" s="55">
        <f>IF(X$139="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Y146" s="55">
        <f>IF(Y$139="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Z146" s="55">
        <f>IF(Z$139="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A146" s="55">
        <f>IF(AA$139="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B146" s="55">
        <f>IF(AB$139="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C146" s="55">
        <f>IF(AC$139="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D146" s="55">
        <f>IF(AD$139="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E146" s="55">
        <f>IF(AE$139="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F146" s="55">
        <f>IF(AF$139="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G146" s="55">
        <f>IF(AG$139="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H146" s="55">
        <f>IF(AH$139="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I146" s="55">
        <f>IF(AI$139="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J146" s="55">
        <f>IF(AJ$139="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K146" s="55">
        <f>IF(AK$139="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L146" s="55">
        <f>IF(AL$139="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M146" s="55">
        <f>IF(AM$139="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N146" s="55">
        <f>IF(AN$139="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O146" s="55">
        <f>IF(AO$139="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P146" s="55">
        <f>IF(AP$139="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Q146" s="55">
        <f>IF(AQ$139="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R146" s="55">
        <f>IF(AR$139="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S146" s="55">
        <f>IF(AS$139="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T146" s="55">
        <f>IF(AT$139="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U146" s="55">
        <f>IF(AU$139="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V146" s="55">
        <f>IF(AV$139="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W146" s="55">
        <f>IF(AW$139="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X146" s="55">
        <f>IF(AX$139="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Y146" s="55">
        <f>IF(AY$139="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AZ146" s="55">
        <f>IF(AZ$139="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BA146" s="55">
        <f>IF(BA$139="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BB146" s="55">
        <f>IF(BB$139="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BC146" s="55">
        <f>IF(BC$139="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>0</v>
      </c>
      <c r="BD146" s="55" t="str">
        <f>IF(BD$139="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E146" s="55" t="str">
        <f>IF(BE$139="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F146" s="55" t="str">
        <f>IF(BF$139="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G146" s="55" t="str">
        <f>IF(BG$139="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H146" s="55" t="str">
        <f>IF(BH$139="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I146" s="55" t="str">
        <f>IF(BI$139="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J146" s="55" t="str">
        <f>IF(BJ$139="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K146" s="55" t="str">
        <f>IF(BK$139="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L146" s="55" t="str">
        <f>IF(BL$139="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  <c r="BM146" s="55" t="str">
        <f>IF(BM$139=" "," ",IF(User_interface!$C$47=User_interface!$P$31,0,IF($E146=$S$3,INDEX(Data_sheet!$V$6:$V$16,MATCH(Berekeningen!$C146,Data_sheet!$C$6:$C$16,0)),IF($E146=$S$4,INDEX(Data_sheet!$W$6:$W$16,MATCH(Berekeningen!$C146,Data_sheet!$C$6:$C$16,0)),IF($E146=$S$5,INDEX(Data_sheet!$X$6:$X$16,MATCH(Berekeningen!$C146,Data_sheet!$C$6:$C$16,0)),IF($E146=$S$6,0,"ERROR"))))))</f>
        <v xml:space="preserve"> </v>
      </c>
    </row>
    <row r="147" spans="2:65">
      <c r="B147" s="68" t="s">
        <v>4</v>
      </c>
      <c r="C147" s="68" t="s">
        <v>195</v>
      </c>
      <c r="D147" s="68" t="s">
        <v>6</v>
      </c>
      <c r="E147" s="86" t="str">
        <f t="shared" si="7"/>
        <v>Ref.</v>
      </c>
      <c r="F147" s="55" t="str">
        <f>IF(F$139=" "," ",IF(F$139&gt;=$P$139,0,INDEX(User_interface!$H$85:$H$174,MATCH(Berekeningen!F$139,User_interface!$G$85:$G$174))*INDEX(User_interface!$I$85:$I$174,MATCH(Berekeningen!F$139,User_interface!$G$85:$G$174))*User_interface!$F$54*User_interface!$F$55))</f>
        <v xml:space="preserve"> </v>
      </c>
      <c r="G147" s="55" t="str">
        <f>IF(G$139=" "," ",IF(G$139&gt;=$P$139,0,INDEX(User_interface!$H$85:$H$174,MATCH(Berekeningen!G$139,User_interface!$G$85:$G$174))*INDEX(User_interface!$I$85:$I$174,MATCH(Berekeningen!G$139,User_interface!$G$85:$G$174))*User_interface!$F$54*User_interface!$F$55))</f>
        <v xml:space="preserve"> </v>
      </c>
      <c r="H147" s="55" t="str">
        <f>IF(H$139=" "," ",IF(H$139&gt;=$P$139,0,INDEX(User_interface!$H$85:$H$174,MATCH(Berekeningen!H$139,User_interface!$G$85:$G$174))*INDEX(User_interface!$I$85:$I$174,MATCH(Berekeningen!H$139,User_interface!$G$85:$G$174))*User_interface!$F$54*User_interface!$F$55))</f>
        <v xml:space="preserve"> </v>
      </c>
      <c r="I147" s="55" t="str">
        <f>IF(I$139=" "," ",IF(I$139&gt;=$P$139,0,INDEX(User_interface!$H$85:$H$174,MATCH(Berekeningen!I$139,User_interface!$G$85:$G$174))*INDEX(User_interface!$I$85:$I$174,MATCH(Berekeningen!I$139,User_interface!$G$85:$G$174))*User_interface!$F$54*User_interface!$F$55))</f>
        <v xml:space="preserve"> </v>
      </c>
      <c r="J147" s="55" t="str">
        <f>IF(J$139=" "," ",IF(J$139&gt;=$P$139,0,INDEX(User_interface!$H$85:$H$174,MATCH(Berekeningen!J$139,User_interface!$G$85:$G$174))*INDEX(User_interface!$I$85:$I$174,MATCH(Berekeningen!J$139,User_interface!$G$85:$G$174))*User_interface!$F$54*User_interface!$F$55))</f>
        <v xml:space="preserve"> </v>
      </c>
      <c r="K147" s="55" t="str">
        <f>IF(K$139=" "," ",IF(K$139&gt;=$P$139,0,INDEX(User_interface!$H$85:$H$174,MATCH(Berekeningen!K$139,User_interface!$G$85:$G$174))*INDEX(User_interface!$I$85:$I$174,MATCH(Berekeningen!K$139,User_interface!$G$85:$G$174))*User_interface!$F$54*User_interface!$F$55))</f>
        <v xml:space="preserve"> </v>
      </c>
      <c r="L147" s="55" t="str">
        <f>IF(L$139=" "," ",IF(L$139&gt;=$P$139,0,INDEX(User_interface!$H$85:$H$174,MATCH(Berekeningen!L$139,User_interface!$G$85:$G$174))*INDEX(User_interface!$I$85:$I$174,MATCH(Berekeningen!L$139,User_interface!$G$85:$G$174))*User_interface!$F$54*User_interface!$F$55))</f>
        <v xml:space="preserve"> </v>
      </c>
      <c r="M147" s="55" t="str">
        <f>IF(M$139=" "," ",IF(M$139&gt;=$P$139,0,INDEX(User_interface!$H$85:$H$174,MATCH(Berekeningen!M$139,User_interface!$G$85:$G$174))*INDEX(User_interface!$I$85:$I$174,MATCH(Berekeningen!M$139,User_interface!$G$85:$G$174))*User_interface!$F$54*User_interface!$F$55))</f>
        <v xml:space="preserve"> </v>
      </c>
      <c r="N147" s="55" t="str">
        <f>IF(N$139=" "," ",IF(N$139&gt;=$P$139,0,INDEX(User_interface!$H$85:$H$174,MATCH(Berekeningen!N$139,User_interface!$G$85:$G$174))*INDEX(User_interface!$I$85:$I$174,MATCH(Berekeningen!N$139,User_interface!$G$85:$G$174))*User_interface!$F$54*User_interface!$F$55))</f>
        <v xml:space="preserve"> </v>
      </c>
      <c r="O147" s="55" t="str">
        <f>IF(O$139=" "," ",IF(O$139&gt;=$P$139,0,INDEX(User_interface!$H$85:$H$174,MATCH(Berekeningen!O$139,User_interface!$G$85:$G$174))*INDEX(User_interface!$I$85:$I$174,MATCH(Berekeningen!O$139,User_interface!$G$85:$G$174))*User_interface!$F$54*User_interface!$F$55))</f>
        <v xml:space="preserve"> </v>
      </c>
      <c r="P147" s="55">
        <f>IF(P$139=" "," ",IF(P$139&gt;=$P$139,0,INDEX(User_interface!$H$85:$H$174,MATCH(Berekeningen!P$139,User_interface!$G$85:$G$174))*INDEX(User_interface!$I$85:$I$174,MATCH(Berekeningen!P$139,User_interface!$G$85:$G$174))*User_interface!$F$54*User_interface!$F$55))</f>
        <v>0</v>
      </c>
      <c r="Q147" s="55">
        <f>IF(Q$139=" "," ",IF(Q$139&gt;=$P$139,0,INDEX(User_interface!$H$85:$H$174,MATCH(Berekeningen!Q$139,User_interface!$G$85:$G$174))*INDEX(User_interface!$I$85:$I$174,MATCH(Berekeningen!Q$139,User_interface!$G$85:$G$174))*User_interface!$F$54*User_interface!$F$55))</f>
        <v>0</v>
      </c>
      <c r="R147" s="55">
        <f>IF(R$139=" "," ",IF(R$139&gt;=$P$139,0,INDEX(User_interface!$H$85:$H$174,MATCH(Berekeningen!R$139,User_interface!$G$85:$G$174))*INDEX(User_interface!$I$85:$I$174,MATCH(Berekeningen!R$139,User_interface!$G$85:$G$174))*User_interface!$F$54*User_interface!$F$55))</f>
        <v>0</v>
      </c>
      <c r="S147" s="55">
        <f>IF(S$139=" "," ",IF(S$139&gt;=$P$139,0,INDEX(User_interface!$H$85:$H$174,MATCH(Berekeningen!S$139,User_interface!$G$85:$G$174))*INDEX(User_interface!$I$85:$I$174,MATCH(Berekeningen!S$139,User_interface!$G$85:$G$174))*User_interface!$F$54*User_interface!$F$55))</f>
        <v>0</v>
      </c>
      <c r="T147" s="55">
        <f>IF(T$139=" "," ",IF(T$139&gt;=$P$139,0,INDEX(User_interface!$H$85:$H$174,MATCH(Berekeningen!T$139,User_interface!$G$85:$G$174))*INDEX(User_interface!$I$85:$I$174,MATCH(Berekeningen!T$139,User_interface!$G$85:$G$174))*User_interface!$F$54*User_interface!$F$55))</f>
        <v>0</v>
      </c>
      <c r="U147" s="55">
        <f>IF(U$139=" "," ",IF(U$139&gt;=$P$139,0,INDEX(User_interface!$H$85:$H$174,MATCH(Berekeningen!U$139,User_interface!$G$85:$G$174))*INDEX(User_interface!$I$85:$I$174,MATCH(Berekeningen!U$139,User_interface!$G$85:$G$174))*User_interface!$F$54*User_interface!$F$55))</f>
        <v>0</v>
      </c>
      <c r="V147" s="55">
        <f>IF(V$139=" "," ",IF(V$139&gt;=$P$139,0,INDEX(User_interface!$H$85:$H$174,MATCH(Berekeningen!V$139,User_interface!$G$85:$G$174))*INDEX(User_interface!$I$85:$I$174,MATCH(Berekeningen!V$139,User_interface!$G$85:$G$174))*User_interface!$F$54*User_interface!$F$55))</f>
        <v>0</v>
      </c>
      <c r="W147" s="55">
        <f>IF(W$139=" "," ",IF(W$139&gt;=$P$139,0,INDEX(User_interface!$H$85:$H$174,MATCH(Berekeningen!W$139,User_interface!$G$85:$G$174))*INDEX(User_interface!$I$85:$I$174,MATCH(Berekeningen!W$139,User_interface!$G$85:$G$174))*User_interface!$F$54*User_interface!$F$55))</f>
        <v>0</v>
      </c>
      <c r="X147" s="55">
        <f>IF(X$139=" "," ",IF(X$139&gt;=$P$139,0,INDEX(User_interface!$H$85:$H$174,MATCH(Berekeningen!X$139,User_interface!$G$85:$G$174))*INDEX(User_interface!$I$85:$I$174,MATCH(Berekeningen!X$139,User_interface!$G$85:$G$174))*User_interface!$F$54*User_interface!$F$55))</f>
        <v>0</v>
      </c>
      <c r="Y147" s="55">
        <f>IF(Y$139=" "," ",IF(Y$139&gt;=$P$139,0,INDEX(User_interface!$H$85:$H$174,MATCH(Berekeningen!Y$139,User_interface!$G$85:$G$174))*INDEX(User_interface!$I$85:$I$174,MATCH(Berekeningen!Y$139,User_interface!$G$85:$G$174))*User_interface!$F$54*User_interface!$F$55))</f>
        <v>0</v>
      </c>
      <c r="Z147" s="55">
        <f>IF(Z$139=" "," ",IF(Z$139&gt;=$P$139,0,INDEX(User_interface!$H$85:$H$174,MATCH(Berekeningen!Z$139,User_interface!$G$85:$G$174))*INDEX(User_interface!$I$85:$I$174,MATCH(Berekeningen!Z$139,User_interface!$G$85:$G$174))*User_interface!$F$54*User_interface!$F$55))</f>
        <v>0</v>
      </c>
      <c r="AA147" s="55">
        <f>IF(AA$139=" "," ",IF(AA$139&gt;=$P$139,0,INDEX(User_interface!$H$85:$H$174,MATCH(Berekeningen!AA$139,User_interface!$G$85:$G$174))*INDEX(User_interface!$I$85:$I$174,MATCH(Berekeningen!AA$139,User_interface!$G$85:$G$174))*User_interface!$F$54*User_interface!$F$55))</f>
        <v>0</v>
      </c>
      <c r="AB147" s="55">
        <f>IF(AB$139=" "," ",IF(AB$139&gt;=$P$139,0,INDEX(User_interface!$H$85:$H$174,MATCH(Berekeningen!AB$139,User_interface!$G$85:$G$174))*INDEX(User_interface!$I$85:$I$174,MATCH(Berekeningen!AB$139,User_interface!$G$85:$G$174))*User_interface!$F$54*User_interface!$F$55))</f>
        <v>0</v>
      </c>
      <c r="AC147" s="55">
        <f>IF(AC$139=" "," ",IF(AC$139&gt;=$P$139,0,INDEX(User_interface!$H$85:$H$174,MATCH(Berekeningen!AC$139,User_interface!$G$85:$G$174))*INDEX(User_interface!$I$85:$I$174,MATCH(Berekeningen!AC$139,User_interface!$G$85:$G$174))*User_interface!$F$54*User_interface!$F$55))</f>
        <v>0</v>
      </c>
      <c r="AD147" s="55">
        <f>IF(AD$139=" "," ",IF(AD$139&gt;=$P$139,0,INDEX(User_interface!$H$85:$H$174,MATCH(Berekeningen!AD$139,User_interface!$G$85:$G$174))*INDEX(User_interface!$I$85:$I$174,MATCH(Berekeningen!AD$139,User_interface!$G$85:$G$174))*User_interface!$F$54*User_interface!$F$55))</f>
        <v>0</v>
      </c>
      <c r="AE147" s="55">
        <f>IF(AE$139=" "," ",IF(AE$139&gt;=$P$139,0,INDEX(User_interface!$H$85:$H$174,MATCH(Berekeningen!AE$139,User_interface!$G$85:$G$174))*INDEX(User_interface!$I$85:$I$174,MATCH(Berekeningen!AE$139,User_interface!$G$85:$G$174))*User_interface!$F$54*User_interface!$F$55))</f>
        <v>0</v>
      </c>
      <c r="AF147" s="55">
        <f>IF(AF$139=" "," ",IF(AF$139&gt;=$P$139,0,INDEX(User_interface!$H$85:$H$174,MATCH(Berekeningen!AF$139,User_interface!$G$85:$G$174))*INDEX(User_interface!$I$85:$I$174,MATCH(Berekeningen!AF$139,User_interface!$G$85:$G$174))*User_interface!$F$54*User_interface!$F$55))</f>
        <v>0</v>
      </c>
      <c r="AG147" s="55">
        <f>IF(AG$139=" "," ",IF(AG$139&gt;=$P$139,0,INDEX(User_interface!$H$85:$H$174,MATCH(Berekeningen!AG$139,User_interface!$G$85:$G$174))*INDEX(User_interface!$I$85:$I$174,MATCH(Berekeningen!AG$139,User_interface!$G$85:$G$174))*User_interface!$F$54*User_interface!$F$55))</f>
        <v>0</v>
      </c>
      <c r="AH147" s="55">
        <f>IF(AH$139=" "," ",IF(AH$139&gt;=$P$139,0,INDEX(User_interface!$H$85:$H$174,MATCH(Berekeningen!AH$139,User_interface!$G$85:$G$174))*INDEX(User_interface!$I$85:$I$174,MATCH(Berekeningen!AH$139,User_interface!$G$85:$G$174))*User_interface!$F$54*User_interface!$F$55))</f>
        <v>0</v>
      </c>
      <c r="AI147" s="55">
        <f>IF(AI$139=" "," ",IF(AI$139&gt;=$P$139,0,INDEX(User_interface!$H$85:$H$174,MATCH(Berekeningen!AI$139,User_interface!$G$85:$G$174))*INDEX(User_interface!$I$85:$I$174,MATCH(Berekeningen!AI$139,User_interface!$G$85:$G$174))*User_interface!$F$54*User_interface!$F$55))</f>
        <v>0</v>
      </c>
      <c r="AJ147" s="55">
        <f>IF(AJ$139=" "," ",IF(AJ$139&gt;=$P$139,0,INDEX(User_interface!$H$85:$H$174,MATCH(Berekeningen!AJ$139,User_interface!$G$85:$G$174))*INDEX(User_interface!$I$85:$I$174,MATCH(Berekeningen!AJ$139,User_interface!$G$85:$G$174))*User_interface!$F$54*User_interface!$F$55))</f>
        <v>0</v>
      </c>
      <c r="AK147" s="55">
        <f>IF(AK$139=" "," ",IF(AK$139&gt;=$P$139,0,INDEX(User_interface!$H$85:$H$174,MATCH(Berekeningen!AK$139,User_interface!$G$85:$G$174))*INDEX(User_interface!$I$85:$I$174,MATCH(Berekeningen!AK$139,User_interface!$G$85:$G$174))*User_interface!$F$54*User_interface!$F$55))</f>
        <v>0</v>
      </c>
      <c r="AL147" s="55">
        <f>IF(AL$139=" "," ",IF(AL$139&gt;=$P$139,0,INDEX(User_interface!$H$85:$H$174,MATCH(Berekeningen!AL$139,User_interface!$G$85:$G$174))*INDEX(User_interface!$I$85:$I$174,MATCH(Berekeningen!AL$139,User_interface!$G$85:$G$174))*User_interface!$F$54*User_interface!$F$55))</f>
        <v>0</v>
      </c>
      <c r="AM147" s="55">
        <f>IF(AM$139=" "," ",IF(AM$139&gt;=$P$139,0,INDEX(User_interface!$H$85:$H$174,MATCH(Berekeningen!AM$139,User_interface!$G$85:$G$174))*INDEX(User_interface!$I$85:$I$174,MATCH(Berekeningen!AM$139,User_interface!$G$85:$G$174))*User_interface!$F$54*User_interface!$F$55))</f>
        <v>0</v>
      </c>
      <c r="AN147" s="55">
        <f>IF(AN$139=" "," ",IF(AN$139&gt;=$P$139,0,INDEX(User_interface!$H$85:$H$174,MATCH(Berekeningen!AN$139,User_interface!$G$85:$G$174))*INDEX(User_interface!$I$85:$I$174,MATCH(Berekeningen!AN$139,User_interface!$G$85:$G$174))*User_interface!$F$54*User_interface!$F$55))</f>
        <v>0</v>
      </c>
      <c r="AO147" s="55">
        <f>IF(AO$139=" "," ",IF(AO$139&gt;=$P$139,0,INDEX(User_interface!$H$85:$H$174,MATCH(Berekeningen!AO$139,User_interface!$G$85:$G$174))*INDEX(User_interface!$I$85:$I$174,MATCH(Berekeningen!AO$139,User_interface!$G$85:$G$174))*User_interface!$F$54*User_interface!$F$55))</f>
        <v>0</v>
      </c>
      <c r="AP147" s="55">
        <f>IF(AP$139=" "," ",IF(AP$139&gt;=$P$139,0,INDEX(User_interface!$H$85:$H$174,MATCH(Berekeningen!AP$139,User_interface!$G$85:$G$174))*INDEX(User_interface!$I$85:$I$174,MATCH(Berekeningen!AP$139,User_interface!$G$85:$G$174))*User_interface!$F$54*User_interface!$F$55))</f>
        <v>0</v>
      </c>
      <c r="AQ147" s="55">
        <f>IF(AQ$139=" "," ",IF(AQ$139&gt;=$P$139,0,INDEX(User_interface!$H$85:$H$174,MATCH(Berekeningen!AQ$139,User_interface!$G$85:$G$174))*INDEX(User_interface!$I$85:$I$174,MATCH(Berekeningen!AQ$139,User_interface!$G$85:$G$174))*User_interface!$F$54*User_interface!$F$55))</f>
        <v>0</v>
      </c>
      <c r="AR147" s="55">
        <f>IF(AR$139=" "," ",IF(AR$139&gt;=$P$139,0,INDEX(User_interface!$H$85:$H$174,MATCH(Berekeningen!AR$139,User_interface!$G$85:$G$174))*INDEX(User_interface!$I$85:$I$174,MATCH(Berekeningen!AR$139,User_interface!$G$85:$G$174))*User_interface!$F$54*User_interface!$F$55))</f>
        <v>0</v>
      </c>
      <c r="AS147" s="55">
        <f>IF(AS$139=" "," ",IF(AS$139&gt;=$P$139,0,INDEX(User_interface!$H$85:$H$174,MATCH(Berekeningen!AS$139,User_interface!$G$85:$G$174))*INDEX(User_interface!$I$85:$I$174,MATCH(Berekeningen!AS$139,User_interface!$G$85:$G$174))*User_interface!$F$54*User_interface!$F$55))</f>
        <v>0</v>
      </c>
      <c r="AT147" s="55">
        <f>IF(AT$139=" "," ",IF(AT$139&gt;=$P$139,0,INDEX(User_interface!$H$85:$H$174,MATCH(Berekeningen!AT$139,User_interface!$G$85:$G$174))*INDEX(User_interface!$I$85:$I$174,MATCH(Berekeningen!AT$139,User_interface!$G$85:$G$174))*User_interface!$F$54*User_interface!$F$55))</f>
        <v>0</v>
      </c>
      <c r="AU147" s="55">
        <f>IF(AU$139=" "," ",IF(AU$139&gt;=$P$139,0,INDEX(User_interface!$H$85:$H$174,MATCH(Berekeningen!AU$139,User_interface!$G$85:$G$174))*INDEX(User_interface!$I$85:$I$174,MATCH(Berekeningen!AU$139,User_interface!$G$85:$G$174))*User_interface!$F$54*User_interface!$F$55))</f>
        <v>0</v>
      </c>
      <c r="AV147" s="55">
        <f>IF(AV$139=" "," ",IF(AV$139&gt;=$P$139,0,INDEX(User_interface!$H$85:$H$174,MATCH(Berekeningen!AV$139,User_interface!$G$85:$G$174))*INDEX(User_interface!$I$85:$I$174,MATCH(Berekeningen!AV$139,User_interface!$G$85:$G$174))*User_interface!$F$54*User_interface!$F$55))</f>
        <v>0</v>
      </c>
      <c r="AW147" s="55">
        <f>IF(AW$139=" "," ",IF(AW$139&gt;=$P$139,0,INDEX(User_interface!$H$85:$H$174,MATCH(Berekeningen!AW$139,User_interface!$G$85:$G$174))*INDEX(User_interface!$I$85:$I$174,MATCH(Berekeningen!AW$139,User_interface!$G$85:$G$174))*User_interface!$F$54*User_interface!$F$55))</f>
        <v>0</v>
      </c>
      <c r="AX147" s="55">
        <f>IF(AX$139=" "," ",IF(AX$139&gt;=$P$139,0,INDEX(User_interface!$H$85:$H$174,MATCH(Berekeningen!AX$139,User_interface!$G$85:$G$174))*INDEX(User_interface!$I$85:$I$174,MATCH(Berekeningen!AX$139,User_interface!$G$85:$G$174))*User_interface!$F$54*User_interface!$F$55))</f>
        <v>0</v>
      </c>
      <c r="AY147" s="55">
        <f>IF(AY$139=" "," ",IF(AY$139&gt;=$P$139,0,INDEX(User_interface!$H$85:$H$174,MATCH(Berekeningen!AY$139,User_interface!$G$85:$G$174))*INDEX(User_interface!$I$85:$I$174,MATCH(Berekeningen!AY$139,User_interface!$G$85:$G$174))*User_interface!$F$54*User_interface!$F$55))</f>
        <v>0</v>
      </c>
      <c r="AZ147" s="55">
        <f>IF(AZ$139=" "," ",IF(AZ$139&gt;=$P$139,0,INDEX(User_interface!$H$85:$H$174,MATCH(Berekeningen!AZ$139,User_interface!$G$85:$G$174))*INDEX(User_interface!$I$85:$I$174,MATCH(Berekeningen!AZ$139,User_interface!$G$85:$G$174))*User_interface!$F$54*User_interface!$F$55))</f>
        <v>0</v>
      </c>
      <c r="BA147" s="55">
        <f>IF(BA$139=" "," ",IF(BA$139&gt;=$P$139,0,INDEX(User_interface!$H$85:$H$174,MATCH(Berekeningen!BA$139,User_interface!$G$85:$G$174))*INDEX(User_interface!$I$85:$I$174,MATCH(Berekeningen!BA$139,User_interface!$G$85:$G$174))*User_interface!$F$54*User_interface!$F$55))</f>
        <v>0</v>
      </c>
      <c r="BB147" s="55">
        <f>IF(BB$139=" "," ",IF(BB$139&gt;=$P$139,0,INDEX(User_interface!$H$85:$H$174,MATCH(Berekeningen!BB$139,User_interface!$G$85:$G$174))*INDEX(User_interface!$I$85:$I$174,MATCH(Berekeningen!BB$139,User_interface!$G$85:$G$174))*User_interface!$F$54*User_interface!$F$55))</f>
        <v>0</v>
      </c>
      <c r="BC147" s="55">
        <f>IF(BC$139=" "," ",IF(BC$139&gt;=$P$139,0,INDEX(User_interface!$H$85:$H$174,MATCH(Berekeningen!BC$139,User_interface!$G$85:$G$174))*INDEX(User_interface!$I$85:$I$174,MATCH(Berekeningen!BC$139,User_interface!$G$85:$G$174))*User_interface!$F$54*User_interface!$F$55))</f>
        <v>0</v>
      </c>
      <c r="BD147" s="55" t="str">
        <f>IF(BD$139=" "," ",IF(BD$139&gt;=$P$139,0,INDEX(User_interface!$H$85:$H$174,MATCH(Berekeningen!BD$139,User_interface!$G$85:$G$174))*INDEX(User_interface!$I$85:$I$174,MATCH(Berekeningen!BD$139,User_interface!$G$85:$G$174))*User_interface!$F$54*User_interface!$F$55))</f>
        <v xml:space="preserve"> </v>
      </c>
      <c r="BE147" s="55" t="str">
        <f>IF(BE$139=" "," ",IF(BE$139&gt;=$P$139,0,INDEX(User_interface!$H$85:$H$174,MATCH(Berekeningen!BE$139,User_interface!$G$85:$G$174))*INDEX(User_interface!$I$85:$I$174,MATCH(Berekeningen!BE$139,User_interface!$G$85:$G$174))*User_interface!$F$54*User_interface!$F$55))</f>
        <v xml:space="preserve"> </v>
      </c>
      <c r="BF147" s="55" t="str">
        <f>IF(BF$139=" "," ",IF(BF$139&gt;=$P$139,0,INDEX(User_interface!$H$85:$H$174,MATCH(Berekeningen!BF$139,User_interface!$G$85:$G$174))*INDEX(User_interface!$I$85:$I$174,MATCH(Berekeningen!BF$139,User_interface!$G$85:$G$174))*User_interface!$F$54*User_interface!$F$55))</f>
        <v xml:space="preserve"> </v>
      </c>
      <c r="BG147" s="55" t="str">
        <f>IF(BG$139=" "," ",IF(BG$139&gt;=$P$139,0,INDEX(User_interface!$H$85:$H$174,MATCH(Berekeningen!BG$139,User_interface!$G$85:$G$174))*INDEX(User_interface!$I$85:$I$174,MATCH(Berekeningen!BG$139,User_interface!$G$85:$G$174))*User_interface!$F$54*User_interface!$F$55))</f>
        <v xml:space="preserve"> </v>
      </c>
      <c r="BH147" s="55" t="str">
        <f>IF(BH$139=" "," ",IF(BH$139&gt;=$P$139,0,INDEX(User_interface!$H$85:$H$174,MATCH(Berekeningen!BH$139,User_interface!$G$85:$G$174))*INDEX(User_interface!$I$85:$I$174,MATCH(Berekeningen!BH$139,User_interface!$G$85:$G$174))*User_interface!$F$54*User_interface!$F$55))</f>
        <v xml:space="preserve"> </v>
      </c>
      <c r="BI147" s="55" t="str">
        <f>IF(BI$139=" "," ",IF(BI$139&gt;=$P$139,0,INDEX(User_interface!$H$85:$H$174,MATCH(Berekeningen!BI$139,User_interface!$G$85:$G$174))*INDEX(User_interface!$I$85:$I$174,MATCH(Berekeningen!BI$139,User_interface!$G$85:$G$174))*User_interface!$F$54*User_interface!$F$55))</f>
        <v xml:space="preserve"> </v>
      </c>
      <c r="BJ147" s="55" t="str">
        <f>IF(BJ$139=" "," ",IF(BJ$139&gt;=$P$139,0,INDEX(User_interface!$H$85:$H$174,MATCH(Berekeningen!BJ$139,User_interface!$G$85:$G$174))*INDEX(User_interface!$I$85:$I$174,MATCH(Berekeningen!BJ$139,User_interface!$G$85:$G$174))*User_interface!$F$54*User_interface!$F$55))</f>
        <v xml:space="preserve"> </v>
      </c>
      <c r="BK147" s="55" t="str">
        <f>IF(BK$139=" "," ",IF(BK$139&gt;=$P$139,0,INDEX(User_interface!$H$85:$H$174,MATCH(Berekeningen!BK$139,User_interface!$G$85:$G$174))*INDEX(User_interface!$I$85:$I$174,MATCH(Berekeningen!BK$139,User_interface!$G$85:$G$174))*User_interface!$F$54*User_interface!$F$55))</f>
        <v xml:space="preserve"> </v>
      </c>
      <c r="BL147" s="55" t="str">
        <f>IF(BL$139=" "," ",IF(BL$139&gt;=$P$139,0,INDEX(User_interface!$H$85:$H$174,MATCH(Berekeningen!BL$139,User_interface!$G$85:$G$174))*INDEX(User_interface!$I$85:$I$174,MATCH(Berekeningen!BL$139,User_interface!$G$85:$G$174))*User_interface!$F$54*User_interface!$F$55))</f>
        <v xml:space="preserve"> </v>
      </c>
      <c r="BM147" s="55" t="str">
        <f>IF(BM$139=" "," ",IF(BM$139&gt;=$P$139,0,INDEX(User_interface!$H$85:$H$174,MATCH(Berekeningen!BM$139,User_interface!$G$85:$G$174))*INDEX(User_interface!$I$85:$I$174,MATCH(Berekeningen!BM$139,User_interface!$G$85:$G$174))*User_interface!$F$54*User_interface!$F$55))</f>
        <v xml:space="preserve"> </v>
      </c>
    </row>
    <row r="148" spans="2:65">
      <c r="B148" s="68" t="s">
        <v>4</v>
      </c>
      <c r="C148" s="68" t="s">
        <v>193</v>
      </c>
      <c r="D148" s="68" t="s">
        <v>6</v>
      </c>
      <c r="E148" s="86" t="str">
        <f t="shared" si="7"/>
        <v>Ref.</v>
      </c>
      <c r="F148" s="55" t="str">
        <f>IF(F$139=" "," ",IF(F$139&gt;=$P$139,0,INDEX(User_interface!$L$85:$L$174,MATCH(Berekeningen!F$139,User_interface!$K$85:$K$174))*INDEX(User_interface!$M$85:$M$174,MATCH(Berekeningen!F$139,User_interface!$K$85:$K$174))*User_interface!$F$54*User_interface!$F$55))</f>
        <v xml:space="preserve"> </v>
      </c>
      <c r="G148" s="55" t="str">
        <f>IF(G$139=" "," ",IF(G$139&gt;=$P$139,0,INDEX(User_interface!$L$85:$L$174,MATCH(Berekeningen!G$139,User_interface!$K$85:$K$174))*INDEX(User_interface!$M$85:$M$174,MATCH(Berekeningen!G$139,User_interface!$K$85:$K$174))*User_interface!$F$54*User_interface!$F$55))</f>
        <v xml:space="preserve"> </v>
      </c>
      <c r="H148" s="55" t="str">
        <f>IF(H$139=" "," ",IF(H$139&gt;=$P$139,0,INDEX(User_interface!$L$85:$L$174,MATCH(Berekeningen!H$139,User_interface!$K$85:$K$174))*INDEX(User_interface!$M$85:$M$174,MATCH(Berekeningen!H$139,User_interface!$K$85:$K$174))*User_interface!$F$54*User_interface!$F$55))</f>
        <v xml:space="preserve"> </v>
      </c>
      <c r="I148" s="55" t="str">
        <f>IF(I$139=" "," ",IF(I$139&gt;=$P$139,0,INDEX(User_interface!$L$85:$L$174,MATCH(Berekeningen!I$139,User_interface!$K$85:$K$174))*INDEX(User_interface!$M$85:$M$174,MATCH(Berekeningen!I$139,User_interface!$K$85:$K$174))*User_interface!$F$54*User_interface!$F$55))</f>
        <v xml:space="preserve"> </v>
      </c>
      <c r="J148" s="55" t="str">
        <f>IF(J$139=" "," ",IF(J$139&gt;=$P$139,0,INDEX(User_interface!$L$85:$L$174,MATCH(Berekeningen!J$139,User_interface!$K$85:$K$174))*INDEX(User_interface!$M$85:$M$174,MATCH(Berekeningen!J$139,User_interface!$K$85:$K$174))*User_interface!$F$54*User_interface!$F$55))</f>
        <v xml:space="preserve"> </v>
      </c>
      <c r="K148" s="55" t="str">
        <f>IF(K$139=" "," ",IF(K$139&gt;=$P$139,0,INDEX(User_interface!$L$85:$L$174,MATCH(Berekeningen!K$139,User_interface!$K$85:$K$174))*INDEX(User_interface!$M$85:$M$174,MATCH(Berekeningen!K$139,User_interface!$K$85:$K$174))*User_interface!$F$54*User_interface!$F$55))</f>
        <v xml:space="preserve"> </v>
      </c>
      <c r="L148" s="55" t="str">
        <f>IF(L$139=" "," ",IF(L$139&gt;=$P$139,0,INDEX(User_interface!$L$85:$L$174,MATCH(Berekeningen!L$139,User_interface!$K$85:$K$174))*INDEX(User_interface!$M$85:$M$174,MATCH(Berekeningen!L$139,User_interface!$K$85:$K$174))*User_interface!$F$54*User_interface!$F$55))</f>
        <v xml:space="preserve"> </v>
      </c>
      <c r="M148" s="55" t="str">
        <f>IF(M$139=" "," ",IF(M$139&gt;=$P$139,0,INDEX(User_interface!$L$85:$L$174,MATCH(Berekeningen!M$139,User_interface!$K$85:$K$174))*INDEX(User_interface!$M$85:$M$174,MATCH(Berekeningen!M$139,User_interface!$K$85:$K$174))*User_interface!$F$54*User_interface!$F$55))</f>
        <v xml:space="preserve"> </v>
      </c>
      <c r="N148" s="55" t="str">
        <f>IF(N$139=" "," ",IF(N$139&gt;=$P$139,0,INDEX(User_interface!$L$85:$L$174,MATCH(Berekeningen!N$139,User_interface!$K$85:$K$174))*INDEX(User_interface!$M$85:$M$174,MATCH(Berekeningen!N$139,User_interface!$K$85:$K$174))*User_interface!$F$54*User_interface!$F$55))</f>
        <v xml:space="preserve"> </v>
      </c>
      <c r="O148" s="55" t="str">
        <f>IF(O$139=" "," ",IF(O$139&gt;=$P$139,0,INDEX(User_interface!$L$85:$L$174,MATCH(Berekeningen!O$139,User_interface!$K$85:$K$174))*INDEX(User_interface!$M$85:$M$174,MATCH(Berekeningen!O$139,User_interface!$K$85:$K$174))*User_interface!$F$54*User_interface!$F$55))</f>
        <v xml:space="preserve"> </v>
      </c>
      <c r="P148" s="55">
        <f>IF(P$139=" "," ",IF(P$139&gt;=$P$139,0,INDEX(User_interface!$L$85:$L$174,MATCH(Berekeningen!P$139,User_interface!$K$85:$K$174))*INDEX(User_interface!$M$85:$M$174,MATCH(Berekeningen!P$139,User_interface!$K$85:$K$174))*User_interface!$F$54*User_interface!$F$55))</f>
        <v>0</v>
      </c>
      <c r="Q148" s="55">
        <f>IF(Q$139=" "," ",IF(Q$139&gt;=$P$139,0,INDEX(User_interface!$L$85:$L$174,MATCH(Berekeningen!Q$139,User_interface!$K$85:$K$174))*INDEX(User_interface!$M$85:$M$174,MATCH(Berekeningen!Q$139,User_interface!$K$85:$K$174))*User_interface!$F$54*User_interface!$F$55))</f>
        <v>0</v>
      </c>
      <c r="R148" s="55">
        <f>IF(R$139=" "," ",IF(R$139&gt;=$P$139,0,INDEX(User_interface!$L$85:$L$174,MATCH(Berekeningen!R$139,User_interface!$K$85:$K$174))*INDEX(User_interface!$M$85:$M$174,MATCH(Berekeningen!R$139,User_interface!$K$85:$K$174))*User_interface!$F$54*User_interface!$F$55))</f>
        <v>0</v>
      </c>
      <c r="S148" s="55">
        <f>IF(S$139=" "," ",IF(S$139&gt;=$P$139,0,INDEX(User_interface!$L$85:$L$174,MATCH(Berekeningen!S$139,User_interface!$K$85:$K$174))*INDEX(User_interface!$M$85:$M$174,MATCH(Berekeningen!S$139,User_interface!$K$85:$K$174))*User_interface!$F$54*User_interface!$F$55))</f>
        <v>0</v>
      </c>
      <c r="T148" s="55">
        <f>IF(T$139=" "," ",IF(T$139&gt;=$P$139,0,INDEX(User_interface!$L$85:$L$174,MATCH(Berekeningen!T$139,User_interface!$K$85:$K$174))*INDEX(User_interface!$M$85:$M$174,MATCH(Berekeningen!T$139,User_interface!$K$85:$K$174))*User_interface!$F$54*User_interface!$F$55))</f>
        <v>0</v>
      </c>
      <c r="U148" s="55">
        <f>IF(U$139=" "," ",IF(U$139&gt;=$P$139,0,INDEX(User_interface!$L$85:$L$174,MATCH(Berekeningen!U$139,User_interface!$K$85:$K$174))*INDEX(User_interface!$M$85:$M$174,MATCH(Berekeningen!U$139,User_interface!$K$85:$K$174))*User_interface!$F$54*User_interface!$F$55))</f>
        <v>0</v>
      </c>
      <c r="V148" s="55">
        <f>IF(V$139=" "," ",IF(V$139&gt;=$P$139,0,INDEX(User_interface!$L$85:$L$174,MATCH(Berekeningen!V$139,User_interface!$K$85:$K$174))*INDEX(User_interface!$M$85:$M$174,MATCH(Berekeningen!V$139,User_interface!$K$85:$K$174))*User_interface!$F$54*User_interface!$F$55))</f>
        <v>0</v>
      </c>
      <c r="W148" s="55">
        <f>IF(W$139=" "," ",IF(W$139&gt;=$P$139,0,INDEX(User_interface!$L$85:$L$174,MATCH(Berekeningen!W$139,User_interface!$K$85:$K$174))*INDEX(User_interface!$M$85:$M$174,MATCH(Berekeningen!W$139,User_interface!$K$85:$K$174))*User_interface!$F$54*User_interface!$F$55))</f>
        <v>0</v>
      </c>
      <c r="X148" s="55">
        <f>IF(X$139=" "," ",IF(X$139&gt;=$P$139,0,INDEX(User_interface!$L$85:$L$174,MATCH(Berekeningen!X$139,User_interface!$K$85:$K$174))*INDEX(User_interface!$M$85:$M$174,MATCH(Berekeningen!X$139,User_interface!$K$85:$K$174))*User_interface!$F$54*User_interface!$F$55))</f>
        <v>0</v>
      </c>
      <c r="Y148" s="55">
        <f>IF(Y$139=" "," ",IF(Y$139&gt;=$P$139,0,INDEX(User_interface!$L$85:$L$174,MATCH(Berekeningen!Y$139,User_interface!$K$85:$K$174))*INDEX(User_interface!$M$85:$M$174,MATCH(Berekeningen!Y$139,User_interface!$K$85:$K$174))*User_interface!$F$54*User_interface!$F$55))</f>
        <v>0</v>
      </c>
      <c r="Z148" s="55">
        <f>IF(Z$139=" "," ",IF(Z$139&gt;=$P$139,0,INDEX(User_interface!$L$85:$L$174,MATCH(Berekeningen!Z$139,User_interface!$K$85:$K$174))*INDEX(User_interface!$M$85:$M$174,MATCH(Berekeningen!Z$139,User_interface!$K$85:$K$174))*User_interface!$F$54*User_interface!$F$55))</f>
        <v>0</v>
      </c>
      <c r="AA148" s="55">
        <f>IF(AA$139=" "," ",IF(AA$139&gt;=$P$139,0,INDEX(User_interface!$L$85:$L$174,MATCH(Berekeningen!AA$139,User_interface!$K$85:$K$174))*INDEX(User_interface!$M$85:$M$174,MATCH(Berekeningen!AA$139,User_interface!$K$85:$K$174))*User_interface!$F$54*User_interface!$F$55))</f>
        <v>0</v>
      </c>
      <c r="AB148" s="55">
        <f>IF(AB$139=" "," ",IF(AB$139&gt;=$P$139,0,INDEX(User_interface!$L$85:$L$174,MATCH(Berekeningen!AB$139,User_interface!$K$85:$K$174))*INDEX(User_interface!$M$85:$M$174,MATCH(Berekeningen!AB$139,User_interface!$K$85:$K$174))*User_interface!$F$54*User_interface!$F$55))</f>
        <v>0</v>
      </c>
      <c r="AC148" s="55">
        <f>IF(AC$139=" "," ",IF(AC$139&gt;=$P$139,0,INDEX(User_interface!$L$85:$L$174,MATCH(Berekeningen!AC$139,User_interface!$K$85:$K$174))*INDEX(User_interface!$M$85:$M$174,MATCH(Berekeningen!AC$139,User_interface!$K$85:$K$174))*User_interface!$F$54*User_interface!$F$55))</f>
        <v>0</v>
      </c>
      <c r="AD148" s="55">
        <f>IF(AD$139=" "," ",IF(AD$139&gt;=$P$139,0,INDEX(User_interface!$L$85:$L$174,MATCH(Berekeningen!AD$139,User_interface!$K$85:$K$174))*INDEX(User_interface!$M$85:$M$174,MATCH(Berekeningen!AD$139,User_interface!$K$85:$K$174))*User_interface!$F$54*User_interface!$F$55))</f>
        <v>0</v>
      </c>
      <c r="AE148" s="55">
        <f>IF(AE$139=" "," ",IF(AE$139&gt;=$P$139,0,INDEX(User_interface!$L$85:$L$174,MATCH(Berekeningen!AE$139,User_interface!$K$85:$K$174))*INDEX(User_interface!$M$85:$M$174,MATCH(Berekeningen!AE$139,User_interface!$K$85:$K$174))*User_interface!$F$54*User_interface!$F$55))</f>
        <v>0</v>
      </c>
      <c r="AF148" s="55">
        <f>IF(AF$139=" "," ",IF(AF$139&gt;=$P$139,0,INDEX(User_interface!$L$85:$L$174,MATCH(Berekeningen!AF$139,User_interface!$K$85:$K$174))*INDEX(User_interface!$M$85:$M$174,MATCH(Berekeningen!AF$139,User_interface!$K$85:$K$174))*User_interface!$F$54*User_interface!$F$55))</f>
        <v>0</v>
      </c>
      <c r="AG148" s="55">
        <f>IF(AG$139=" "," ",IF(AG$139&gt;=$P$139,0,INDEX(User_interface!$L$85:$L$174,MATCH(Berekeningen!AG$139,User_interface!$K$85:$K$174))*INDEX(User_interface!$M$85:$M$174,MATCH(Berekeningen!AG$139,User_interface!$K$85:$K$174))*User_interface!$F$54*User_interface!$F$55))</f>
        <v>0</v>
      </c>
      <c r="AH148" s="55">
        <f>IF(AH$139=" "," ",IF(AH$139&gt;=$P$139,0,INDEX(User_interface!$L$85:$L$174,MATCH(Berekeningen!AH$139,User_interface!$K$85:$K$174))*INDEX(User_interface!$M$85:$M$174,MATCH(Berekeningen!AH$139,User_interface!$K$85:$K$174))*User_interface!$F$54*User_interface!$F$55))</f>
        <v>0</v>
      </c>
      <c r="AI148" s="55">
        <f>IF(AI$139=" "," ",IF(AI$139&gt;=$P$139,0,INDEX(User_interface!$L$85:$L$174,MATCH(Berekeningen!AI$139,User_interface!$K$85:$K$174))*INDEX(User_interface!$M$85:$M$174,MATCH(Berekeningen!AI$139,User_interface!$K$85:$K$174))*User_interface!$F$54*User_interface!$F$55))</f>
        <v>0</v>
      </c>
      <c r="AJ148" s="55">
        <f>IF(AJ$139=" "," ",IF(AJ$139&gt;=$P$139,0,INDEX(User_interface!$L$85:$L$174,MATCH(Berekeningen!AJ$139,User_interface!$K$85:$K$174))*INDEX(User_interface!$M$85:$M$174,MATCH(Berekeningen!AJ$139,User_interface!$K$85:$K$174))*User_interface!$F$54*User_interface!$F$55))</f>
        <v>0</v>
      </c>
      <c r="AK148" s="55">
        <f>IF(AK$139=" "," ",IF(AK$139&gt;=$P$139,0,INDEX(User_interface!$L$85:$L$174,MATCH(Berekeningen!AK$139,User_interface!$K$85:$K$174))*INDEX(User_interface!$M$85:$M$174,MATCH(Berekeningen!AK$139,User_interface!$K$85:$K$174))*User_interface!$F$54*User_interface!$F$55))</f>
        <v>0</v>
      </c>
      <c r="AL148" s="55">
        <f>IF(AL$139=" "," ",IF(AL$139&gt;=$P$139,0,INDEX(User_interface!$L$85:$L$174,MATCH(Berekeningen!AL$139,User_interface!$K$85:$K$174))*INDEX(User_interface!$M$85:$M$174,MATCH(Berekeningen!AL$139,User_interface!$K$85:$K$174))*User_interface!$F$54*User_interface!$F$55))</f>
        <v>0</v>
      </c>
      <c r="AM148" s="55">
        <f>IF(AM$139=" "," ",IF(AM$139&gt;=$P$139,0,INDEX(User_interface!$L$85:$L$174,MATCH(Berekeningen!AM$139,User_interface!$K$85:$K$174))*INDEX(User_interface!$M$85:$M$174,MATCH(Berekeningen!AM$139,User_interface!$K$85:$K$174))*User_interface!$F$54*User_interface!$F$55))</f>
        <v>0</v>
      </c>
      <c r="AN148" s="55">
        <f>IF(AN$139=" "," ",IF(AN$139&gt;=$P$139,0,INDEX(User_interface!$L$85:$L$174,MATCH(Berekeningen!AN$139,User_interface!$K$85:$K$174))*INDEX(User_interface!$M$85:$M$174,MATCH(Berekeningen!AN$139,User_interface!$K$85:$K$174))*User_interface!$F$54*User_interface!$F$55))</f>
        <v>0</v>
      </c>
      <c r="AO148" s="55">
        <f>IF(AO$139=" "," ",IF(AO$139&gt;=$P$139,0,INDEX(User_interface!$L$85:$L$174,MATCH(Berekeningen!AO$139,User_interface!$K$85:$K$174))*INDEX(User_interface!$M$85:$M$174,MATCH(Berekeningen!AO$139,User_interface!$K$85:$K$174))*User_interface!$F$54*User_interface!$F$55))</f>
        <v>0</v>
      </c>
      <c r="AP148" s="55">
        <f>IF(AP$139=" "," ",IF(AP$139&gt;=$P$139,0,INDEX(User_interface!$L$85:$L$174,MATCH(Berekeningen!AP$139,User_interface!$K$85:$K$174))*INDEX(User_interface!$M$85:$M$174,MATCH(Berekeningen!AP$139,User_interface!$K$85:$K$174))*User_interface!$F$54*User_interface!$F$55))</f>
        <v>0</v>
      </c>
      <c r="AQ148" s="55">
        <f>IF(AQ$139=" "," ",IF(AQ$139&gt;=$P$139,0,INDEX(User_interface!$L$85:$L$174,MATCH(Berekeningen!AQ$139,User_interface!$K$85:$K$174))*INDEX(User_interface!$M$85:$M$174,MATCH(Berekeningen!AQ$139,User_interface!$K$85:$K$174))*User_interface!$F$54*User_interface!$F$55))</f>
        <v>0</v>
      </c>
      <c r="AR148" s="55">
        <f>IF(AR$139=" "," ",IF(AR$139&gt;=$P$139,0,INDEX(User_interface!$L$85:$L$174,MATCH(Berekeningen!AR$139,User_interface!$K$85:$K$174))*INDEX(User_interface!$M$85:$M$174,MATCH(Berekeningen!AR$139,User_interface!$K$85:$K$174))*User_interface!$F$54*User_interface!$F$55))</f>
        <v>0</v>
      </c>
      <c r="AS148" s="55">
        <f>IF(AS$139=" "," ",IF(AS$139&gt;=$P$139,0,INDEX(User_interface!$L$85:$L$174,MATCH(Berekeningen!AS$139,User_interface!$K$85:$K$174))*INDEX(User_interface!$M$85:$M$174,MATCH(Berekeningen!AS$139,User_interface!$K$85:$K$174))*User_interface!$F$54*User_interface!$F$55))</f>
        <v>0</v>
      </c>
      <c r="AT148" s="55">
        <f>IF(AT$139=" "," ",IF(AT$139&gt;=$P$139,0,INDEX(User_interface!$L$85:$L$174,MATCH(Berekeningen!AT$139,User_interface!$K$85:$K$174))*INDEX(User_interface!$M$85:$M$174,MATCH(Berekeningen!AT$139,User_interface!$K$85:$K$174))*User_interface!$F$54*User_interface!$F$55))</f>
        <v>0</v>
      </c>
      <c r="AU148" s="55">
        <f>IF(AU$139=" "," ",IF(AU$139&gt;=$P$139,0,INDEX(User_interface!$L$85:$L$174,MATCH(Berekeningen!AU$139,User_interface!$K$85:$K$174))*INDEX(User_interface!$M$85:$M$174,MATCH(Berekeningen!AU$139,User_interface!$K$85:$K$174))*User_interface!$F$54*User_interface!$F$55))</f>
        <v>0</v>
      </c>
      <c r="AV148" s="55">
        <f>IF(AV$139=" "," ",IF(AV$139&gt;=$P$139,0,INDEX(User_interface!$L$85:$L$174,MATCH(Berekeningen!AV$139,User_interface!$K$85:$K$174))*INDEX(User_interface!$M$85:$M$174,MATCH(Berekeningen!AV$139,User_interface!$K$85:$K$174))*User_interface!$F$54*User_interface!$F$55))</f>
        <v>0</v>
      </c>
      <c r="AW148" s="55">
        <f>IF(AW$139=" "," ",IF(AW$139&gt;=$P$139,0,INDEX(User_interface!$L$85:$L$174,MATCH(Berekeningen!AW$139,User_interface!$K$85:$K$174))*INDEX(User_interface!$M$85:$M$174,MATCH(Berekeningen!AW$139,User_interface!$K$85:$K$174))*User_interface!$F$54*User_interface!$F$55))</f>
        <v>0</v>
      </c>
      <c r="AX148" s="55">
        <f>IF(AX$139=" "," ",IF(AX$139&gt;=$P$139,0,INDEX(User_interface!$L$85:$L$174,MATCH(Berekeningen!AX$139,User_interface!$K$85:$K$174))*INDEX(User_interface!$M$85:$M$174,MATCH(Berekeningen!AX$139,User_interface!$K$85:$K$174))*User_interface!$F$54*User_interface!$F$55))</f>
        <v>0</v>
      </c>
      <c r="AY148" s="55">
        <f>IF(AY$139=" "," ",IF(AY$139&gt;=$P$139,0,INDEX(User_interface!$L$85:$L$174,MATCH(Berekeningen!AY$139,User_interface!$K$85:$K$174))*INDEX(User_interface!$M$85:$M$174,MATCH(Berekeningen!AY$139,User_interface!$K$85:$K$174))*User_interface!$F$54*User_interface!$F$55))</f>
        <v>0</v>
      </c>
      <c r="AZ148" s="55">
        <f>IF(AZ$139=" "," ",IF(AZ$139&gt;=$P$139,0,INDEX(User_interface!$L$85:$L$174,MATCH(Berekeningen!AZ$139,User_interface!$K$85:$K$174))*INDEX(User_interface!$M$85:$M$174,MATCH(Berekeningen!AZ$139,User_interface!$K$85:$K$174))*User_interface!$F$54*User_interface!$F$55))</f>
        <v>0</v>
      </c>
      <c r="BA148" s="55">
        <f>IF(BA$139=" "," ",IF(BA$139&gt;=$P$139,0,INDEX(User_interface!$L$85:$L$174,MATCH(Berekeningen!BA$139,User_interface!$K$85:$K$174))*INDEX(User_interface!$M$85:$M$174,MATCH(Berekeningen!BA$139,User_interface!$K$85:$K$174))*User_interface!$F$54*User_interface!$F$55))</f>
        <v>0</v>
      </c>
      <c r="BB148" s="55">
        <f>IF(BB$139=" "," ",IF(BB$139&gt;=$P$139,0,INDEX(User_interface!$L$85:$L$174,MATCH(Berekeningen!BB$139,User_interface!$K$85:$K$174))*INDEX(User_interface!$M$85:$M$174,MATCH(Berekeningen!BB$139,User_interface!$K$85:$K$174))*User_interface!$F$54*User_interface!$F$55))</f>
        <v>0</v>
      </c>
      <c r="BC148" s="55">
        <f>IF(BC$139=" "," ",IF(BC$139&gt;=$P$139,0,INDEX(User_interface!$L$85:$L$174,MATCH(Berekeningen!BC$139,User_interface!$K$85:$K$174))*INDEX(User_interface!$M$85:$M$174,MATCH(Berekeningen!BC$139,User_interface!$K$85:$K$174))*User_interface!$F$54*User_interface!$F$55))</f>
        <v>0</v>
      </c>
      <c r="BD148" s="55" t="str">
        <f>IF(BD$139=" "," ",IF(BD$139&gt;=$P$139,0,INDEX(User_interface!$L$85:$L$174,MATCH(Berekeningen!BD$139,User_interface!$K$85:$K$174))*INDEX(User_interface!$M$85:$M$174,MATCH(Berekeningen!BD$139,User_interface!$K$85:$K$174))*User_interface!$F$54*User_interface!$F$55))</f>
        <v xml:space="preserve"> </v>
      </c>
      <c r="BE148" s="55" t="str">
        <f>IF(BE$139=" "," ",IF(BE$139&gt;=$P$139,0,INDEX(User_interface!$L$85:$L$174,MATCH(Berekeningen!BE$139,User_interface!$K$85:$K$174))*INDEX(User_interface!$M$85:$M$174,MATCH(Berekeningen!BE$139,User_interface!$K$85:$K$174))*User_interface!$F$54*User_interface!$F$55))</f>
        <v xml:space="preserve"> </v>
      </c>
      <c r="BF148" s="55" t="str">
        <f>IF(BF$139=" "," ",IF(BF$139&gt;=$P$139,0,INDEX(User_interface!$L$85:$L$174,MATCH(Berekeningen!BF$139,User_interface!$K$85:$K$174))*INDEX(User_interface!$M$85:$M$174,MATCH(Berekeningen!BF$139,User_interface!$K$85:$K$174))*User_interface!$F$54*User_interface!$F$55))</f>
        <v xml:space="preserve"> </v>
      </c>
      <c r="BG148" s="55" t="str">
        <f>IF(BG$139=" "," ",IF(BG$139&gt;=$P$139,0,INDEX(User_interface!$L$85:$L$174,MATCH(Berekeningen!BG$139,User_interface!$K$85:$K$174))*INDEX(User_interface!$M$85:$M$174,MATCH(Berekeningen!BG$139,User_interface!$K$85:$K$174))*User_interface!$F$54*User_interface!$F$55))</f>
        <v xml:space="preserve"> </v>
      </c>
      <c r="BH148" s="55" t="str">
        <f>IF(BH$139=" "," ",IF(BH$139&gt;=$P$139,0,INDEX(User_interface!$L$85:$L$174,MATCH(Berekeningen!BH$139,User_interface!$K$85:$K$174))*INDEX(User_interface!$M$85:$M$174,MATCH(Berekeningen!BH$139,User_interface!$K$85:$K$174))*User_interface!$F$54*User_interface!$F$55))</f>
        <v xml:space="preserve"> </v>
      </c>
      <c r="BI148" s="55" t="str">
        <f>IF(BI$139=" "," ",IF(BI$139&gt;=$P$139,0,INDEX(User_interface!$L$85:$L$174,MATCH(Berekeningen!BI$139,User_interface!$K$85:$K$174))*INDEX(User_interface!$M$85:$M$174,MATCH(Berekeningen!BI$139,User_interface!$K$85:$K$174))*User_interface!$F$54*User_interface!$F$55))</f>
        <v xml:space="preserve"> </v>
      </c>
      <c r="BJ148" s="55" t="str">
        <f>IF(BJ$139=" "," ",IF(BJ$139&gt;=$P$139,0,INDEX(User_interface!$L$85:$L$174,MATCH(Berekeningen!BJ$139,User_interface!$K$85:$K$174))*INDEX(User_interface!$M$85:$M$174,MATCH(Berekeningen!BJ$139,User_interface!$K$85:$K$174))*User_interface!$F$54*User_interface!$F$55))</f>
        <v xml:space="preserve"> </v>
      </c>
      <c r="BK148" s="55" t="str">
        <f>IF(BK$139=" "," ",IF(BK$139&gt;=$P$139,0,INDEX(User_interface!$L$85:$L$174,MATCH(Berekeningen!BK$139,User_interface!$K$85:$K$174))*INDEX(User_interface!$M$85:$M$174,MATCH(Berekeningen!BK$139,User_interface!$K$85:$K$174))*User_interface!$F$54*User_interface!$F$55))</f>
        <v xml:space="preserve"> </v>
      </c>
      <c r="BL148" s="55" t="str">
        <f>IF(BL$139=" "," ",IF(BL$139&gt;=$P$139,0,INDEX(User_interface!$L$85:$L$174,MATCH(Berekeningen!BL$139,User_interface!$K$85:$K$174))*INDEX(User_interface!$M$85:$M$174,MATCH(Berekeningen!BL$139,User_interface!$K$85:$K$174))*User_interface!$F$54*User_interface!$F$55))</f>
        <v xml:space="preserve"> </v>
      </c>
      <c r="BM148" s="55" t="str">
        <f>IF(BM$139=" "," ",IF(BM$139&gt;=$P$139,0,INDEX(User_interface!$L$85:$L$174,MATCH(Berekeningen!BM$139,User_interface!$K$85:$K$174))*INDEX(User_interface!$M$85:$M$174,MATCH(Berekeningen!BM$139,User_interface!$K$85:$K$174))*User_interface!$F$54*User_interface!$F$55))</f>
        <v xml:space="preserve"> </v>
      </c>
    </row>
    <row r="149" spans="2:65">
      <c r="B149" s="68" t="s">
        <v>4</v>
      </c>
      <c r="C149" s="68" t="s">
        <v>194</v>
      </c>
      <c r="D149" s="68" t="s">
        <v>6</v>
      </c>
      <c r="E149" s="86" t="str">
        <f t="shared" si="7"/>
        <v>Ref.</v>
      </c>
      <c r="F149" s="55" t="str">
        <f>IF(F$139=" "," ",IF(F$139&gt;=$P$139,0,INDEX(User_interface!$P$85:$P$174,MATCH(Berekeningen!F$139,User_interface!$O$85:$O$174))*INDEX(User_interface!$Q$85:$Q$174,MATCH(Berekeningen!F$139,User_interface!$O$85:$O$174))*User_interface!$F$54*User_interface!$F$55))</f>
        <v xml:space="preserve"> </v>
      </c>
      <c r="G149" s="55" t="str">
        <f>IF(G$139=" "," ",IF(G$139&gt;=$P$139,0,INDEX(User_interface!$P$85:$P$174,MATCH(Berekeningen!G$139,User_interface!$O$85:$O$174))*INDEX(User_interface!$Q$85:$Q$174,MATCH(Berekeningen!G$139,User_interface!$O$85:$O$174))*User_interface!$F$54*User_interface!$F$55))</f>
        <v xml:space="preserve"> </v>
      </c>
      <c r="H149" s="55" t="str">
        <f>IF(H$139=" "," ",IF(H$139&gt;=$P$139,0,INDEX(User_interface!$P$85:$P$174,MATCH(Berekeningen!H$139,User_interface!$O$85:$O$174))*INDEX(User_interface!$Q$85:$Q$174,MATCH(Berekeningen!H$139,User_interface!$O$85:$O$174))*User_interface!$F$54*User_interface!$F$55))</f>
        <v xml:space="preserve"> </v>
      </c>
      <c r="I149" s="55" t="str">
        <f>IF(I$139=" "," ",IF(I$139&gt;=$P$139,0,INDEX(User_interface!$P$85:$P$174,MATCH(Berekeningen!I$139,User_interface!$O$85:$O$174))*INDEX(User_interface!$Q$85:$Q$174,MATCH(Berekeningen!I$139,User_interface!$O$85:$O$174))*User_interface!$F$54*User_interface!$F$55))</f>
        <v xml:space="preserve"> </v>
      </c>
      <c r="J149" s="55" t="str">
        <f>IF(J$139=" "," ",IF(J$139&gt;=$P$139,0,INDEX(User_interface!$P$85:$P$174,MATCH(Berekeningen!J$139,User_interface!$O$85:$O$174))*INDEX(User_interface!$Q$85:$Q$174,MATCH(Berekeningen!J$139,User_interface!$O$85:$O$174))*User_interface!$F$54*User_interface!$F$55))</f>
        <v xml:space="preserve"> </v>
      </c>
      <c r="K149" s="55" t="str">
        <f>IF(K$139=" "," ",IF(K$139&gt;=$P$139,0,INDEX(User_interface!$P$85:$P$174,MATCH(Berekeningen!K$139,User_interface!$O$85:$O$174))*INDEX(User_interface!$Q$85:$Q$174,MATCH(Berekeningen!K$139,User_interface!$O$85:$O$174))*User_interface!$F$54*User_interface!$F$55))</f>
        <v xml:space="preserve"> </v>
      </c>
      <c r="L149" s="55" t="str">
        <f>IF(L$139=" "," ",IF(L$139&gt;=$P$139,0,INDEX(User_interface!$P$85:$P$174,MATCH(Berekeningen!L$139,User_interface!$O$85:$O$174))*INDEX(User_interface!$Q$85:$Q$174,MATCH(Berekeningen!L$139,User_interface!$O$85:$O$174))*User_interface!$F$54*User_interface!$F$55))</f>
        <v xml:space="preserve"> </v>
      </c>
      <c r="M149" s="55" t="str">
        <f>IF(M$139=" "," ",IF(M$139&gt;=$P$139,0,INDEX(User_interface!$P$85:$P$174,MATCH(Berekeningen!M$139,User_interface!$O$85:$O$174))*INDEX(User_interface!$Q$85:$Q$174,MATCH(Berekeningen!M$139,User_interface!$O$85:$O$174))*User_interface!$F$54*User_interface!$F$55))</f>
        <v xml:space="preserve"> </v>
      </c>
      <c r="N149" s="55" t="str">
        <f>IF(N$139=" "," ",IF(N$139&gt;=$P$139,0,INDEX(User_interface!$P$85:$P$174,MATCH(Berekeningen!N$139,User_interface!$O$85:$O$174))*INDEX(User_interface!$Q$85:$Q$174,MATCH(Berekeningen!N$139,User_interface!$O$85:$O$174))*User_interface!$F$54*User_interface!$F$55))</f>
        <v xml:space="preserve"> </v>
      </c>
      <c r="O149" s="55" t="str">
        <f>IF(O$139=" "," ",IF(O$139&gt;=$P$139,0,INDEX(User_interface!$P$85:$P$174,MATCH(Berekeningen!O$139,User_interface!$O$85:$O$174))*INDEX(User_interface!$Q$85:$Q$174,MATCH(Berekeningen!O$139,User_interface!$O$85:$O$174))*User_interface!$F$54*User_interface!$F$55))</f>
        <v xml:space="preserve"> </v>
      </c>
      <c r="P149" s="55">
        <f>IF(P$139=" "," ",IF(P$139&gt;=$P$139,0,INDEX(User_interface!$P$85:$P$174,MATCH(Berekeningen!P$139,User_interface!$O$85:$O$174))*INDEX(User_interface!$Q$85:$Q$174,MATCH(Berekeningen!P$139,User_interface!$O$85:$O$174))*User_interface!$F$54*User_interface!$F$55))</f>
        <v>0</v>
      </c>
      <c r="Q149" s="55">
        <f>IF(Q$139=" "," ",IF(Q$139&gt;=$P$139,0,INDEX(User_interface!$P$85:$P$174,MATCH(Berekeningen!Q$139,User_interface!$O$85:$O$174))*INDEX(User_interface!$Q$85:$Q$174,MATCH(Berekeningen!Q$139,User_interface!$O$85:$O$174))*User_interface!$F$54*User_interface!$F$55))</f>
        <v>0</v>
      </c>
      <c r="R149" s="55">
        <f>IF(R$139=" "," ",IF(R$139&gt;=$P$139,0,INDEX(User_interface!$P$85:$P$174,MATCH(Berekeningen!R$139,User_interface!$O$85:$O$174))*INDEX(User_interface!$Q$85:$Q$174,MATCH(Berekeningen!R$139,User_interface!$O$85:$O$174))*User_interface!$F$54*User_interface!$F$55))</f>
        <v>0</v>
      </c>
      <c r="S149" s="55">
        <f>IF(S$139=" "," ",IF(S$139&gt;=$P$139,0,INDEX(User_interface!$P$85:$P$174,MATCH(Berekeningen!S$139,User_interface!$O$85:$O$174))*INDEX(User_interface!$Q$85:$Q$174,MATCH(Berekeningen!S$139,User_interface!$O$85:$O$174))*User_interface!$F$54*User_interface!$F$55))</f>
        <v>0</v>
      </c>
      <c r="T149" s="55">
        <f>IF(T$139=" "," ",IF(T$139&gt;=$P$139,0,INDEX(User_interface!$P$85:$P$174,MATCH(Berekeningen!T$139,User_interface!$O$85:$O$174))*INDEX(User_interface!$Q$85:$Q$174,MATCH(Berekeningen!T$139,User_interface!$O$85:$O$174))*User_interface!$F$54*User_interface!$F$55))</f>
        <v>0</v>
      </c>
      <c r="U149" s="55">
        <f>IF(U$139=" "," ",IF(U$139&gt;=$P$139,0,INDEX(User_interface!$P$85:$P$174,MATCH(Berekeningen!U$139,User_interface!$O$85:$O$174))*INDEX(User_interface!$Q$85:$Q$174,MATCH(Berekeningen!U$139,User_interface!$O$85:$O$174))*User_interface!$F$54*User_interface!$F$55))</f>
        <v>0</v>
      </c>
      <c r="V149" s="55">
        <f>IF(V$139=" "," ",IF(V$139&gt;=$P$139,0,INDEX(User_interface!$P$85:$P$174,MATCH(Berekeningen!V$139,User_interface!$O$85:$O$174))*INDEX(User_interface!$Q$85:$Q$174,MATCH(Berekeningen!V$139,User_interface!$O$85:$O$174))*User_interface!$F$54*User_interface!$F$55))</f>
        <v>0</v>
      </c>
      <c r="W149" s="55">
        <f>IF(W$139=" "," ",IF(W$139&gt;=$P$139,0,INDEX(User_interface!$P$85:$P$174,MATCH(Berekeningen!W$139,User_interface!$O$85:$O$174))*INDEX(User_interface!$Q$85:$Q$174,MATCH(Berekeningen!W$139,User_interface!$O$85:$O$174))*User_interface!$F$54*User_interface!$F$55))</f>
        <v>0</v>
      </c>
      <c r="X149" s="55">
        <f>IF(X$139=" "," ",IF(X$139&gt;=$P$139,0,INDEX(User_interface!$P$85:$P$174,MATCH(Berekeningen!X$139,User_interface!$O$85:$O$174))*INDEX(User_interface!$Q$85:$Q$174,MATCH(Berekeningen!X$139,User_interface!$O$85:$O$174))*User_interface!$F$54*User_interface!$F$55))</f>
        <v>0</v>
      </c>
      <c r="Y149" s="55">
        <f>IF(Y$139=" "," ",IF(Y$139&gt;=$P$139,0,INDEX(User_interface!$P$85:$P$174,MATCH(Berekeningen!Y$139,User_interface!$O$85:$O$174))*INDEX(User_interface!$Q$85:$Q$174,MATCH(Berekeningen!Y$139,User_interface!$O$85:$O$174))*User_interface!$F$54*User_interface!$F$55))</f>
        <v>0</v>
      </c>
      <c r="Z149" s="55">
        <f>IF(Z$139=" "," ",IF(Z$139&gt;=$P$139,0,INDEX(User_interface!$P$85:$P$174,MATCH(Berekeningen!Z$139,User_interface!$O$85:$O$174))*INDEX(User_interface!$Q$85:$Q$174,MATCH(Berekeningen!Z$139,User_interface!$O$85:$O$174))*User_interface!$F$54*User_interface!$F$55))</f>
        <v>0</v>
      </c>
      <c r="AA149" s="55">
        <f>IF(AA$139=" "," ",IF(AA$139&gt;=$P$139,0,INDEX(User_interface!$P$85:$P$174,MATCH(Berekeningen!AA$139,User_interface!$O$85:$O$174))*INDEX(User_interface!$Q$85:$Q$174,MATCH(Berekeningen!AA$139,User_interface!$O$85:$O$174))*User_interface!$F$54*User_interface!$F$55))</f>
        <v>0</v>
      </c>
      <c r="AB149" s="55">
        <f>IF(AB$139=" "," ",IF(AB$139&gt;=$P$139,0,INDEX(User_interface!$P$85:$P$174,MATCH(Berekeningen!AB$139,User_interface!$O$85:$O$174))*INDEX(User_interface!$Q$85:$Q$174,MATCH(Berekeningen!AB$139,User_interface!$O$85:$O$174))*User_interface!$F$54*User_interface!$F$55))</f>
        <v>0</v>
      </c>
      <c r="AC149" s="55">
        <f>IF(AC$139=" "," ",IF(AC$139&gt;=$P$139,0,INDEX(User_interface!$P$85:$P$174,MATCH(Berekeningen!AC$139,User_interface!$O$85:$O$174))*INDEX(User_interface!$Q$85:$Q$174,MATCH(Berekeningen!AC$139,User_interface!$O$85:$O$174))*User_interface!$F$54*User_interface!$F$55))</f>
        <v>0</v>
      </c>
      <c r="AD149" s="55">
        <f>IF(AD$139=" "," ",IF(AD$139&gt;=$P$139,0,INDEX(User_interface!$P$85:$P$174,MATCH(Berekeningen!AD$139,User_interface!$O$85:$O$174))*INDEX(User_interface!$Q$85:$Q$174,MATCH(Berekeningen!AD$139,User_interface!$O$85:$O$174))*User_interface!$F$54*User_interface!$F$55))</f>
        <v>0</v>
      </c>
      <c r="AE149" s="55">
        <f>IF(AE$139=" "," ",IF(AE$139&gt;=$P$139,0,INDEX(User_interface!$P$85:$P$174,MATCH(Berekeningen!AE$139,User_interface!$O$85:$O$174))*INDEX(User_interface!$Q$85:$Q$174,MATCH(Berekeningen!AE$139,User_interface!$O$85:$O$174))*User_interface!$F$54*User_interface!$F$55))</f>
        <v>0</v>
      </c>
      <c r="AF149" s="55">
        <f>IF(AF$139=" "," ",IF(AF$139&gt;=$P$139,0,INDEX(User_interface!$P$85:$P$174,MATCH(Berekeningen!AF$139,User_interface!$O$85:$O$174))*INDEX(User_interface!$Q$85:$Q$174,MATCH(Berekeningen!AF$139,User_interface!$O$85:$O$174))*User_interface!$F$54*User_interface!$F$55))</f>
        <v>0</v>
      </c>
      <c r="AG149" s="55">
        <f>IF(AG$139=" "," ",IF(AG$139&gt;=$P$139,0,INDEX(User_interface!$P$85:$P$174,MATCH(Berekeningen!AG$139,User_interface!$O$85:$O$174))*INDEX(User_interface!$Q$85:$Q$174,MATCH(Berekeningen!AG$139,User_interface!$O$85:$O$174))*User_interface!$F$54*User_interface!$F$55))</f>
        <v>0</v>
      </c>
      <c r="AH149" s="55">
        <f>IF(AH$139=" "," ",IF(AH$139&gt;=$P$139,0,INDEX(User_interface!$P$85:$P$174,MATCH(Berekeningen!AH$139,User_interface!$O$85:$O$174))*INDEX(User_interface!$Q$85:$Q$174,MATCH(Berekeningen!AH$139,User_interface!$O$85:$O$174))*User_interface!$F$54*User_interface!$F$55))</f>
        <v>0</v>
      </c>
      <c r="AI149" s="55">
        <f>IF(AI$139=" "," ",IF(AI$139&gt;=$P$139,0,INDEX(User_interface!$P$85:$P$174,MATCH(Berekeningen!AI$139,User_interface!$O$85:$O$174))*INDEX(User_interface!$Q$85:$Q$174,MATCH(Berekeningen!AI$139,User_interface!$O$85:$O$174))*User_interface!$F$54*User_interface!$F$55))</f>
        <v>0</v>
      </c>
      <c r="AJ149" s="55">
        <f>IF(AJ$139=" "," ",IF(AJ$139&gt;=$P$139,0,INDEX(User_interface!$P$85:$P$174,MATCH(Berekeningen!AJ$139,User_interface!$O$85:$O$174))*INDEX(User_interface!$Q$85:$Q$174,MATCH(Berekeningen!AJ$139,User_interface!$O$85:$O$174))*User_interface!$F$54*User_interface!$F$55))</f>
        <v>0</v>
      </c>
      <c r="AK149" s="55">
        <f>IF(AK$139=" "," ",IF(AK$139&gt;=$P$139,0,INDEX(User_interface!$P$85:$P$174,MATCH(Berekeningen!AK$139,User_interface!$O$85:$O$174))*INDEX(User_interface!$Q$85:$Q$174,MATCH(Berekeningen!AK$139,User_interface!$O$85:$O$174))*User_interface!$F$54*User_interface!$F$55))</f>
        <v>0</v>
      </c>
      <c r="AL149" s="55">
        <f>IF(AL$139=" "," ",IF(AL$139&gt;=$P$139,0,INDEX(User_interface!$P$85:$P$174,MATCH(Berekeningen!AL$139,User_interface!$O$85:$O$174))*INDEX(User_interface!$Q$85:$Q$174,MATCH(Berekeningen!AL$139,User_interface!$O$85:$O$174))*User_interface!$F$54*User_interface!$F$55))</f>
        <v>0</v>
      </c>
      <c r="AM149" s="55">
        <f>IF(AM$139=" "," ",IF(AM$139&gt;=$P$139,0,INDEX(User_interface!$P$85:$P$174,MATCH(Berekeningen!AM$139,User_interface!$O$85:$O$174))*INDEX(User_interface!$Q$85:$Q$174,MATCH(Berekeningen!AM$139,User_interface!$O$85:$O$174))*User_interface!$F$54*User_interface!$F$55))</f>
        <v>0</v>
      </c>
      <c r="AN149" s="55">
        <f>IF(AN$139=" "," ",IF(AN$139&gt;=$P$139,0,INDEX(User_interface!$P$85:$P$174,MATCH(Berekeningen!AN$139,User_interface!$O$85:$O$174))*INDEX(User_interface!$Q$85:$Q$174,MATCH(Berekeningen!AN$139,User_interface!$O$85:$O$174))*User_interface!$F$54*User_interface!$F$55))</f>
        <v>0</v>
      </c>
      <c r="AO149" s="55">
        <f>IF(AO$139=" "," ",IF(AO$139&gt;=$P$139,0,INDEX(User_interface!$P$85:$P$174,MATCH(Berekeningen!AO$139,User_interface!$O$85:$O$174))*INDEX(User_interface!$Q$85:$Q$174,MATCH(Berekeningen!AO$139,User_interface!$O$85:$O$174))*User_interface!$F$54*User_interface!$F$55))</f>
        <v>0</v>
      </c>
      <c r="AP149" s="55">
        <f>IF(AP$139=" "," ",IF(AP$139&gt;=$P$139,0,INDEX(User_interface!$P$85:$P$174,MATCH(Berekeningen!AP$139,User_interface!$O$85:$O$174))*INDEX(User_interface!$Q$85:$Q$174,MATCH(Berekeningen!AP$139,User_interface!$O$85:$O$174))*User_interface!$F$54*User_interface!$F$55))</f>
        <v>0</v>
      </c>
      <c r="AQ149" s="55">
        <f>IF(AQ$139=" "," ",IF(AQ$139&gt;=$P$139,0,INDEX(User_interface!$P$85:$P$174,MATCH(Berekeningen!AQ$139,User_interface!$O$85:$O$174))*INDEX(User_interface!$Q$85:$Q$174,MATCH(Berekeningen!AQ$139,User_interface!$O$85:$O$174))*User_interface!$F$54*User_interface!$F$55))</f>
        <v>0</v>
      </c>
      <c r="AR149" s="55">
        <f>IF(AR$139=" "," ",IF(AR$139&gt;=$P$139,0,INDEX(User_interface!$P$85:$P$174,MATCH(Berekeningen!AR$139,User_interface!$O$85:$O$174))*INDEX(User_interface!$Q$85:$Q$174,MATCH(Berekeningen!AR$139,User_interface!$O$85:$O$174))*User_interface!$F$54*User_interface!$F$55))</f>
        <v>0</v>
      </c>
      <c r="AS149" s="55">
        <f>IF(AS$139=" "," ",IF(AS$139&gt;=$P$139,0,INDEX(User_interface!$P$85:$P$174,MATCH(Berekeningen!AS$139,User_interface!$O$85:$O$174))*INDEX(User_interface!$Q$85:$Q$174,MATCH(Berekeningen!AS$139,User_interface!$O$85:$O$174))*User_interface!$F$54*User_interface!$F$55))</f>
        <v>0</v>
      </c>
      <c r="AT149" s="55">
        <f>IF(AT$139=" "," ",IF(AT$139&gt;=$P$139,0,INDEX(User_interface!$P$85:$P$174,MATCH(Berekeningen!AT$139,User_interface!$O$85:$O$174))*INDEX(User_interface!$Q$85:$Q$174,MATCH(Berekeningen!AT$139,User_interface!$O$85:$O$174))*User_interface!$F$54*User_interface!$F$55))</f>
        <v>0</v>
      </c>
      <c r="AU149" s="55">
        <f>IF(AU$139=" "," ",IF(AU$139&gt;=$P$139,0,INDEX(User_interface!$P$85:$P$174,MATCH(Berekeningen!AU$139,User_interface!$O$85:$O$174))*INDEX(User_interface!$Q$85:$Q$174,MATCH(Berekeningen!AU$139,User_interface!$O$85:$O$174))*User_interface!$F$54*User_interface!$F$55))</f>
        <v>0</v>
      </c>
      <c r="AV149" s="55">
        <f>IF(AV$139=" "," ",IF(AV$139&gt;=$P$139,0,INDEX(User_interface!$P$85:$P$174,MATCH(Berekeningen!AV$139,User_interface!$O$85:$O$174))*INDEX(User_interface!$Q$85:$Q$174,MATCH(Berekeningen!AV$139,User_interface!$O$85:$O$174))*User_interface!$F$54*User_interface!$F$55))</f>
        <v>0</v>
      </c>
      <c r="AW149" s="55">
        <f>IF(AW$139=" "," ",IF(AW$139&gt;=$P$139,0,INDEX(User_interface!$P$85:$P$174,MATCH(Berekeningen!AW$139,User_interface!$O$85:$O$174))*INDEX(User_interface!$Q$85:$Q$174,MATCH(Berekeningen!AW$139,User_interface!$O$85:$O$174))*User_interface!$F$54*User_interface!$F$55))</f>
        <v>0</v>
      </c>
      <c r="AX149" s="55">
        <f>IF(AX$139=" "," ",IF(AX$139&gt;=$P$139,0,INDEX(User_interface!$P$85:$P$174,MATCH(Berekeningen!AX$139,User_interface!$O$85:$O$174))*INDEX(User_interface!$Q$85:$Q$174,MATCH(Berekeningen!AX$139,User_interface!$O$85:$O$174))*User_interface!$F$54*User_interface!$F$55))</f>
        <v>0</v>
      </c>
      <c r="AY149" s="55">
        <f>IF(AY$139=" "," ",IF(AY$139&gt;=$P$139,0,INDEX(User_interface!$P$85:$P$174,MATCH(Berekeningen!AY$139,User_interface!$O$85:$O$174))*INDEX(User_interface!$Q$85:$Q$174,MATCH(Berekeningen!AY$139,User_interface!$O$85:$O$174))*User_interface!$F$54*User_interface!$F$55))</f>
        <v>0</v>
      </c>
      <c r="AZ149" s="55">
        <f>IF(AZ$139=" "," ",IF(AZ$139&gt;=$P$139,0,INDEX(User_interface!$P$85:$P$174,MATCH(Berekeningen!AZ$139,User_interface!$O$85:$O$174))*INDEX(User_interface!$Q$85:$Q$174,MATCH(Berekeningen!AZ$139,User_interface!$O$85:$O$174))*User_interface!$F$54*User_interface!$F$55))</f>
        <v>0</v>
      </c>
      <c r="BA149" s="55">
        <f>IF(BA$139=" "," ",IF(BA$139&gt;=$P$139,0,INDEX(User_interface!$P$85:$P$174,MATCH(Berekeningen!BA$139,User_interface!$O$85:$O$174))*INDEX(User_interface!$Q$85:$Q$174,MATCH(Berekeningen!BA$139,User_interface!$O$85:$O$174))*User_interface!$F$54*User_interface!$F$55))</f>
        <v>0</v>
      </c>
      <c r="BB149" s="55">
        <f>IF(BB$139=" "," ",IF(BB$139&gt;=$P$139,0,INDEX(User_interface!$P$85:$P$174,MATCH(Berekeningen!BB$139,User_interface!$O$85:$O$174))*INDEX(User_interface!$Q$85:$Q$174,MATCH(Berekeningen!BB$139,User_interface!$O$85:$O$174))*User_interface!$F$54*User_interface!$F$55))</f>
        <v>0</v>
      </c>
      <c r="BC149" s="55">
        <f>IF(BC$139=" "," ",IF(BC$139&gt;=$P$139,0,INDEX(User_interface!$P$85:$P$174,MATCH(Berekeningen!BC$139,User_interface!$O$85:$O$174))*INDEX(User_interface!$Q$85:$Q$174,MATCH(Berekeningen!BC$139,User_interface!$O$85:$O$174))*User_interface!$F$54*User_interface!$F$55))</f>
        <v>0</v>
      </c>
      <c r="BD149" s="55" t="str">
        <f>IF(BD$139=" "," ",IF(BD$139&gt;=$P$139,0,INDEX(User_interface!$P$85:$P$174,MATCH(Berekeningen!BD$139,User_interface!$O$85:$O$174))*INDEX(User_interface!$Q$85:$Q$174,MATCH(Berekeningen!BD$139,User_interface!$O$85:$O$174))*User_interface!$F$54*User_interface!$F$55))</f>
        <v xml:space="preserve"> </v>
      </c>
      <c r="BE149" s="55" t="str">
        <f>IF(BE$139=" "," ",IF(BE$139&gt;=$P$139,0,INDEX(User_interface!$P$85:$P$174,MATCH(Berekeningen!BE$139,User_interface!$O$85:$O$174))*INDEX(User_interface!$Q$85:$Q$174,MATCH(Berekeningen!BE$139,User_interface!$O$85:$O$174))*User_interface!$F$54*User_interface!$F$55))</f>
        <v xml:space="preserve"> </v>
      </c>
      <c r="BF149" s="55" t="str">
        <f>IF(BF$139=" "," ",IF(BF$139&gt;=$P$139,0,INDEX(User_interface!$P$85:$P$174,MATCH(Berekeningen!BF$139,User_interface!$O$85:$O$174))*INDEX(User_interface!$Q$85:$Q$174,MATCH(Berekeningen!BF$139,User_interface!$O$85:$O$174))*User_interface!$F$54*User_interface!$F$55))</f>
        <v xml:space="preserve"> </v>
      </c>
      <c r="BG149" s="55" t="str">
        <f>IF(BG$139=" "," ",IF(BG$139&gt;=$P$139,0,INDEX(User_interface!$P$85:$P$174,MATCH(Berekeningen!BG$139,User_interface!$O$85:$O$174))*INDEX(User_interface!$Q$85:$Q$174,MATCH(Berekeningen!BG$139,User_interface!$O$85:$O$174))*User_interface!$F$54*User_interface!$F$55))</f>
        <v xml:space="preserve"> </v>
      </c>
      <c r="BH149" s="55" t="str">
        <f>IF(BH$139=" "," ",IF(BH$139&gt;=$P$139,0,INDEX(User_interface!$P$85:$P$174,MATCH(Berekeningen!BH$139,User_interface!$O$85:$O$174))*INDEX(User_interface!$Q$85:$Q$174,MATCH(Berekeningen!BH$139,User_interface!$O$85:$O$174))*User_interface!$F$54*User_interface!$F$55))</f>
        <v xml:space="preserve"> </v>
      </c>
      <c r="BI149" s="55" t="str">
        <f>IF(BI$139=" "," ",IF(BI$139&gt;=$P$139,0,INDEX(User_interface!$P$85:$P$174,MATCH(Berekeningen!BI$139,User_interface!$O$85:$O$174))*INDEX(User_interface!$Q$85:$Q$174,MATCH(Berekeningen!BI$139,User_interface!$O$85:$O$174))*User_interface!$F$54*User_interface!$F$55))</f>
        <v xml:space="preserve"> </v>
      </c>
      <c r="BJ149" s="55" t="str">
        <f>IF(BJ$139=" "," ",IF(BJ$139&gt;=$P$139,0,INDEX(User_interface!$P$85:$P$174,MATCH(Berekeningen!BJ$139,User_interface!$O$85:$O$174))*INDEX(User_interface!$Q$85:$Q$174,MATCH(Berekeningen!BJ$139,User_interface!$O$85:$O$174))*User_interface!$F$54*User_interface!$F$55))</f>
        <v xml:space="preserve"> </v>
      </c>
      <c r="BK149" s="55" t="str">
        <f>IF(BK$139=" "," ",IF(BK$139&gt;=$P$139,0,INDEX(User_interface!$P$85:$P$174,MATCH(Berekeningen!BK$139,User_interface!$O$85:$O$174))*INDEX(User_interface!$Q$85:$Q$174,MATCH(Berekeningen!BK$139,User_interface!$O$85:$O$174))*User_interface!$F$54*User_interface!$F$55))</f>
        <v xml:space="preserve"> </v>
      </c>
      <c r="BL149" s="55" t="str">
        <f>IF(BL$139=" "," ",IF(BL$139&gt;=$P$139,0,INDEX(User_interface!$P$85:$P$174,MATCH(Berekeningen!BL$139,User_interface!$O$85:$O$174))*INDEX(User_interface!$Q$85:$Q$174,MATCH(Berekeningen!BL$139,User_interface!$O$85:$O$174))*User_interface!$F$54*User_interface!$F$55))</f>
        <v xml:space="preserve"> </v>
      </c>
      <c r="BM149" s="55" t="str">
        <f>IF(BM$139=" "," ",IF(BM$139&gt;=$P$139,0,INDEX(User_interface!$P$85:$P$174,MATCH(Berekeningen!BM$139,User_interface!$O$85:$O$174))*INDEX(User_interface!$Q$85:$Q$174,MATCH(Berekeningen!BM$139,User_interface!$O$85:$O$174))*User_interface!$F$54*User_interface!$F$55))</f>
        <v xml:space="preserve"> </v>
      </c>
    </row>
    <row r="150" spans="2:65">
      <c r="B150" s="68" t="s">
        <v>4</v>
      </c>
      <c r="C150" s="68" t="s">
        <v>117</v>
      </c>
      <c r="D150" s="68" t="s">
        <v>6</v>
      </c>
      <c r="E150" s="86" t="str">
        <f t="shared" si="7"/>
        <v>Ref.</v>
      </c>
      <c r="F150" s="55" t="str">
        <f>IF(F$139=" "," ",IF(F$139&gt;=$P$139,0,INDEX(User_interface!$C$85:$C$174,MATCH(Berekeningen!F$139,User_interface!$B$85:$B$174))*INDEX(User_interface!$D$85:$D$174,MATCH(Berekeningen!F$139,User_interface!$B$85:$B$174))*User_interface!$F$54*User_interface!$F$55))</f>
        <v xml:space="preserve"> </v>
      </c>
      <c r="G150" s="55" t="str">
        <f>IF(G$139=" "," ",IF(G$139&gt;=$P$139,0,INDEX(User_interface!$C$85:$C$174,MATCH(Berekeningen!G$139,User_interface!$B$85:$B$174))*INDEX(User_interface!$D$85:$D$174,MATCH(Berekeningen!G$139,User_interface!$B$85:$B$174))*User_interface!$F$54*User_interface!$F$55))</f>
        <v xml:space="preserve"> </v>
      </c>
      <c r="H150" s="55" t="str">
        <f>IF(H$139=" "," ",IF(H$139&gt;=$P$139,0,INDEX(User_interface!$C$85:$C$174,MATCH(Berekeningen!H$139,User_interface!$B$85:$B$174))*INDEX(User_interface!$D$85:$D$174,MATCH(Berekeningen!H$139,User_interface!$B$85:$B$174))*User_interface!$F$54*User_interface!$F$55))</f>
        <v xml:space="preserve"> </v>
      </c>
      <c r="I150" s="55" t="str">
        <f>IF(I$139=" "," ",IF(I$139&gt;=$P$139,0,INDEX(User_interface!$C$85:$C$174,MATCH(Berekeningen!I$139,User_interface!$B$85:$B$174))*INDEX(User_interface!$D$85:$D$174,MATCH(Berekeningen!I$139,User_interface!$B$85:$B$174))*User_interface!$F$54*User_interface!$F$55))</f>
        <v xml:space="preserve"> </v>
      </c>
      <c r="J150" s="55" t="str">
        <f>IF(J$139=" "," ",IF(J$139&gt;=$P$139,0,INDEX(User_interface!$C$85:$C$174,MATCH(Berekeningen!J$139,User_interface!$B$85:$B$174))*INDEX(User_interface!$D$85:$D$174,MATCH(Berekeningen!J$139,User_interface!$B$85:$B$174))*User_interface!$F$54*User_interface!$F$55))</f>
        <v xml:space="preserve"> </v>
      </c>
      <c r="K150" s="55" t="str">
        <f>IF(K$139=" "," ",IF(K$139&gt;=$P$139,0,INDEX(User_interface!$C$85:$C$174,MATCH(Berekeningen!K$139,User_interface!$B$85:$B$174))*INDEX(User_interface!$D$85:$D$174,MATCH(Berekeningen!K$139,User_interface!$B$85:$B$174))*User_interface!$F$54*User_interface!$F$55))</f>
        <v xml:space="preserve"> </v>
      </c>
      <c r="L150" s="55" t="str">
        <f>IF(L$139=" "," ",IF(L$139&gt;=$P$139,0,INDEX(User_interface!$C$85:$C$174,MATCH(Berekeningen!L$139,User_interface!$B$85:$B$174))*INDEX(User_interface!$D$85:$D$174,MATCH(Berekeningen!L$139,User_interface!$B$85:$B$174))*User_interface!$F$54*User_interface!$F$55))</f>
        <v xml:space="preserve"> </v>
      </c>
      <c r="M150" s="55" t="str">
        <f>IF(M$139=" "," ",IF(M$139&gt;=$P$139,0,INDEX(User_interface!$C$85:$C$174,MATCH(Berekeningen!M$139,User_interface!$B$85:$B$174))*INDEX(User_interface!$D$85:$D$174,MATCH(Berekeningen!M$139,User_interface!$B$85:$B$174))*User_interface!$F$54*User_interface!$F$55))</f>
        <v xml:space="preserve"> </v>
      </c>
      <c r="N150" s="55" t="str">
        <f>IF(N$139=" "," ",IF(N$139&gt;=$P$139,0,INDEX(User_interface!$C$85:$C$174,MATCH(Berekeningen!N$139,User_interface!$B$85:$B$174))*INDEX(User_interface!$D$85:$D$174,MATCH(Berekeningen!N$139,User_interface!$B$85:$B$174))*User_interface!$F$54*User_interface!$F$55))</f>
        <v xml:space="preserve"> </v>
      </c>
      <c r="O150" s="55" t="str">
        <f>IF(O$139=" "," ",IF(O$139&gt;=$P$139,0,INDEX(User_interface!$C$85:$C$174,MATCH(Berekeningen!O$139,User_interface!$B$85:$B$174))*INDEX(User_interface!$D$85:$D$174,MATCH(Berekeningen!O$139,User_interface!$B$85:$B$174))*User_interface!$F$54*User_interface!$F$55))</f>
        <v xml:space="preserve"> </v>
      </c>
      <c r="P150" s="55">
        <f>IF(P$139=" "," ",IF(P$139&gt;=$P$139,0,INDEX(User_interface!$C$85:$C$174,MATCH(Berekeningen!P$139,User_interface!$B$85:$B$174))*INDEX(User_interface!$D$85:$D$174,MATCH(Berekeningen!P$139,User_interface!$B$85:$B$174))*User_interface!$F$54*User_interface!$F$55))</f>
        <v>0</v>
      </c>
      <c r="Q150" s="55">
        <f>IF(Q$139=" "," ",IF(Q$139&gt;=$P$139,0,INDEX(User_interface!$C$85:$C$174,MATCH(Berekeningen!Q$139,User_interface!$B$85:$B$174))*INDEX(User_interface!$D$85:$D$174,MATCH(Berekeningen!Q$139,User_interface!$B$85:$B$174))*User_interface!$F$54*User_interface!$F$55))</f>
        <v>0</v>
      </c>
      <c r="R150" s="55">
        <f>IF(R$139=" "," ",IF(R$139&gt;=$P$139,0,INDEX(User_interface!$C$85:$C$174,MATCH(Berekeningen!R$139,User_interface!$B$85:$B$174))*INDEX(User_interface!$D$85:$D$174,MATCH(Berekeningen!R$139,User_interface!$B$85:$B$174))*User_interface!$F$54*User_interface!$F$55))</f>
        <v>0</v>
      </c>
      <c r="S150" s="55">
        <f>IF(S$139=" "," ",IF(S$139&gt;=$P$139,0,INDEX(User_interface!$C$85:$C$174,MATCH(Berekeningen!S$139,User_interface!$B$85:$B$174))*INDEX(User_interface!$D$85:$D$174,MATCH(Berekeningen!S$139,User_interface!$B$85:$B$174))*User_interface!$F$54*User_interface!$F$55))</f>
        <v>0</v>
      </c>
      <c r="T150" s="55">
        <f>IF(T$139=" "," ",IF(T$139&gt;=$P$139,0,INDEX(User_interface!$C$85:$C$174,MATCH(Berekeningen!T$139,User_interface!$B$85:$B$174))*INDEX(User_interface!$D$85:$D$174,MATCH(Berekeningen!T$139,User_interface!$B$85:$B$174))*User_interface!$F$54*User_interface!$F$55))</f>
        <v>0</v>
      </c>
      <c r="U150" s="55">
        <f>IF(U$139=" "," ",IF(U$139&gt;=$P$139,0,INDEX(User_interface!$C$85:$C$174,MATCH(Berekeningen!U$139,User_interface!$B$85:$B$174))*INDEX(User_interface!$D$85:$D$174,MATCH(Berekeningen!U$139,User_interface!$B$85:$B$174))*User_interface!$F$54*User_interface!$F$55))</f>
        <v>0</v>
      </c>
      <c r="V150" s="55">
        <f>IF(V$139=" "," ",IF(V$139&gt;=$P$139,0,INDEX(User_interface!$C$85:$C$174,MATCH(Berekeningen!V$139,User_interface!$B$85:$B$174))*INDEX(User_interface!$D$85:$D$174,MATCH(Berekeningen!V$139,User_interface!$B$85:$B$174))*User_interface!$F$54*User_interface!$F$55))</f>
        <v>0</v>
      </c>
      <c r="W150" s="55">
        <f>IF(W$139=" "," ",IF(W$139&gt;=$P$139,0,INDEX(User_interface!$C$85:$C$174,MATCH(Berekeningen!W$139,User_interface!$B$85:$B$174))*INDEX(User_interface!$D$85:$D$174,MATCH(Berekeningen!W$139,User_interface!$B$85:$B$174))*User_interface!$F$54*User_interface!$F$55))</f>
        <v>0</v>
      </c>
      <c r="X150" s="55">
        <f>IF(X$139=" "," ",IF(X$139&gt;=$P$139,0,INDEX(User_interface!$C$85:$C$174,MATCH(Berekeningen!X$139,User_interface!$B$85:$B$174))*INDEX(User_interface!$D$85:$D$174,MATCH(Berekeningen!X$139,User_interface!$B$85:$B$174))*User_interface!$F$54*User_interface!$F$55))</f>
        <v>0</v>
      </c>
      <c r="Y150" s="55">
        <f>IF(Y$139=" "," ",IF(Y$139&gt;=$P$139,0,INDEX(User_interface!$C$85:$C$174,MATCH(Berekeningen!Y$139,User_interface!$B$85:$B$174))*INDEX(User_interface!$D$85:$D$174,MATCH(Berekeningen!Y$139,User_interface!$B$85:$B$174))*User_interface!$F$54*User_interface!$F$55))</f>
        <v>0</v>
      </c>
      <c r="Z150" s="55">
        <f>IF(Z$139=" "," ",IF(Z$139&gt;=$P$139,0,INDEX(User_interface!$C$85:$C$174,MATCH(Berekeningen!Z$139,User_interface!$B$85:$B$174))*INDEX(User_interface!$D$85:$D$174,MATCH(Berekeningen!Z$139,User_interface!$B$85:$B$174))*User_interface!$F$54*User_interface!$F$55))</f>
        <v>0</v>
      </c>
      <c r="AA150" s="55">
        <f>IF(AA$139=" "," ",IF(AA$139&gt;=$P$139,0,INDEX(User_interface!$C$85:$C$174,MATCH(Berekeningen!AA$139,User_interface!$B$85:$B$174))*INDEX(User_interface!$D$85:$D$174,MATCH(Berekeningen!AA$139,User_interface!$B$85:$B$174))*User_interface!$F$54*User_interface!$F$55))</f>
        <v>0</v>
      </c>
      <c r="AB150" s="55">
        <f>IF(AB$139=" "," ",IF(AB$139&gt;=$P$139,0,INDEX(User_interface!$C$85:$C$174,MATCH(Berekeningen!AB$139,User_interface!$B$85:$B$174))*INDEX(User_interface!$D$85:$D$174,MATCH(Berekeningen!AB$139,User_interface!$B$85:$B$174))*User_interface!$F$54*User_interface!$F$55))</f>
        <v>0</v>
      </c>
      <c r="AC150" s="55">
        <f>IF(AC$139=" "," ",IF(AC$139&gt;=$P$139,0,INDEX(User_interface!$C$85:$C$174,MATCH(Berekeningen!AC$139,User_interface!$B$85:$B$174))*INDEX(User_interface!$D$85:$D$174,MATCH(Berekeningen!AC$139,User_interface!$B$85:$B$174))*User_interface!$F$54*User_interface!$F$55))</f>
        <v>0</v>
      </c>
      <c r="AD150" s="55">
        <f>IF(AD$139=" "," ",IF(AD$139&gt;=$P$139,0,INDEX(User_interface!$C$85:$C$174,MATCH(Berekeningen!AD$139,User_interface!$B$85:$B$174))*INDEX(User_interface!$D$85:$D$174,MATCH(Berekeningen!AD$139,User_interface!$B$85:$B$174))*User_interface!$F$54*User_interface!$F$55))</f>
        <v>0</v>
      </c>
      <c r="AE150" s="55">
        <f>IF(AE$139=" "," ",IF(AE$139&gt;=$P$139,0,INDEX(User_interface!$C$85:$C$174,MATCH(Berekeningen!AE$139,User_interface!$B$85:$B$174))*INDEX(User_interface!$D$85:$D$174,MATCH(Berekeningen!AE$139,User_interface!$B$85:$B$174))*User_interface!$F$54*User_interface!$F$55))</f>
        <v>0</v>
      </c>
      <c r="AF150" s="55">
        <f>IF(AF$139=" "," ",IF(AF$139&gt;=$P$139,0,INDEX(User_interface!$C$85:$C$174,MATCH(Berekeningen!AF$139,User_interface!$B$85:$B$174))*INDEX(User_interface!$D$85:$D$174,MATCH(Berekeningen!AF$139,User_interface!$B$85:$B$174))*User_interface!$F$54*User_interface!$F$55))</f>
        <v>0</v>
      </c>
      <c r="AG150" s="55">
        <f>IF(AG$139=" "," ",IF(AG$139&gt;=$P$139,0,INDEX(User_interface!$C$85:$C$174,MATCH(Berekeningen!AG$139,User_interface!$B$85:$B$174))*INDEX(User_interface!$D$85:$D$174,MATCH(Berekeningen!AG$139,User_interface!$B$85:$B$174))*User_interface!$F$54*User_interface!$F$55))</f>
        <v>0</v>
      </c>
      <c r="AH150" s="55">
        <f>IF(AH$139=" "," ",IF(AH$139&gt;=$P$139,0,INDEX(User_interface!$C$85:$C$174,MATCH(Berekeningen!AH$139,User_interface!$B$85:$B$174))*INDEX(User_interface!$D$85:$D$174,MATCH(Berekeningen!AH$139,User_interface!$B$85:$B$174))*User_interface!$F$54*User_interface!$F$55))</f>
        <v>0</v>
      </c>
      <c r="AI150" s="55">
        <f>IF(AI$139=" "," ",IF(AI$139&gt;=$P$139,0,INDEX(User_interface!$C$85:$C$174,MATCH(Berekeningen!AI$139,User_interface!$B$85:$B$174))*INDEX(User_interface!$D$85:$D$174,MATCH(Berekeningen!AI$139,User_interface!$B$85:$B$174))*User_interface!$F$54*User_interface!$F$55))</f>
        <v>0</v>
      </c>
      <c r="AJ150" s="55">
        <f>IF(AJ$139=" "," ",IF(AJ$139&gt;=$P$139,0,INDEX(User_interface!$C$85:$C$174,MATCH(Berekeningen!AJ$139,User_interface!$B$85:$B$174))*INDEX(User_interface!$D$85:$D$174,MATCH(Berekeningen!AJ$139,User_interface!$B$85:$B$174))*User_interface!$F$54*User_interface!$F$55))</f>
        <v>0</v>
      </c>
      <c r="AK150" s="55">
        <f>IF(AK$139=" "," ",IF(AK$139&gt;=$P$139,0,INDEX(User_interface!$C$85:$C$174,MATCH(Berekeningen!AK$139,User_interface!$B$85:$B$174))*INDEX(User_interface!$D$85:$D$174,MATCH(Berekeningen!AK$139,User_interface!$B$85:$B$174))*User_interface!$F$54*User_interface!$F$55))</f>
        <v>0</v>
      </c>
      <c r="AL150" s="55">
        <f>IF(AL$139=" "," ",IF(AL$139&gt;=$P$139,0,INDEX(User_interface!$C$85:$C$174,MATCH(Berekeningen!AL$139,User_interface!$B$85:$B$174))*INDEX(User_interface!$D$85:$D$174,MATCH(Berekeningen!AL$139,User_interface!$B$85:$B$174))*User_interface!$F$54*User_interface!$F$55))</f>
        <v>0</v>
      </c>
      <c r="AM150" s="55">
        <f>IF(AM$139=" "," ",IF(AM$139&gt;=$P$139,0,INDEX(User_interface!$C$85:$C$174,MATCH(Berekeningen!AM$139,User_interface!$B$85:$B$174))*INDEX(User_interface!$D$85:$D$174,MATCH(Berekeningen!AM$139,User_interface!$B$85:$B$174))*User_interface!$F$54*User_interface!$F$55))</f>
        <v>0</v>
      </c>
      <c r="AN150" s="55">
        <f>IF(AN$139=" "," ",IF(AN$139&gt;=$P$139,0,INDEX(User_interface!$C$85:$C$174,MATCH(Berekeningen!AN$139,User_interface!$B$85:$B$174))*INDEX(User_interface!$D$85:$D$174,MATCH(Berekeningen!AN$139,User_interface!$B$85:$B$174))*User_interface!$F$54*User_interface!$F$55))</f>
        <v>0</v>
      </c>
      <c r="AO150" s="55">
        <f>IF(AO$139=" "," ",IF(AO$139&gt;=$P$139,0,INDEX(User_interface!$C$85:$C$174,MATCH(Berekeningen!AO$139,User_interface!$B$85:$B$174))*INDEX(User_interface!$D$85:$D$174,MATCH(Berekeningen!AO$139,User_interface!$B$85:$B$174))*User_interface!$F$54*User_interface!$F$55))</f>
        <v>0</v>
      </c>
      <c r="AP150" s="55">
        <f>IF(AP$139=" "," ",IF(AP$139&gt;=$P$139,0,INDEX(User_interface!$C$85:$C$174,MATCH(Berekeningen!AP$139,User_interface!$B$85:$B$174))*INDEX(User_interface!$D$85:$D$174,MATCH(Berekeningen!AP$139,User_interface!$B$85:$B$174))*User_interface!$F$54*User_interface!$F$55))</f>
        <v>0</v>
      </c>
      <c r="AQ150" s="55">
        <f>IF(AQ$139=" "," ",IF(AQ$139&gt;=$P$139,0,INDEX(User_interface!$C$85:$C$174,MATCH(Berekeningen!AQ$139,User_interface!$B$85:$B$174))*INDEX(User_interface!$D$85:$D$174,MATCH(Berekeningen!AQ$139,User_interface!$B$85:$B$174))*User_interface!$F$54*User_interface!$F$55))</f>
        <v>0</v>
      </c>
      <c r="AR150" s="55">
        <f>IF(AR$139=" "," ",IF(AR$139&gt;=$P$139,0,INDEX(User_interface!$C$85:$C$174,MATCH(Berekeningen!AR$139,User_interface!$B$85:$B$174))*INDEX(User_interface!$D$85:$D$174,MATCH(Berekeningen!AR$139,User_interface!$B$85:$B$174))*User_interface!$F$54*User_interface!$F$55))</f>
        <v>0</v>
      </c>
      <c r="AS150" s="55">
        <f>IF(AS$139=" "," ",IF(AS$139&gt;=$P$139,0,INDEX(User_interface!$C$85:$C$174,MATCH(Berekeningen!AS$139,User_interface!$B$85:$B$174))*INDEX(User_interface!$D$85:$D$174,MATCH(Berekeningen!AS$139,User_interface!$B$85:$B$174))*User_interface!$F$54*User_interface!$F$55))</f>
        <v>0</v>
      </c>
      <c r="AT150" s="55">
        <f>IF(AT$139=" "," ",IF(AT$139&gt;=$P$139,0,INDEX(User_interface!$C$85:$C$174,MATCH(Berekeningen!AT$139,User_interface!$B$85:$B$174))*INDEX(User_interface!$D$85:$D$174,MATCH(Berekeningen!AT$139,User_interface!$B$85:$B$174))*User_interface!$F$54*User_interface!$F$55))</f>
        <v>0</v>
      </c>
      <c r="AU150" s="55">
        <f>IF(AU$139=" "," ",IF(AU$139&gt;=$P$139,0,INDEX(User_interface!$C$85:$C$174,MATCH(Berekeningen!AU$139,User_interface!$B$85:$B$174))*INDEX(User_interface!$D$85:$D$174,MATCH(Berekeningen!AU$139,User_interface!$B$85:$B$174))*User_interface!$F$54*User_interface!$F$55))</f>
        <v>0</v>
      </c>
      <c r="AV150" s="55">
        <f>IF(AV$139=" "," ",IF(AV$139&gt;=$P$139,0,INDEX(User_interface!$C$85:$C$174,MATCH(Berekeningen!AV$139,User_interface!$B$85:$B$174))*INDEX(User_interface!$D$85:$D$174,MATCH(Berekeningen!AV$139,User_interface!$B$85:$B$174))*User_interface!$F$54*User_interface!$F$55))</f>
        <v>0</v>
      </c>
      <c r="AW150" s="55">
        <f>IF(AW$139=" "," ",IF(AW$139&gt;=$P$139,0,INDEX(User_interface!$C$85:$C$174,MATCH(Berekeningen!AW$139,User_interface!$B$85:$B$174))*INDEX(User_interface!$D$85:$D$174,MATCH(Berekeningen!AW$139,User_interface!$B$85:$B$174))*User_interface!$F$54*User_interface!$F$55))</f>
        <v>0</v>
      </c>
      <c r="AX150" s="55">
        <f>IF(AX$139=" "," ",IF(AX$139&gt;=$P$139,0,INDEX(User_interface!$C$85:$C$174,MATCH(Berekeningen!AX$139,User_interface!$B$85:$B$174))*INDEX(User_interface!$D$85:$D$174,MATCH(Berekeningen!AX$139,User_interface!$B$85:$B$174))*User_interface!$F$54*User_interface!$F$55))</f>
        <v>0</v>
      </c>
      <c r="AY150" s="55">
        <f>IF(AY$139=" "," ",IF(AY$139&gt;=$P$139,0,INDEX(User_interface!$C$85:$C$174,MATCH(Berekeningen!AY$139,User_interface!$B$85:$B$174))*INDEX(User_interface!$D$85:$D$174,MATCH(Berekeningen!AY$139,User_interface!$B$85:$B$174))*User_interface!$F$54*User_interface!$F$55))</f>
        <v>0</v>
      </c>
      <c r="AZ150" s="55">
        <f>IF(AZ$139=" "," ",IF(AZ$139&gt;=$P$139,0,INDEX(User_interface!$C$85:$C$174,MATCH(Berekeningen!AZ$139,User_interface!$B$85:$B$174))*INDEX(User_interface!$D$85:$D$174,MATCH(Berekeningen!AZ$139,User_interface!$B$85:$B$174))*User_interface!$F$54*User_interface!$F$55))</f>
        <v>0</v>
      </c>
      <c r="BA150" s="55">
        <f>IF(BA$139=" "," ",IF(BA$139&gt;=$P$139,0,INDEX(User_interface!$C$85:$C$174,MATCH(Berekeningen!BA$139,User_interface!$B$85:$B$174))*INDEX(User_interface!$D$85:$D$174,MATCH(Berekeningen!BA$139,User_interface!$B$85:$B$174))*User_interface!$F$54*User_interface!$F$55))</f>
        <v>0</v>
      </c>
      <c r="BB150" s="55">
        <f>IF(BB$139=" "," ",IF(BB$139&gt;=$P$139,0,INDEX(User_interface!$C$85:$C$174,MATCH(Berekeningen!BB$139,User_interface!$B$85:$B$174))*INDEX(User_interface!$D$85:$D$174,MATCH(Berekeningen!BB$139,User_interface!$B$85:$B$174))*User_interface!$F$54*User_interface!$F$55))</f>
        <v>0</v>
      </c>
      <c r="BC150" s="55">
        <f>IF(BC$139=" "," ",IF(BC$139&gt;=$P$139,0,INDEX(User_interface!$C$85:$C$174,MATCH(Berekeningen!BC$139,User_interface!$B$85:$B$174))*INDEX(User_interface!$D$85:$D$174,MATCH(Berekeningen!BC$139,User_interface!$B$85:$B$174))*User_interface!$F$54*User_interface!$F$55))</f>
        <v>0</v>
      </c>
      <c r="BD150" s="55" t="str">
        <f>IF(BD$139=" "," ",IF(BD$139&gt;=$P$139,0,INDEX(User_interface!$C$85:$C$174,MATCH(Berekeningen!BD$139,User_interface!$B$85:$B$174))*INDEX(User_interface!$D$85:$D$174,MATCH(Berekeningen!BD$139,User_interface!$B$85:$B$174))*User_interface!$F$54*User_interface!$F$55))</f>
        <v xml:space="preserve"> </v>
      </c>
      <c r="BE150" s="55" t="str">
        <f>IF(BE$139=" "," ",IF(BE$139&gt;=$P$139,0,INDEX(User_interface!$C$85:$C$174,MATCH(Berekeningen!BE$139,User_interface!$B$85:$B$174))*INDEX(User_interface!$D$85:$D$174,MATCH(Berekeningen!BE$139,User_interface!$B$85:$B$174))*User_interface!$F$54*User_interface!$F$55))</f>
        <v xml:space="preserve"> </v>
      </c>
      <c r="BF150" s="55" t="str">
        <f>IF(BF$139=" "," ",IF(BF$139&gt;=$P$139,0,INDEX(User_interface!$C$85:$C$174,MATCH(Berekeningen!BF$139,User_interface!$B$85:$B$174))*INDEX(User_interface!$D$85:$D$174,MATCH(Berekeningen!BF$139,User_interface!$B$85:$B$174))*User_interface!$F$54*User_interface!$F$55))</f>
        <v xml:space="preserve"> </v>
      </c>
      <c r="BG150" s="55" t="str">
        <f>IF(BG$139=" "," ",IF(BG$139&gt;=$P$139,0,INDEX(User_interface!$C$85:$C$174,MATCH(Berekeningen!BG$139,User_interface!$B$85:$B$174))*INDEX(User_interface!$D$85:$D$174,MATCH(Berekeningen!BG$139,User_interface!$B$85:$B$174))*User_interface!$F$54*User_interface!$F$55))</f>
        <v xml:space="preserve"> </v>
      </c>
      <c r="BH150" s="55" t="str">
        <f>IF(BH$139=" "," ",IF(BH$139&gt;=$P$139,0,INDEX(User_interface!$C$85:$C$174,MATCH(Berekeningen!BH$139,User_interface!$B$85:$B$174))*INDEX(User_interface!$D$85:$D$174,MATCH(Berekeningen!BH$139,User_interface!$B$85:$B$174))*User_interface!$F$54*User_interface!$F$55))</f>
        <v xml:space="preserve"> </v>
      </c>
      <c r="BI150" s="55" t="str">
        <f>IF(BI$139=" "," ",IF(BI$139&gt;=$P$139,0,INDEX(User_interface!$C$85:$C$174,MATCH(Berekeningen!BI$139,User_interface!$B$85:$B$174))*INDEX(User_interface!$D$85:$D$174,MATCH(Berekeningen!BI$139,User_interface!$B$85:$B$174))*User_interface!$F$54*User_interface!$F$55))</f>
        <v xml:space="preserve"> </v>
      </c>
      <c r="BJ150" s="55" t="str">
        <f>IF(BJ$139=" "," ",IF(BJ$139&gt;=$P$139,0,INDEX(User_interface!$C$85:$C$174,MATCH(Berekeningen!BJ$139,User_interface!$B$85:$B$174))*INDEX(User_interface!$D$85:$D$174,MATCH(Berekeningen!BJ$139,User_interface!$B$85:$B$174))*User_interface!$F$54*User_interface!$F$55))</f>
        <v xml:space="preserve"> </v>
      </c>
      <c r="BK150" s="55" t="str">
        <f>IF(BK$139=" "," ",IF(BK$139&gt;=$P$139,0,INDEX(User_interface!$C$85:$C$174,MATCH(Berekeningen!BK$139,User_interface!$B$85:$B$174))*INDEX(User_interface!$D$85:$D$174,MATCH(Berekeningen!BK$139,User_interface!$B$85:$B$174))*User_interface!$F$54*User_interface!$F$55))</f>
        <v xml:space="preserve"> </v>
      </c>
      <c r="BL150" s="55" t="str">
        <f>IF(BL$139=" "," ",IF(BL$139&gt;=$P$139,0,INDEX(User_interface!$C$85:$C$174,MATCH(Berekeningen!BL$139,User_interface!$B$85:$B$174))*INDEX(User_interface!$D$85:$D$174,MATCH(Berekeningen!BL$139,User_interface!$B$85:$B$174))*User_interface!$F$54*User_interface!$F$55))</f>
        <v xml:space="preserve"> </v>
      </c>
      <c r="BM150" s="55" t="str">
        <f>IF(BM$139=" "," ",IF(BM$139&gt;=$P$139,0,INDEX(User_interface!$C$85:$C$174,MATCH(Berekeningen!BM$139,User_interface!$B$85:$B$174))*INDEX(User_interface!$D$85:$D$174,MATCH(Berekeningen!BM$139,User_interface!$B$85:$B$174))*User_interface!$F$54*User_interface!$F$55))</f>
        <v xml:space="preserve"> </v>
      </c>
    </row>
    <row r="151" spans="2:65">
      <c r="B151" s="68" t="s">
        <v>5</v>
      </c>
      <c r="C151" s="68" t="s">
        <v>195</v>
      </c>
      <c r="D151" s="68" t="s">
        <v>6</v>
      </c>
      <c r="E151" s="86" t="str">
        <f t="shared" si="7"/>
        <v>Ref.</v>
      </c>
      <c r="P151" s="68">
        <f>IF(P$139=" ", " ",INDEX(User_interface!$H$85:$H$174,MATCH(Berekeningen!P$139,User_interface!$G$85:$G$174))*INDEX(User_interface!$I$85:$I$174,MATCH(Berekeningen!P$139,User_interface!$G$85:$G$174))*User_interface!$F$54*User_interface!$F$55)</f>
        <v>6339.6417922542732</v>
      </c>
      <c r="Q151" s="68">
        <f>IF(Q$139=" ", " ",INDEX(User_interface!$H$85:$H$174,MATCH(Berekeningen!Q$139,User_interface!$G$85:$G$174))*INDEX(User_interface!$I$85:$I$174,MATCH(Berekeningen!Q$139,User_interface!$G$85:$G$174))*User_interface!$F$54*User_interface!$F$55)</f>
        <v>5452.0919413386755</v>
      </c>
      <c r="R151" s="68">
        <f>IF(R$139=" ", " ",INDEX(User_interface!$H$85:$H$174,MATCH(Berekeningen!R$139,User_interface!$G$85:$G$174))*INDEX(User_interface!$I$85:$I$174,MATCH(Berekeningen!R$139,User_interface!$G$85:$G$174))*User_interface!$F$54*User_interface!$F$55)</f>
        <v>4688.7990695512608</v>
      </c>
      <c r="S151" s="68">
        <f>IF(S$139=" ", " ",INDEX(User_interface!$H$85:$H$174,MATCH(Berekeningen!S$139,User_interface!$G$85:$G$174))*INDEX(User_interface!$I$85:$I$174,MATCH(Berekeningen!S$139,User_interface!$G$85:$G$174))*User_interface!$F$54*User_interface!$F$55)</f>
        <v>4032.367199814084</v>
      </c>
      <c r="T151" s="68">
        <f>IF(T$139=" ", " ",INDEX(User_interface!$H$85:$H$174,MATCH(Berekeningen!T$139,User_interface!$G$85:$G$174))*INDEX(User_interface!$I$85:$I$174,MATCH(Berekeningen!T$139,User_interface!$G$85:$G$174))*User_interface!$F$54*User_interface!$F$55)</f>
        <v>3467.8357918401125</v>
      </c>
      <c r="U151" s="68">
        <f>IF(U$139=" ", " ",INDEX(User_interface!$H$85:$H$174,MATCH(Berekeningen!U$139,User_interface!$G$85:$G$174))*INDEX(User_interface!$I$85:$I$174,MATCH(Berekeningen!U$139,User_interface!$G$85:$G$174))*User_interface!$F$54*User_interface!$F$55)</f>
        <v>2982.3387809824967</v>
      </c>
      <c r="V151" s="68">
        <f>IF(V$139=" ", " ",INDEX(User_interface!$H$85:$H$174,MATCH(Berekeningen!V$139,User_interface!$G$85:$G$174))*INDEX(User_interface!$I$85:$I$174,MATCH(Berekeningen!V$139,User_interface!$G$85:$G$174))*User_interface!$F$54*User_interface!$F$55)</f>
        <v>2564.8113516449471</v>
      </c>
      <c r="W151" s="68">
        <f>IF(W$139=" ", " ",INDEX(User_interface!$H$85:$H$174,MATCH(Berekeningen!W$139,User_interface!$G$85:$G$174))*INDEX(User_interface!$I$85:$I$174,MATCH(Berekeningen!W$139,User_interface!$G$85:$G$174))*User_interface!$F$54*User_interface!$F$55)</f>
        <v>2205.7377624146543</v>
      </c>
      <c r="X151" s="68">
        <f>IF(X$139=" ", " ",INDEX(User_interface!$H$85:$H$174,MATCH(Berekeningen!X$139,User_interface!$G$85:$G$174))*INDEX(User_interface!$I$85:$I$174,MATCH(Berekeningen!X$139,User_interface!$G$85:$G$174))*User_interface!$F$54*User_interface!$F$55)</f>
        <v>1896.9344756766025</v>
      </c>
      <c r="Y151" s="68">
        <f>IF(Y$139=" ", " ",INDEX(User_interface!$H$85:$H$174,MATCH(Berekeningen!Y$139,User_interface!$G$85:$G$174))*INDEX(User_interface!$I$85:$I$174,MATCH(Berekeningen!Y$139,User_interface!$G$85:$G$174))*User_interface!$F$54*User_interface!$F$55)</f>
        <v>1631.3636490818781</v>
      </c>
      <c r="Z151" s="68">
        <f>IF(Z$139=" ", " ",INDEX(User_interface!$H$85:$H$174,MATCH(Berekeningen!Z$139,User_interface!$G$85:$G$174))*INDEX(User_interface!$I$85:$I$174,MATCH(Berekeningen!Z$139,User_interface!$G$85:$G$174))*User_interface!$F$54*User_interface!$F$55)</f>
        <v>1402.9727382104152</v>
      </c>
      <c r="AA151" s="68">
        <f>IF(AA$139=" ", " ",INDEX(User_interface!$H$85:$H$174,MATCH(Berekeningen!AA$139,User_interface!$G$85:$G$174))*INDEX(User_interface!$I$85:$I$174,MATCH(Berekeningen!AA$139,User_interface!$G$85:$G$174))*User_interface!$F$54*User_interface!$F$55)</f>
        <v>1206.556554860957</v>
      </c>
      <c r="AB151" s="68">
        <f>IF(AB$139=" ", " ",INDEX(User_interface!$H$85:$H$174,MATCH(Berekeningen!AB$139,User_interface!$G$85:$G$174))*INDEX(User_interface!$I$85:$I$174,MATCH(Berekeningen!AB$139,User_interface!$G$85:$G$174))*User_interface!$F$54*User_interface!$F$55)</f>
        <v>1037.6386371804231</v>
      </c>
      <c r="AC151" s="68">
        <f>IF(AC$139=" ", " ",INDEX(User_interface!$H$85:$H$174,MATCH(Berekeningen!AC$139,User_interface!$G$85:$G$174))*INDEX(User_interface!$I$85:$I$174,MATCH(Berekeningen!AC$139,User_interface!$G$85:$G$174))*User_interface!$F$54*User_interface!$F$55)</f>
        <v>892.36922797516377</v>
      </c>
      <c r="AD151" s="68">
        <f>IF(AD$139=" ", " ",INDEX(User_interface!$H$85:$H$174,MATCH(Berekeningen!AD$139,User_interface!$G$85:$G$174))*INDEX(User_interface!$I$85:$I$174,MATCH(Berekeningen!AD$139,User_interface!$G$85:$G$174))*User_interface!$F$54*User_interface!$F$55)</f>
        <v>767.43753605864072</v>
      </c>
      <c r="AE151" s="68">
        <f>IF(AE$139=" ", " ",INDEX(User_interface!$H$85:$H$174,MATCH(Berekeningen!AE$139,User_interface!$G$85:$G$174))*INDEX(User_interface!$I$85:$I$174,MATCH(Berekeningen!AE$139,User_interface!$G$85:$G$174))*User_interface!$F$54*User_interface!$F$55)</f>
        <v>659.99628101043118</v>
      </c>
      <c r="AF151" s="68">
        <f>IF(AF$139=" ", " ",INDEX(User_interface!$H$85:$H$174,MATCH(Berekeningen!AF$139,User_interface!$G$85:$G$174))*INDEX(User_interface!$I$85:$I$174,MATCH(Berekeningen!AF$139,User_interface!$G$85:$G$174))*User_interface!$F$54*User_interface!$F$55)</f>
        <v>567.59680166897067</v>
      </c>
      <c r="AG151" s="68">
        <f>IF(AG$139=" ", " ",INDEX(User_interface!$H$85:$H$174,MATCH(Berekeningen!AG$139,User_interface!$G$85:$G$174))*INDEX(User_interface!$I$85:$I$174,MATCH(Berekeningen!AG$139,User_interface!$G$85:$G$174))*User_interface!$F$54*User_interface!$F$55)</f>
        <v>488.13324943531484</v>
      </c>
      <c r="AH151" s="68">
        <f>IF(AH$139=" ", " ",INDEX(User_interface!$H$85:$H$174,MATCH(Berekeningen!AH$139,User_interface!$G$85:$G$174))*INDEX(User_interface!$I$85:$I$174,MATCH(Berekeningen!AH$139,User_interface!$G$85:$G$174))*User_interface!$F$54*User_interface!$F$55)</f>
        <v>419.79459451437077</v>
      </c>
      <c r="AI151" s="68">
        <f>IF(AI$139=" ", " ",INDEX(User_interface!$H$85:$H$174,MATCH(Berekeningen!AI$139,User_interface!$G$85:$G$174))*INDEX(User_interface!$I$85:$I$174,MATCH(Berekeningen!AI$139,User_interface!$G$85:$G$174))*User_interface!$F$54*User_interface!$F$55)</f>
        <v>361.02335128235882</v>
      </c>
      <c r="AJ151" s="68">
        <f>IF(AJ$139=" ", " ",INDEX(User_interface!$H$85:$H$174,MATCH(Berekeningen!AJ$139,User_interface!$G$85:$G$174))*INDEX(User_interface!$I$85:$I$174,MATCH(Berekeningen!AJ$139,User_interface!$G$85:$G$174))*User_interface!$F$54*User_interface!$F$55)</f>
        <v>310.48008210282859</v>
      </c>
      <c r="AK151" s="68">
        <f>IF(AK$139=" ", " ",INDEX(User_interface!$H$85:$H$174,MATCH(Berekeningen!AK$139,User_interface!$G$85:$G$174))*INDEX(User_interface!$I$85:$I$174,MATCH(Berekeningen!AK$139,User_interface!$G$85:$G$174))*User_interface!$F$54*User_interface!$F$55)</f>
        <v>267.01287060843259</v>
      </c>
      <c r="AL151" s="68">
        <f>IF(AL$139=" ", " ",INDEX(User_interface!$H$85:$H$174,MATCH(Berekeningen!AL$139,User_interface!$G$85:$G$174))*INDEX(User_interface!$I$85:$I$174,MATCH(Berekeningen!AL$139,User_interface!$G$85:$G$174))*User_interface!$F$54*User_interface!$F$55)</f>
        <v>229.63106872325204</v>
      </c>
      <c r="AM151" s="68">
        <f>IF(AM$139=" ", " ",INDEX(User_interface!$H$85:$H$174,MATCH(Berekeningen!AM$139,User_interface!$G$85:$G$174))*INDEX(User_interface!$I$85:$I$174,MATCH(Berekeningen!AM$139,User_interface!$G$85:$G$174))*User_interface!$F$54*User_interface!$F$55)</f>
        <v>197.48271910199674</v>
      </c>
      <c r="AN151" s="68">
        <f>IF(AN$139=" ", " ",INDEX(User_interface!$H$85:$H$174,MATCH(Berekeningen!AN$139,User_interface!$G$85:$G$174))*INDEX(User_interface!$I$85:$I$174,MATCH(Berekeningen!AN$139,User_interface!$G$85:$G$174))*User_interface!$F$54*User_interface!$F$55)</f>
        <v>169.83513842771717</v>
      </c>
      <c r="AO151" s="68">
        <f>IF(AO$139=" ", " ",INDEX(User_interface!$H$85:$H$174,MATCH(Berekeningen!AO$139,User_interface!$G$85:$G$174))*INDEX(User_interface!$I$85:$I$174,MATCH(Berekeningen!AO$139,User_interface!$G$85:$G$174))*User_interface!$F$54*User_interface!$F$55)</f>
        <v>146.05821904783679</v>
      </c>
      <c r="AP151" s="68">
        <f>IF(AP$139=" ", " ",INDEX(User_interface!$H$85:$H$174,MATCH(Berekeningen!AP$139,User_interface!$G$85:$G$174))*INDEX(User_interface!$I$85:$I$174,MATCH(Berekeningen!AP$139,User_interface!$G$85:$G$174))*User_interface!$F$54*User_interface!$F$55)</f>
        <v>125.61006838113963</v>
      </c>
      <c r="AQ151" s="68">
        <f>IF(AQ$139=" ", " ",INDEX(User_interface!$H$85:$H$174,MATCH(Berekeningen!AQ$139,User_interface!$G$85:$G$174))*INDEX(User_interface!$I$85:$I$174,MATCH(Berekeningen!AQ$139,User_interface!$G$85:$G$174))*User_interface!$F$54*User_interface!$F$55)</f>
        <v>108.0246588077801</v>
      </c>
      <c r="AR151" s="68">
        <f>IF(AR$139=" ", " ",INDEX(User_interface!$H$85:$H$174,MATCH(Berekeningen!AR$139,User_interface!$G$85:$G$174))*INDEX(User_interface!$I$85:$I$174,MATCH(Berekeningen!AR$139,User_interface!$G$85:$G$174))*User_interface!$F$54*User_interface!$F$55)</f>
        <v>92.901206574690889</v>
      </c>
      <c r="AS151" s="68">
        <f>IF(AS$139=" ", " ",INDEX(User_interface!$H$85:$H$174,MATCH(Berekeningen!AS$139,User_interface!$G$85:$G$174))*INDEX(User_interface!$I$85:$I$174,MATCH(Berekeningen!AS$139,User_interface!$G$85:$G$174))*User_interface!$F$54*User_interface!$F$55)</f>
        <v>79.895037654234159</v>
      </c>
      <c r="AT151" s="68">
        <f>IF(AT$139=" ", " ",INDEX(User_interface!$H$85:$H$174,MATCH(Berekeningen!AT$139,User_interface!$G$85:$G$174))*INDEX(User_interface!$I$85:$I$174,MATCH(Berekeningen!AT$139,User_interface!$G$85:$G$174))*User_interface!$F$54*User_interface!$F$55)</f>
        <v>68.709732382641363</v>
      </c>
      <c r="AU151" s="68">
        <f>IF(AU$139=" ", " ",INDEX(User_interface!$H$85:$H$174,MATCH(Berekeningen!AU$139,User_interface!$G$85:$G$174))*INDEX(User_interface!$I$85:$I$174,MATCH(Berekeningen!AU$139,User_interface!$G$85:$G$174))*User_interface!$F$54*User_interface!$F$55)</f>
        <v>59.090369849071578</v>
      </c>
      <c r="AV151" s="68">
        <f>IF(AV$139=" ", " ",INDEX(User_interface!$H$85:$H$174,MATCH(Berekeningen!AV$139,User_interface!$G$85:$G$174))*INDEX(User_interface!$I$85:$I$174,MATCH(Berekeningen!AV$139,User_interface!$G$85:$G$174))*User_interface!$F$54*User_interface!$F$55)</f>
        <v>50.817718070201558</v>
      </c>
      <c r="AW151" s="68">
        <f>IF(AW$139=" ", " ",INDEX(User_interface!$H$85:$H$174,MATCH(Berekeningen!AW$139,User_interface!$G$85:$G$174))*INDEX(User_interface!$I$85:$I$174,MATCH(Berekeningen!AW$139,User_interface!$G$85:$G$174))*User_interface!$F$54*User_interface!$F$55)</f>
        <v>43.703237540373337</v>
      </c>
      <c r="AX151" s="68">
        <f>IF(AX$139=" ", " ",INDEX(User_interface!$H$85:$H$174,MATCH(Berekeningen!AX$139,User_interface!$G$85:$G$174))*INDEX(User_interface!$I$85:$I$174,MATCH(Berekeningen!AX$139,User_interface!$G$85:$G$174))*User_interface!$F$54*User_interface!$F$55)</f>
        <v>37.584784284721067</v>
      </c>
      <c r="AY151" s="68">
        <f>IF(AY$139=" ", " ",INDEX(User_interface!$H$85:$H$174,MATCH(Berekeningen!AY$139,User_interface!$G$85:$G$174))*INDEX(User_interface!$I$85:$I$174,MATCH(Berekeningen!AY$139,User_interface!$G$85:$G$174))*User_interface!$F$54*User_interface!$F$55)</f>
        <v>32.322914484860114</v>
      </c>
      <c r="AZ151" s="68">
        <f>IF(AZ$139=" ", " ",INDEX(User_interface!$H$85:$H$174,MATCH(Berekeningen!AZ$139,User_interface!$G$85:$G$174))*INDEX(User_interface!$I$85:$I$174,MATCH(Berekeningen!AZ$139,User_interface!$G$85:$G$174))*User_interface!$F$54*User_interface!$F$55)</f>
        <v>27.7977064569797</v>
      </c>
      <c r="BA151" s="68">
        <f>IF(BA$139=" ", " ",INDEX(User_interface!$H$85:$H$174,MATCH(Berekeningen!BA$139,User_interface!$G$85:$G$174))*INDEX(User_interface!$I$85:$I$174,MATCH(Berekeningen!BA$139,User_interface!$G$85:$G$174))*User_interface!$F$54*User_interface!$F$55)</f>
        <v>23.906027553002541</v>
      </c>
      <c r="BB151" s="68">
        <f>IF(BB$139=" ", " ",INDEX(User_interface!$H$85:$H$174,MATCH(Berekeningen!BB$139,User_interface!$G$85:$G$174))*INDEX(User_interface!$I$85:$I$174,MATCH(Berekeningen!BB$139,User_interface!$G$85:$G$174))*User_interface!$F$54*User_interface!$F$55)</f>
        <v>20.559183695582185</v>
      </c>
      <c r="BC151" s="68">
        <f>IF(BC$139=" ", " ",INDEX(User_interface!$H$85:$H$174,MATCH(Berekeningen!BC$139,User_interface!$G$85:$G$174))*INDEX(User_interface!$I$85:$I$174,MATCH(Berekeningen!BC$139,User_interface!$G$85:$G$174))*User_interface!$F$54*User_interface!$F$55)</f>
        <v>17.680897978200679</v>
      </c>
      <c r="BD151" s="68" t="str">
        <f>IF(BD$139=" ", " ",INDEX(User_interface!$H$85:$H$174,MATCH(Berekeningen!BD$139,User_interface!$G$85:$G$174))*INDEX(User_interface!$I$85:$I$174,MATCH(Berekeningen!BD$139,User_interface!$G$85:$G$174))*User_interface!$F$54*User_interface!$F$55)</f>
        <v xml:space="preserve"> </v>
      </c>
      <c r="BE151" s="68" t="str">
        <f>IF(BE$139=" ", " ",INDEX(User_interface!$H$85:$H$174,MATCH(Berekeningen!BE$139,User_interface!$G$85:$G$174))*INDEX(User_interface!$I$85:$I$174,MATCH(Berekeningen!BE$139,User_interface!$G$85:$G$174))*User_interface!$F$54*User_interface!$F$55)</f>
        <v xml:space="preserve"> </v>
      </c>
      <c r="BF151" s="68" t="str">
        <f>IF(BF$139=" ", " ",INDEX(User_interface!$H$85:$H$174,MATCH(Berekeningen!BF$139,User_interface!$G$85:$G$174))*INDEX(User_interface!$I$85:$I$174,MATCH(Berekeningen!BF$139,User_interface!$G$85:$G$174))*User_interface!$F$54*User_interface!$F$55)</f>
        <v xml:space="preserve"> </v>
      </c>
      <c r="BG151" s="68" t="str">
        <f>IF(BG$139=" ", " ",INDEX(User_interface!$H$85:$H$174,MATCH(Berekeningen!BG$139,User_interface!$G$85:$G$174))*INDEX(User_interface!$I$85:$I$174,MATCH(Berekeningen!BG$139,User_interface!$G$85:$G$174))*User_interface!$F$54*User_interface!$F$55)</f>
        <v xml:space="preserve"> </v>
      </c>
      <c r="BH151" s="68" t="str">
        <f>IF(BH$139=" ", " ",INDEX(User_interface!$H$85:$H$174,MATCH(Berekeningen!BH$139,User_interface!$G$85:$G$174))*INDEX(User_interface!$I$85:$I$174,MATCH(Berekeningen!BH$139,User_interface!$G$85:$G$174))*User_interface!$F$54*User_interface!$F$55)</f>
        <v xml:space="preserve"> </v>
      </c>
      <c r="BI151" s="68" t="str">
        <f>IF(BI$139=" ", " ",INDEX(User_interface!$H$85:$H$174,MATCH(Berekeningen!BI$139,User_interface!$G$85:$G$174))*INDEX(User_interface!$I$85:$I$174,MATCH(Berekeningen!BI$139,User_interface!$G$85:$G$174))*User_interface!$F$54*User_interface!$F$55)</f>
        <v xml:space="preserve"> </v>
      </c>
      <c r="BJ151" s="68" t="str">
        <f>IF(BJ$139=" ", " ",INDEX(User_interface!$H$85:$H$174,MATCH(Berekeningen!BJ$139,User_interface!$G$85:$G$174))*INDEX(User_interface!$I$85:$I$174,MATCH(Berekeningen!BJ$139,User_interface!$G$85:$G$174))*User_interface!$F$54*User_interface!$F$55)</f>
        <v xml:space="preserve"> </v>
      </c>
      <c r="BK151" s="68" t="str">
        <f>IF(BK$139=" ", " ",INDEX(User_interface!$H$85:$H$174,MATCH(Berekeningen!BK$139,User_interface!$G$85:$G$174))*INDEX(User_interface!$I$85:$I$174,MATCH(Berekeningen!BK$139,User_interface!$G$85:$G$174))*User_interface!$F$54*User_interface!$F$55)</f>
        <v xml:space="preserve"> </v>
      </c>
      <c r="BL151" s="68" t="str">
        <f>IF(BL$139=" ", " ",INDEX(User_interface!$H$85:$H$174,MATCH(Berekeningen!BL$139,User_interface!$G$85:$G$174))*INDEX(User_interface!$I$85:$I$174,MATCH(Berekeningen!BL$139,User_interface!$G$85:$G$174))*User_interface!$F$54*User_interface!$F$55)</f>
        <v xml:space="preserve"> </v>
      </c>
      <c r="BM151" s="68" t="str">
        <f>IF(BM$139=" ", " ",INDEX(User_interface!$H$85:$H$174,MATCH(Berekeningen!BM$139,User_interface!$G$85:$G$174))*INDEX(User_interface!$I$85:$I$174,MATCH(Berekeningen!BM$139,User_interface!$G$85:$G$174))*User_interface!$F$54*User_interface!$F$55)</f>
        <v xml:space="preserve"> </v>
      </c>
    </row>
    <row r="152" spans="2:65">
      <c r="B152" s="68" t="s">
        <v>5</v>
      </c>
      <c r="C152" s="68" t="s">
        <v>193</v>
      </c>
      <c r="D152" s="68" t="s">
        <v>6</v>
      </c>
      <c r="E152" s="86" t="str">
        <f t="shared" si="7"/>
        <v>Ref.</v>
      </c>
      <c r="P152" s="68">
        <f>IF(P$139=" ", " ",INDEX(User_interface!$L$85:$L$174,MATCH(Berekeningen!P$139,User_interface!$K$85:$K$174))*INDEX(User_interface!$M$85:$M$174,MATCH(Berekeningen!P$139,User_interface!$K$85:$K$174))*User_interface!$F$54*User_interface!$F$55)</f>
        <v>2498.8538151796593</v>
      </c>
      <c r="Q152" s="68">
        <f>IF(Q$139=" ", " ",INDEX(User_interface!$L$85:$L$174,MATCH(Berekeningen!Q$139,User_interface!$K$85:$K$174))*INDEX(User_interface!$M$85:$M$174,MATCH(Berekeningen!Q$139,User_interface!$K$85:$K$174))*User_interface!$F$54*User_interface!$F$55)</f>
        <v>2994.8110663691323</v>
      </c>
      <c r="R152" s="68">
        <f>IF(R$139=" ", " ",INDEX(User_interface!$L$85:$L$174,MATCH(Berekeningen!R$139,User_interface!$K$85:$K$174))*INDEX(User_interface!$M$85:$M$174,MATCH(Berekeningen!R$139,User_interface!$K$85:$K$174))*User_interface!$F$54*User_interface!$F$55)</f>
        <v>2575.5375170774532</v>
      </c>
      <c r="S152" s="68">
        <f>IF(S$139=" ", " ",INDEX(User_interface!$L$85:$L$174,MATCH(Berekeningen!S$139,User_interface!$K$85:$K$174))*INDEX(User_interface!$M$85:$M$174,MATCH(Berekeningen!S$139,User_interface!$K$85:$K$174))*User_interface!$F$54*User_interface!$F$55)</f>
        <v>2214.9622646866101</v>
      </c>
      <c r="T152" s="68">
        <f>IF(T$139=" ", " ",INDEX(User_interface!$L$85:$L$174,MATCH(Berekeningen!T$139,User_interface!$K$85:$K$174))*INDEX(User_interface!$M$85:$M$174,MATCH(Berekeningen!T$139,User_interface!$K$85:$K$174))*User_interface!$F$54*User_interface!$F$55)</f>
        <v>1904.8675476304845</v>
      </c>
      <c r="U152" s="68">
        <f>IF(U$139=" ", " ",INDEX(User_interface!$L$85:$L$174,MATCH(Berekeningen!U$139,User_interface!$K$85:$K$174))*INDEX(User_interface!$M$85:$M$174,MATCH(Berekeningen!U$139,User_interface!$K$85:$K$174))*User_interface!$F$54*User_interface!$F$55)</f>
        <v>1638.1860909622164</v>
      </c>
      <c r="V152" s="68">
        <f>IF(V$139=" ", " ",INDEX(User_interface!$L$85:$L$174,MATCH(Berekeningen!V$139,User_interface!$K$85:$K$174))*INDEX(User_interface!$M$85:$M$174,MATCH(Berekeningen!V$139,User_interface!$K$85:$K$174))*User_interface!$F$54*User_interface!$F$55)</f>
        <v>1408.8400382275063</v>
      </c>
      <c r="W152" s="68">
        <f>IF(W$139=" ", " ",INDEX(User_interface!$L$85:$L$174,MATCH(Berekeningen!W$139,User_interface!$K$85:$K$174))*INDEX(User_interface!$M$85:$M$174,MATCH(Berekeningen!W$139,User_interface!$K$85:$K$174))*User_interface!$F$54*User_interface!$F$55)</f>
        <v>1211.6024328756555</v>
      </c>
      <c r="X152" s="68">
        <f>IF(X$139=" ", " ",INDEX(User_interface!$L$85:$L$174,MATCH(Berekeningen!X$139,User_interface!$K$85:$K$174))*INDEX(User_interface!$M$85:$M$174,MATCH(Berekeningen!X$139,User_interface!$K$85:$K$174))*User_interface!$F$54*User_interface!$F$55)</f>
        <v>1041.9780922730636</v>
      </c>
      <c r="Y152" s="68">
        <f>IF(Y$139=" ", " ",INDEX(User_interface!$L$85:$L$174,MATCH(Berekeningen!Y$139,User_interface!$K$85:$K$174))*INDEX(User_interface!$M$85:$M$174,MATCH(Berekeningen!Y$139,User_interface!$K$85:$K$174))*User_interface!$F$54*User_interface!$F$55)</f>
        <v>896.10115935483464</v>
      </c>
      <c r="Z152" s="68">
        <f>IF(Z$139=" ", " ",INDEX(User_interface!$L$85:$L$174,MATCH(Berekeningen!Z$139,User_interface!$K$85:$K$174))*INDEX(User_interface!$M$85:$M$174,MATCH(Berekeningen!Z$139,User_interface!$K$85:$K$174))*User_interface!$F$54*User_interface!$F$55)</f>
        <v>770.64699704515783</v>
      </c>
      <c r="AA152" s="68">
        <f>IF(AA$139=" ", " ",INDEX(User_interface!$L$85:$L$174,MATCH(Berekeningen!AA$139,User_interface!$K$85:$K$174))*INDEX(User_interface!$M$85:$M$174,MATCH(Berekeningen!AA$139,User_interface!$K$85:$K$174))*User_interface!$F$54*User_interface!$F$55)</f>
        <v>662.75641745883581</v>
      </c>
      <c r="AB152" s="68">
        <f>IF(AB$139=" ", " ",INDEX(User_interface!$L$85:$L$174,MATCH(Berekeningen!AB$139,User_interface!$K$85:$K$174))*INDEX(User_interface!$M$85:$M$174,MATCH(Berekeningen!AB$139,User_interface!$K$85:$K$174))*User_interface!$F$54*User_interface!$F$55)</f>
        <v>569.97051901459872</v>
      </c>
      <c r="AC152" s="68">
        <f>IF(AC$139=" ", " ",INDEX(User_interface!$L$85:$L$174,MATCH(Berekeningen!AC$139,User_interface!$K$85:$K$174))*INDEX(User_interface!$M$85:$M$174,MATCH(Berekeningen!AC$139,User_interface!$K$85:$K$174))*User_interface!$F$54*User_interface!$F$55)</f>
        <v>490.17464635255487</v>
      </c>
      <c r="AD152" s="68">
        <f>IF(AD$139=" ", " ",INDEX(User_interface!$L$85:$L$174,MATCH(Berekeningen!AD$139,User_interface!$K$85:$K$174))*INDEX(User_interface!$M$85:$M$174,MATCH(Berekeningen!AD$139,User_interface!$K$85:$K$174))*User_interface!$F$54*User_interface!$F$55)</f>
        <v>421.55019586319719</v>
      </c>
      <c r="AE152" s="68">
        <f>IF(AE$139=" ", " ",INDEX(User_interface!$L$85:$L$174,MATCH(Berekeningen!AE$139,User_interface!$K$85:$K$174))*INDEX(User_interface!$M$85:$M$174,MATCH(Berekeningen!AE$139,User_interface!$K$85:$K$174))*User_interface!$F$54*User_interface!$F$55)</f>
        <v>362.53316844234962</v>
      </c>
      <c r="AF152" s="68">
        <f>IF(AF$139=" ", " ",INDEX(User_interface!$L$85:$L$174,MATCH(Berekeningen!AF$139,User_interface!$K$85:$K$174))*INDEX(User_interface!$M$85:$M$174,MATCH(Berekeningen!AF$139,User_interface!$K$85:$K$174))*User_interface!$F$54*User_interface!$F$55)</f>
        <v>311.77852486042065</v>
      </c>
      <c r="AG152" s="68">
        <f>IF(AG$139=" ", " ",INDEX(User_interface!$L$85:$L$174,MATCH(Berekeningen!AG$139,User_interface!$K$85:$K$174))*INDEX(User_interface!$M$85:$M$174,MATCH(Berekeningen!AG$139,User_interface!$K$85:$K$174))*User_interface!$F$54*User_interface!$F$55)</f>
        <v>268.12953137996175</v>
      </c>
      <c r="AH152" s="68">
        <f>IF(AH$139=" ", " ",INDEX(User_interface!$L$85:$L$174,MATCH(Berekeningen!AH$139,User_interface!$K$85:$K$174))*INDEX(User_interface!$M$85:$M$174,MATCH(Berekeningen!AH$139,User_interface!$K$85:$K$174))*User_interface!$F$54*User_interface!$F$55)</f>
        <v>230.59139698676705</v>
      </c>
      <c r="AI152" s="68">
        <f>IF(AI$139=" ", " ",INDEX(User_interface!$L$85:$L$174,MATCH(Berekeningen!AI$139,User_interface!$K$85:$K$174))*INDEX(User_interface!$M$85:$M$174,MATCH(Berekeningen!AI$139,User_interface!$K$85:$K$174))*User_interface!$F$54*User_interface!$F$55)</f>
        <v>198.30860140861972</v>
      </c>
      <c r="AJ152" s="68">
        <f>IF(AJ$139=" ", " ",INDEX(User_interface!$L$85:$L$174,MATCH(Berekeningen!AJ$139,User_interface!$K$85:$K$174))*INDEX(User_interface!$M$85:$M$174,MATCH(Berekeningen!AJ$139,User_interface!$K$85:$K$174))*User_interface!$F$54*User_interface!$F$55)</f>
        <v>170.54539721141296</v>
      </c>
      <c r="AK152" s="68">
        <f>IF(AK$139=" ", " ",INDEX(User_interface!$L$85:$L$174,MATCH(Berekeningen!AK$139,User_interface!$K$85:$K$174))*INDEX(User_interface!$M$85:$M$174,MATCH(Berekeningen!AK$139,User_interface!$K$85:$K$174))*User_interface!$F$54*User_interface!$F$55)</f>
        <v>146.66904160181517</v>
      </c>
      <c r="AL152" s="68">
        <f>IF(AL$139=" ", " ",INDEX(User_interface!$L$85:$L$174,MATCH(Berekeningen!AL$139,User_interface!$K$85:$K$174))*INDEX(User_interface!$M$85:$M$174,MATCH(Berekeningen!AL$139,User_interface!$K$85:$K$174))*User_interface!$F$54*User_interface!$F$55)</f>
        <v>126.13537577756101</v>
      </c>
      <c r="AM152" s="68">
        <f>IF(AM$139=" ", " ",INDEX(User_interface!$L$85:$L$174,MATCH(Berekeningen!AM$139,User_interface!$K$85:$K$174))*INDEX(User_interface!$M$85:$M$174,MATCH(Berekeningen!AM$139,User_interface!$K$85:$K$174))*User_interface!$F$54*User_interface!$F$55)</f>
        <v>108.47642316870248</v>
      </c>
      <c r="AN152" s="68">
        <f>IF(AN$139=" ", " ",INDEX(User_interface!$L$85:$L$174,MATCH(Berekeningen!AN$139,User_interface!$K$85:$K$174))*INDEX(User_interface!$M$85:$M$174,MATCH(Berekeningen!AN$139,User_interface!$K$85:$K$174))*User_interface!$F$54*User_interface!$F$55)</f>
        <v>93.289723925084118</v>
      </c>
      <c r="AO152" s="68">
        <f>IF(AO$139=" ", " ",INDEX(User_interface!$L$85:$L$174,MATCH(Berekeningen!AO$139,User_interface!$K$85:$K$174))*INDEX(User_interface!$M$85:$M$174,MATCH(Berekeningen!AO$139,User_interface!$K$85:$K$174))*User_interface!$F$54*User_interface!$F$55)</f>
        <v>80.229162575572346</v>
      </c>
      <c r="AP152" s="68">
        <f>IF(AP$139=" ", " ",INDEX(User_interface!$L$85:$L$174,MATCH(Berekeningen!AP$139,User_interface!$K$85:$K$174))*INDEX(User_interface!$M$85:$M$174,MATCH(Berekeningen!AP$139,User_interface!$K$85:$K$174))*User_interface!$F$54*User_interface!$F$55)</f>
        <v>68.997079814992219</v>
      </c>
      <c r="AQ152" s="68">
        <f>IF(AQ$139=" ", " ",INDEX(User_interface!$L$85:$L$174,MATCH(Berekeningen!AQ$139,User_interface!$K$85:$K$174))*INDEX(User_interface!$M$85:$M$174,MATCH(Berekeningen!AQ$139,User_interface!$K$85:$K$174))*User_interface!$F$54*User_interface!$F$55)</f>
        <v>59.337488640893298</v>
      </c>
      <c r="AR152" s="68">
        <f>IF(AR$139=" ", " ",INDEX(User_interface!$L$85:$L$174,MATCH(Berekeningen!AR$139,User_interface!$K$85:$K$174))*INDEX(User_interface!$M$85:$M$174,MATCH(Berekeningen!AR$139,User_interface!$K$85:$K$174))*User_interface!$F$54*User_interface!$F$55)</f>
        <v>51.03024023116825</v>
      </c>
      <c r="AS152" s="68">
        <f>IF(AS$139=" ", " ",INDEX(User_interface!$L$85:$L$174,MATCH(Berekeningen!AS$139,User_interface!$K$85:$K$174))*INDEX(User_interface!$M$85:$M$174,MATCH(Berekeningen!AS$139,User_interface!$K$85:$K$174))*User_interface!$F$54*User_interface!$F$55)</f>
        <v>43.886006598804684</v>
      </c>
      <c r="AT152" s="68">
        <f>IF(AT$139=" ", " ",INDEX(User_interface!$L$85:$L$174,MATCH(Berekeningen!AT$139,User_interface!$K$85:$K$174))*INDEX(User_interface!$M$85:$M$174,MATCH(Berekeningen!AT$139,User_interface!$K$85:$K$174))*User_interface!$F$54*User_interface!$F$55)</f>
        <v>37.741965674972036</v>
      </c>
      <c r="AU152" s="68">
        <f>IF(AU$139=" ", " ",INDEX(User_interface!$L$85:$L$174,MATCH(Berekeningen!AU$139,User_interface!$K$85:$K$174))*INDEX(User_interface!$M$85:$M$174,MATCH(Berekeningen!AU$139,User_interface!$K$85:$K$174))*User_interface!$F$54*User_interface!$F$55)</f>
        <v>32.458090480475946</v>
      </c>
      <c r="AV152" s="68">
        <f>IF(AV$139=" ", " ",INDEX(User_interface!$L$85:$L$174,MATCH(Berekeningen!AV$139,User_interface!$K$85:$K$174))*INDEX(User_interface!$M$85:$M$174,MATCH(Berekeningen!AV$139,User_interface!$K$85:$K$174))*User_interface!$F$54*User_interface!$F$55)</f>
        <v>27.913957813209318</v>
      </c>
      <c r="AW152" s="68">
        <f>IF(AW$139=" ", " ",INDEX(User_interface!$L$85:$L$174,MATCH(Berekeningen!AW$139,User_interface!$K$85:$K$174))*INDEX(User_interface!$M$85:$M$174,MATCH(Berekeningen!AW$139,User_interface!$K$85:$K$174))*User_interface!$F$54*User_interface!$F$55)</f>
        <v>24.00600371936001</v>
      </c>
      <c r="AX152" s="68">
        <f>IF(AX$139=" ", " ",INDEX(User_interface!$L$85:$L$174,MATCH(Berekeningen!AX$139,User_interface!$K$85:$K$174))*INDEX(User_interface!$M$85:$M$174,MATCH(Berekeningen!AX$139,User_interface!$K$85:$K$174))*User_interface!$F$54*User_interface!$F$55)</f>
        <v>20.645163198649609</v>
      </c>
      <c r="AY152" s="68">
        <f>IF(AY$139=" ", " ",INDEX(User_interface!$L$85:$L$174,MATCH(Berekeningen!AY$139,User_interface!$K$85:$K$174))*INDEX(User_interface!$M$85:$M$174,MATCH(Berekeningen!AY$139,User_interface!$K$85:$K$174))*User_interface!$F$54*User_interface!$F$55)</f>
        <v>17.754840350838663</v>
      </c>
      <c r="AZ152" s="68">
        <f>IF(AZ$139=" ", " ",INDEX(User_interface!$L$85:$L$174,MATCH(Berekeningen!AZ$139,User_interface!$K$85:$K$174))*INDEX(User_interface!$M$85:$M$174,MATCH(Berekeningen!AZ$139,User_interface!$K$85:$K$174))*User_interface!$F$54*User_interface!$F$55)</f>
        <v>15.26916270172125</v>
      </c>
      <c r="BA152" s="68">
        <f>IF(BA$139=" ", " ",INDEX(User_interface!$L$85:$L$174,MATCH(Berekeningen!BA$139,User_interface!$K$85:$K$174))*INDEX(User_interface!$M$85:$M$174,MATCH(Berekeningen!BA$139,User_interface!$K$85:$K$174))*User_interface!$F$54*User_interface!$F$55)</f>
        <v>13.131479923480274</v>
      </c>
      <c r="BB152" s="68">
        <f>IF(BB$139=" ", " ",INDEX(User_interface!$L$85:$L$174,MATCH(Berekeningen!BB$139,User_interface!$K$85:$K$174))*INDEX(User_interface!$M$85:$M$174,MATCH(Berekeningen!BB$139,User_interface!$K$85:$K$174))*User_interface!$F$54*User_interface!$F$55)</f>
        <v>11.293072734193037</v>
      </c>
      <c r="BC152" s="68">
        <f>IF(BC$139=" ", " ",INDEX(User_interface!$L$85:$L$174,MATCH(Berekeningen!BC$139,User_interface!$K$85:$K$174))*INDEX(User_interface!$M$85:$M$174,MATCH(Berekeningen!BC$139,User_interface!$K$85:$K$174))*User_interface!$F$54*User_interface!$F$55)</f>
        <v>9.7120425514060091</v>
      </c>
      <c r="BD152" s="68" t="str">
        <f>IF(BD$139=" ", " ",INDEX(User_interface!$L$85:$L$174,MATCH(Berekeningen!BD$139,User_interface!$K$85:$K$174))*INDEX(User_interface!$M$85:$M$174,MATCH(Berekeningen!BD$139,User_interface!$K$85:$K$174))*User_interface!$F$54*User_interface!$F$55)</f>
        <v xml:space="preserve"> </v>
      </c>
      <c r="BE152" s="68" t="str">
        <f>IF(BE$139=" ", " ",INDEX(User_interface!$L$85:$L$174,MATCH(Berekeningen!BE$139,User_interface!$K$85:$K$174))*INDEX(User_interface!$M$85:$M$174,MATCH(Berekeningen!BE$139,User_interface!$K$85:$K$174))*User_interface!$F$54*User_interface!$F$55)</f>
        <v xml:space="preserve"> </v>
      </c>
      <c r="BF152" s="68" t="str">
        <f>IF(BF$139=" ", " ",INDEX(User_interface!$L$85:$L$174,MATCH(Berekeningen!BF$139,User_interface!$K$85:$K$174))*INDEX(User_interface!$M$85:$M$174,MATCH(Berekeningen!BF$139,User_interface!$K$85:$K$174))*User_interface!$F$54*User_interface!$F$55)</f>
        <v xml:space="preserve"> </v>
      </c>
      <c r="BG152" s="68" t="str">
        <f>IF(BG$139=" ", " ",INDEX(User_interface!$L$85:$L$174,MATCH(Berekeningen!BG$139,User_interface!$K$85:$K$174))*INDEX(User_interface!$M$85:$M$174,MATCH(Berekeningen!BG$139,User_interface!$K$85:$K$174))*User_interface!$F$54*User_interface!$F$55)</f>
        <v xml:space="preserve"> </v>
      </c>
      <c r="BH152" s="68" t="str">
        <f>IF(BH$139=" ", " ",INDEX(User_interface!$L$85:$L$174,MATCH(Berekeningen!BH$139,User_interface!$K$85:$K$174))*INDEX(User_interface!$M$85:$M$174,MATCH(Berekeningen!BH$139,User_interface!$K$85:$K$174))*User_interface!$F$54*User_interface!$F$55)</f>
        <v xml:space="preserve"> </v>
      </c>
      <c r="BI152" s="68" t="str">
        <f>IF(BI$139=" ", " ",INDEX(User_interface!$L$85:$L$174,MATCH(Berekeningen!BI$139,User_interface!$K$85:$K$174))*INDEX(User_interface!$M$85:$M$174,MATCH(Berekeningen!BI$139,User_interface!$K$85:$K$174))*User_interface!$F$54*User_interface!$F$55)</f>
        <v xml:space="preserve"> </v>
      </c>
      <c r="BJ152" s="68" t="str">
        <f>IF(BJ$139=" ", " ",INDEX(User_interface!$L$85:$L$174,MATCH(Berekeningen!BJ$139,User_interface!$K$85:$K$174))*INDEX(User_interface!$M$85:$M$174,MATCH(Berekeningen!BJ$139,User_interface!$K$85:$K$174))*User_interface!$F$54*User_interface!$F$55)</f>
        <v xml:space="preserve"> </v>
      </c>
      <c r="BK152" s="68" t="str">
        <f>IF(BK$139=" ", " ",INDEX(User_interface!$L$85:$L$174,MATCH(Berekeningen!BK$139,User_interface!$K$85:$K$174))*INDEX(User_interface!$M$85:$M$174,MATCH(Berekeningen!BK$139,User_interface!$K$85:$K$174))*User_interface!$F$54*User_interface!$F$55)</f>
        <v xml:space="preserve"> </v>
      </c>
      <c r="BL152" s="68" t="str">
        <f>IF(BL$139=" ", " ",INDEX(User_interface!$L$85:$L$174,MATCH(Berekeningen!BL$139,User_interface!$K$85:$K$174))*INDEX(User_interface!$M$85:$M$174,MATCH(Berekeningen!BL$139,User_interface!$K$85:$K$174))*User_interface!$F$54*User_interface!$F$55)</f>
        <v xml:space="preserve"> </v>
      </c>
      <c r="BM152" s="68" t="str">
        <f>IF(BM$139=" ", " ",INDEX(User_interface!$L$85:$L$174,MATCH(Berekeningen!BM$139,User_interface!$K$85:$K$174))*INDEX(User_interface!$M$85:$M$174,MATCH(Berekeningen!BM$139,User_interface!$K$85:$K$174))*User_interface!$F$54*User_interface!$F$55)</f>
        <v xml:space="preserve"> </v>
      </c>
    </row>
    <row r="153" spans="2:65">
      <c r="B153" s="68" t="s">
        <v>5</v>
      </c>
      <c r="C153" s="68" t="s">
        <v>194</v>
      </c>
      <c r="D153" s="68" t="s">
        <v>6</v>
      </c>
      <c r="E153" s="86" t="str">
        <f t="shared" si="7"/>
        <v>Ref.</v>
      </c>
      <c r="P153" s="68">
        <f>IF(P$139=" ", " ",INDEX(User_interface!$P$85:$P$174,MATCH(Berekeningen!P$139,User_interface!$O$85:$O$174))*INDEX(User_interface!$Q$85:$Q$174,MATCH(Berekeningen!P$139,User_interface!$O$85:$O$174))*User_interface!$F$54*User_interface!$F$55)</f>
        <v>344.29681852645297</v>
      </c>
      <c r="Q153" s="68">
        <f>IF(Q$139=" ", " ",INDEX(User_interface!$P$85:$P$174,MATCH(Berekeningen!Q$139,User_interface!$O$85:$O$174))*INDEX(User_interface!$Q$85:$Q$174,MATCH(Berekeningen!Q$139,User_interface!$O$85:$O$174))*User_interface!$F$54*User_interface!$F$55)</f>
        <v>230.37008202839485</v>
      </c>
      <c r="R153" s="68">
        <f>IF(R$139=" ", " ",INDEX(User_interface!$P$85:$P$174,MATCH(Berekeningen!R$139,User_interface!$O$85:$O$174))*INDEX(User_interface!$Q$85:$Q$174,MATCH(Berekeningen!R$139,User_interface!$O$85:$O$174))*User_interface!$F$54*User_interface!$F$55)</f>
        <v>198.11827054441954</v>
      </c>
      <c r="S153" s="68">
        <f>IF(S$139=" ", " ",INDEX(User_interface!$P$85:$P$174,MATCH(Berekeningen!S$139,User_interface!$O$85:$O$174))*INDEX(User_interface!$Q$85:$Q$174,MATCH(Berekeningen!S$139,User_interface!$O$85:$O$174))*User_interface!$F$54*User_interface!$F$55)</f>
        <v>170.38171266820083</v>
      </c>
      <c r="T153" s="68">
        <f>IF(T$139=" ", " ",INDEX(User_interface!$P$85:$P$174,MATCH(Berekeningen!T$139,User_interface!$O$85:$O$174))*INDEX(User_interface!$Q$85:$Q$174,MATCH(Berekeningen!T$139,User_interface!$O$85:$O$174))*User_interface!$F$54*User_interface!$F$55)</f>
        <v>146.52827289465273</v>
      </c>
      <c r="U153" s="68">
        <f>IF(U$139=" ", " ",INDEX(User_interface!$P$85:$P$174,MATCH(Berekeningen!U$139,User_interface!$O$85:$O$174))*INDEX(User_interface!$Q$85:$Q$174,MATCH(Berekeningen!U$139,User_interface!$O$85:$O$174))*User_interface!$F$54*User_interface!$F$55)</f>
        <v>126.01431468940133</v>
      </c>
      <c r="V153" s="68">
        <f>IF(V$139=" ", " ",INDEX(User_interface!$P$85:$P$174,MATCH(Berekeningen!V$139,User_interface!$O$85:$O$174))*INDEX(User_interface!$Q$85:$Q$174,MATCH(Berekeningen!V$139,User_interface!$O$85:$O$174))*User_interface!$F$54*User_interface!$F$55)</f>
        <v>108.37231063288516</v>
      </c>
      <c r="W153" s="68">
        <f>IF(W$139=" ", " ",INDEX(User_interface!$P$85:$P$174,MATCH(Berekeningen!W$139,User_interface!$O$85:$O$174))*INDEX(User_interface!$Q$85:$Q$174,MATCH(Berekeningen!W$139,User_interface!$O$85:$O$174))*User_interface!$F$54*User_interface!$F$55)</f>
        <v>93.20018714428123</v>
      </c>
      <c r="X153" s="68">
        <f>IF(X$139=" ", " ",INDEX(User_interface!$P$85:$P$174,MATCH(Berekeningen!X$139,User_interface!$O$85:$O$174))*INDEX(User_interface!$Q$85:$Q$174,MATCH(Berekeningen!X$139,User_interface!$O$85:$O$174))*User_interface!$F$54*User_interface!$F$55)</f>
        <v>80.152160944081857</v>
      </c>
      <c r="Y153" s="68">
        <f>IF(Y$139=" ", " ",INDEX(User_interface!$P$85:$P$174,MATCH(Berekeningen!Y$139,User_interface!$O$85:$O$174))*INDEX(User_interface!$Q$85:$Q$174,MATCH(Berekeningen!Y$139,User_interface!$O$85:$O$174))*User_interface!$F$54*User_interface!$F$55)</f>
        <v>68.930858411910393</v>
      </c>
      <c r="Z153" s="68">
        <f>IF(Z$139=" ", " ",INDEX(User_interface!$P$85:$P$174,MATCH(Berekeningen!Z$139,User_interface!$O$85:$O$174))*INDEX(User_interface!$Q$85:$Q$174,MATCH(Berekeningen!Z$139,User_interface!$O$85:$O$174))*User_interface!$F$54*User_interface!$F$55)</f>
        <v>59.280538234242933</v>
      </c>
      <c r="AA153" s="68">
        <f>IF(AA$139=" ", " ",INDEX(User_interface!$P$85:$P$174,MATCH(Berekeningen!AA$139,User_interface!$O$85:$O$174))*INDEX(User_interface!$Q$85:$Q$174,MATCH(Berekeningen!AA$139,User_interface!$O$85:$O$174))*User_interface!$F$54*User_interface!$F$55)</f>
        <v>50.981262881448927</v>
      </c>
      <c r="AB153" s="68">
        <f>IF(AB$139=" ", " ",INDEX(User_interface!$P$85:$P$174,MATCH(Berekeningen!AB$139,User_interface!$O$85:$O$174))*INDEX(User_interface!$Q$85:$Q$174,MATCH(Berekeningen!AB$139,User_interface!$O$85:$O$174))*User_interface!$F$54*User_interface!$F$55)</f>
        <v>43.843886078046083</v>
      </c>
      <c r="AC153" s="68">
        <f>IF(AC$139=" ", " ",INDEX(User_interface!$P$85:$P$174,MATCH(Berekeningen!AC$139,User_interface!$O$85:$O$174))*INDEX(User_interface!$Q$85:$Q$174,MATCH(Berekeningen!AC$139,User_interface!$O$85:$O$174))*User_interface!$F$54*User_interface!$F$55)</f>
        <v>37.705742027119634</v>
      </c>
      <c r="AD153" s="68">
        <f>IF(AD$139=" ", " ",INDEX(User_interface!$P$85:$P$174,MATCH(Berekeningen!AD$139,User_interface!$O$85:$O$174))*INDEX(User_interface!$Q$85:$Q$174,MATCH(Berekeningen!AD$139,User_interface!$O$85:$O$174))*User_interface!$F$54*User_interface!$F$55)</f>
        <v>32.426938143322886</v>
      </c>
      <c r="AE153" s="68">
        <f>IF(AE$139=" ", " ",INDEX(User_interface!$P$85:$P$174,MATCH(Berekeningen!AE$139,User_interface!$O$85:$O$174))*INDEX(User_interface!$Q$85:$Q$174,MATCH(Berekeningen!AE$139,User_interface!$O$85:$O$174))*User_interface!$F$54*User_interface!$F$55)</f>
        <v>27.887166803257678</v>
      </c>
      <c r="AF153" s="68">
        <f>IF(AF$139=" ", " ",INDEX(User_interface!$P$85:$P$174,MATCH(Berekeningen!AF$139,User_interface!$O$85:$O$174))*INDEX(User_interface!$Q$85:$Q$174,MATCH(Berekeningen!AF$139,User_interface!$O$85:$O$174))*User_interface!$F$54*User_interface!$F$55)</f>
        <v>23.982963450801606</v>
      </c>
      <c r="AG153" s="68">
        <f>IF(AG$139=" ", " ",INDEX(User_interface!$P$85:$P$174,MATCH(Berekeningen!AG$139,User_interface!$O$85:$O$174))*INDEX(User_interface!$Q$85:$Q$174,MATCH(Berekeningen!AG$139,User_interface!$O$85:$O$174))*User_interface!$F$54*User_interface!$F$55)</f>
        <v>20.625348567689379</v>
      </c>
      <c r="AH153" s="68">
        <f>IF(AH$139=" ", " ",INDEX(User_interface!$P$85:$P$174,MATCH(Berekeningen!AH$139,User_interface!$O$85:$O$174))*INDEX(User_interface!$Q$85:$Q$174,MATCH(Berekeningen!AH$139,User_interface!$O$85:$O$174))*User_interface!$F$54*User_interface!$F$55)</f>
        <v>17.737799768212867</v>
      </c>
      <c r="AI153" s="68">
        <f>IF(AI$139=" ", " ",INDEX(User_interface!$P$85:$P$174,MATCH(Berekeningen!AI$139,User_interface!$O$85:$O$174))*INDEX(User_interface!$Q$85:$Q$174,MATCH(Berekeningen!AI$139,User_interface!$O$85:$O$174))*User_interface!$F$54*User_interface!$F$55)</f>
        <v>15.254507800663063</v>
      </c>
      <c r="AJ153" s="68">
        <f>IF(AJ$139=" ", " ",INDEX(User_interface!$P$85:$P$174,MATCH(Berekeningen!AJ$139,User_interface!$O$85:$O$174))*INDEX(User_interface!$Q$85:$Q$174,MATCH(Berekeningen!AJ$139,User_interface!$O$85:$O$174))*User_interface!$F$54*User_interface!$F$55)</f>
        <v>13.118876708570236</v>
      </c>
      <c r="AK153" s="68">
        <f>IF(AK$139=" ", " ",INDEX(User_interface!$P$85:$P$174,MATCH(Berekeningen!AK$139,User_interface!$O$85:$O$174))*INDEX(User_interface!$Q$85:$Q$174,MATCH(Berekeningen!AK$139,User_interface!$O$85:$O$174))*User_interface!$F$54*User_interface!$F$55)</f>
        <v>11.282233969370402</v>
      </c>
      <c r="AL153" s="68">
        <f>IF(AL$139=" ", " ",INDEX(User_interface!$P$85:$P$174,MATCH(Berekeningen!AL$139,User_interface!$O$85:$O$174))*INDEX(User_interface!$Q$85:$Q$174,MATCH(Berekeningen!AL$139,User_interface!$O$85:$O$174))*User_interface!$F$54*User_interface!$F$55)</f>
        <v>9.7027212136585455</v>
      </c>
      <c r="AM153" s="68">
        <f>IF(AM$139=" ", " ",INDEX(User_interface!$P$85:$P$174,MATCH(Berekeningen!AM$139,User_interface!$O$85:$O$174))*INDEX(User_interface!$Q$85:$Q$174,MATCH(Berekeningen!AM$139,User_interface!$O$85:$O$174))*User_interface!$F$54*User_interface!$F$55)</f>
        <v>8.3443402437463483</v>
      </c>
      <c r="AN153" s="68">
        <f>IF(AN$139=" ", " ",INDEX(User_interface!$P$85:$P$174,MATCH(Berekeningen!AN$139,User_interface!$O$85:$O$174))*INDEX(User_interface!$Q$85:$Q$174,MATCH(Berekeningen!AN$139,User_interface!$O$85:$O$174))*User_interface!$F$54*User_interface!$F$55)</f>
        <v>7.1761326096218596</v>
      </c>
      <c r="AO153" s="68">
        <f>IF(AO$139=" ", " ",INDEX(User_interface!$P$85:$P$174,MATCH(Berekeningen!AO$139,User_interface!$O$85:$O$174))*INDEX(User_interface!$Q$85:$Q$174,MATCH(Berekeningen!AO$139,User_interface!$O$85:$O$174))*User_interface!$F$54*User_interface!$F$55)</f>
        <v>6.1714740442748006</v>
      </c>
      <c r="AP153" s="68">
        <f>IF(AP$139=" ", " ",INDEX(User_interface!$P$85:$P$174,MATCH(Berekeningen!AP$139,User_interface!$O$85:$O$174))*INDEX(User_interface!$Q$85:$Q$174,MATCH(Berekeningen!AP$139,User_interface!$O$85:$O$174))*User_interface!$F$54*User_interface!$F$55)</f>
        <v>5.3074676780763284</v>
      </c>
      <c r="AQ153" s="68">
        <f>IF(AQ$139=" ", " ",INDEX(User_interface!$P$85:$P$174,MATCH(Berekeningen!AQ$139,User_interface!$O$85:$O$174))*INDEX(User_interface!$Q$85:$Q$174,MATCH(Berekeningen!AQ$139,User_interface!$O$85:$O$174))*User_interface!$F$54*User_interface!$F$55)</f>
        <v>4.564422203145643</v>
      </c>
      <c r="AR153" s="68">
        <f>IF(AR$139=" ", " ",INDEX(User_interface!$P$85:$P$174,MATCH(Berekeningen!AR$139,User_interface!$O$85:$O$174))*INDEX(User_interface!$Q$85:$Q$174,MATCH(Berekeningen!AR$139,User_interface!$O$85:$O$174))*User_interface!$F$54*User_interface!$F$55)</f>
        <v>3.9254030947052523</v>
      </c>
      <c r="AS153" s="68">
        <f>IF(AS$139=" ", " ",INDEX(User_interface!$P$85:$P$174,MATCH(Berekeningen!AS$139,User_interface!$O$85:$O$174))*INDEX(User_interface!$Q$85:$Q$174,MATCH(Berekeningen!AS$139,User_interface!$O$85:$O$174))*User_interface!$F$54*User_interface!$F$55)</f>
        <v>3.3758466614465168</v>
      </c>
      <c r="AT153" s="68">
        <f>IF(AT$139=" ", " ",INDEX(User_interface!$P$85:$P$174,MATCH(Berekeningen!AT$139,User_interface!$O$85:$O$174))*INDEX(User_interface!$Q$85:$Q$174,MATCH(Berekeningen!AT$139,User_interface!$O$85:$O$174))*User_interface!$F$54*User_interface!$F$55)</f>
        <v>2.9032281288440043</v>
      </c>
      <c r="AU153" s="68">
        <f>IF(AU$139=" ", " ",INDEX(User_interface!$P$85:$P$174,MATCH(Berekeningen!AU$139,User_interface!$O$85:$O$174))*INDEX(User_interface!$Q$85:$Q$174,MATCH(Berekeningen!AU$139,User_interface!$O$85:$O$174))*User_interface!$F$54*User_interface!$F$55)</f>
        <v>2.4967761908058437</v>
      </c>
      <c r="AV153" s="68">
        <f>IF(AV$139=" ", " ",INDEX(User_interface!$P$85:$P$174,MATCH(Berekeningen!AV$139,User_interface!$O$85:$O$174))*INDEX(User_interface!$Q$85:$Q$174,MATCH(Berekeningen!AV$139,User_interface!$O$85:$O$174))*User_interface!$F$54*User_interface!$F$55)</f>
        <v>2.1472275240930259</v>
      </c>
      <c r="AW153" s="68">
        <f>IF(AW$139=" ", " ",INDEX(User_interface!$P$85:$P$174,MATCH(Berekeningen!AW$139,User_interface!$O$85:$O$174))*INDEX(User_interface!$Q$85:$Q$174,MATCH(Berekeningen!AW$139,User_interface!$O$85:$O$174))*User_interface!$F$54*User_interface!$F$55)</f>
        <v>1.8466156707200017</v>
      </c>
      <c r="AX153" s="68">
        <f>IF(AX$139=" ", " ",INDEX(User_interface!$P$85:$P$174,MATCH(Berekeningen!AX$139,User_interface!$O$85:$O$174))*INDEX(User_interface!$Q$85:$Q$174,MATCH(Berekeningen!AX$139,User_interface!$O$85:$O$174))*User_interface!$F$54*User_interface!$F$55)</f>
        <v>1.5880894768192015</v>
      </c>
      <c r="AY153" s="68">
        <f>IF(AY$139=" ", " ",INDEX(User_interface!$P$85:$P$174,MATCH(Berekeningen!AY$139,User_interface!$O$85:$O$174))*INDEX(User_interface!$Q$85:$Q$174,MATCH(Berekeningen!AY$139,User_interface!$O$85:$O$174))*User_interface!$F$54*User_interface!$F$55)</f>
        <v>1.3657569500645133</v>
      </c>
      <c r="AZ153" s="68">
        <f>IF(AZ$139=" ", " ",INDEX(User_interface!$P$85:$P$174,MATCH(Berekeningen!AZ$139,User_interface!$O$85:$O$174))*INDEX(User_interface!$Q$85:$Q$174,MATCH(Berekeningen!AZ$139,User_interface!$O$85:$O$174))*User_interface!$F$54*User_interface!$F$55)</f>
        <v>1.1745509770554814</v>
      </c>
      <c r="BA153" s="68">
        <f>IF(BA$139=" ", " ",INDEX(User_interface!$P$85:$P$174,MATCH(Berekeningen!BA$139,User_interface!$O$85:$O$174))*INDEX(User_interface!$Q$85:$Q$174,MATCH(Berekeningen!BA$139,User_interface!$O$85:$O$174))*User_interface!$F$54*User_interface!$F$55)</f>
        <v>1.0101138402677141</v>
      </c>
      <c r="BB153" s="68">
        <f>IF(BB$139=" ", " ",INDEX(User_interface!$P$85:$P$174,MATCH(Berekeningen!BB$139,User_interface!$O$85:$O$174))*INDEX(User_interface!$Q$85:$Q$174,MATCH(Berekeningen!BB$139,User_interface!$O$85:$O$174))*User_interface!$F$54*User_interface!$F$55)</f>
        <v>0.86869790263023394</v>
      </c>
      <c r="BC153" s="68">
        <f>IF(BC$139=" ", " ",INDEX(User_interface!$P$85:$P$174,MATCH(Berekeningen!BC$139,User_interface!$O$85:$O$174))*INDEX(User_interface!$Q$85:$Q$174,MATCH(Berekeningen!BC$139,User_interface!$O$85:$O$174))*User_interface!$F$54*User_interface!$F$55)</f>
        <v>0.74708019626200128</v>
      </c>
      <c r="BD153" s="68" t="str">
        <f>IF(BD$139=" ", " ",INDEX(User_interface!$P$85:$P$174,MATCH(Berekeningen!BD$139,User_interface!$O$85:$O$174))*INDEX(User_interface!$Q$85:$Q$174,MATCH(Berekeningen!BD$139,User_interface!$O$85:$O$174))*User_interface!$F$54*User_interface!$F$55)</f>
        <v xml:space="preserve"> </v>
      </c>
      <c r="BE153" s="68" t="str">
        <f>IF(BE$139=" ", " ",INDEX(User_interface!$P$85:$P$174,MATCH(Berekeningen!BE$139,User_interface!$O$85:$O$174))*INDEX(User_interface!$Q$85:$Q$174,MATCH(Berekeningen!BE$139,User_interface!$O$85:$O$174))*User_interface!$F$54*User_interface!$F$55)</f>
        <v xml:space="preserve"> </v>
      </c>
      <c r="BF153" s="68" t="str">
        <f>IF(BF$139=" ", " ",INDEX(User_interface!$P$85:$P$174,MATCH(Berekeningen!BF$139,User_interface!$O$85:$O$174))*INDEX(User_interface!$Q$85:$Q$174,MATCH(Berekeningen!BF$139,User_interface!$O$85:$O$174))*User_interface!$F$54*User_interface!$F$55)</f>
        <v xml:space="preserve"> </v>
      </c>
      <c r="BG153" s="68" t="str">
        <f>IF(BG$139=" ", " ",INDEX(User_interface!$P$85:$P$174,MATCH(Berekeningen!BG$139,User_interface!$O$85:$O$174))*INDEX(User_interface!$Q$85:$Q$174,MATCH(Berekeningen!BG$139,User_interface!$O$85:$O$174))*User_interface!$F$54*User_interface!$F$55)</f>
        <v xml:space="preserve"> </v>
      </c>
      <c r="BH153" s="68" t="str">
        <f>IF(BH$139=" ", " ",INDEX(User_interface!$P$85:$P$174,MATCH(Berekeningen!BH$139,User_interface!$O$85:$O$174))*INDEX(User_interface!$Q$85:$Q$174,MATCH(Berekeningen!BH$139,User_interface!$O$85:$O$174))*User_interface!$F$54*User_interface!$F$55)</f>
        <v xml:space="preserve"> </v>
      </c>
      <c r="BI153" s="68" t="str">
        <f>IF(BI$139=" ", " ",INDEX(User_interface!$P$85:$P$174,MATCH(Berekeningen!BI$139,User_interface!$O$85:$O$174))*INDEX(User_interface!$Q$85:$Q$174,MATCH(Berekeningen!BI$139,User_interface!$O$85:$O$174))*User_interface!$F$54*User_interface!$F$55)</f>
        <v xml:space="preserve"> </v>
      </c>
      <c r="BJ153" s="68" t="str">
        <f>IF(BJ$139=" ", " ",INDEX(User_interface!$P$85:$P$174,MATCH(Berekeningen!BJ$139,User_interface!$O$85:$O$174))*INDEX(User_interface!$Q$85:$Q$174,MATCH(Berekeningen!BJ$139,User_interface!$O$85:$O$174))*User_interface!$F$54*User_interface!$F$55)</f>
        <v xml:space="preserve"> </v>
      </c>
      <c r="BK153" s="68" t="str">
        <f>IF(BK$139=" ", " ",INDEX(User_interface!$P$85:$P$174,MATCH(Berekeningen!BK$139,User_interface!$O$85:$O$174))*INDEX(User_interface!$Q$85:$Q$174,MATCH(Berekeningen!BK$139,User_interface!$O$85:$O$174))*User_interface!$F$54*User_interface!$F$55)</f>
        <v xml:space="preserve"> </v>
      </c>
      <c r="BL153" s="68" t="str">
        <f>IF(BL$139=" ", " ",INDEX(User_interface!$P$85:$P$174,MATCH(Berekeningen!BL$139,User_interface!$O$85:$O$174))*INDEX(User_interface!$Q$85:$Q$174,MATCH(Berekeningen!BL$139,User_interface!$O$85:$O$174))*User_interface!$F$54*User_interface!$F$55)</f>
        <v xml:space="preserve"> </v>
      </c>
      <c r="BM153" s="68" t="str">
        <f>IF(BM$139=" ", " ",INDEX(User_interface!$P$85:$P$174,MATCH(Berekeningen!BM$139,User_interface!$O$85:$O$174))*INDEX(User_interface!$Q$85:$Q$174,MATCH(Berekeningen!BM$139,User_interface!$O$85:$O$174))*User_interface!$F$54*User_interface!$F$55)</f>
        <v xml:space="preserve"> </v>
      </c>
    </row>
    <row r="154" spans="2:65">
      <c r="B154" s="68" t="s">
        <v>5</v>
      </c>
      <c r="C154" s="68" t="s">
        <v>117</v>
      </c>
      <c r="D154" s="68" t="s">
        <v>6</v>
      </c>
      <c r="E154" s="86" t="str">
        <f t="shared" si="7"/>
        <v>Ref.</v>
      </c>
      <c r="P154" s="68">
        <f>IF(P$139=" ", " ",INDEX(User_interface!$C$85:$C$174,MATCH(Berekeningen!P$139,User_interface!$B$85:$B$174))*INDEX(User_interface!$D$85:$D$174,MATCH(Berekeningen!P$139,User_interface!$B$85:$B$174))*User_interface!$F$54*User_interface!$F$55)</f>
        <v>0</v>
      </c>
      <c r="Q154" s="68">
        <f>IF(Q$139=" ", " ",INDEX(User_interface!$C$85:$C$174,MATCH(Berekeningen!Q$139,User_interface!$B$85:$B$174))*INDEX(User_interface!$D$85:$D$174,MATCH(Berekeningen!Q$139,User_interface!$B$85:$B$174))*User_interface!$F$54*User_interface!$F$55)</f>
        <v>0</v>
      </c>
      <c r="R154" s="68">
        <f>IF(R$139=" ", " ",INDEX(User_interface!$C$85:$C$174,MATCH(Berekeningen!R$139,User_interface!$B$85:$B$174))*INDEX(User_interface!$D$85:$D$174,MATCH(Berekeningen!R$139,User_interface!$B$85:$B$174))*User_interface!$F$54*User_interface!$F$55)</f>
        <v>0</v>
      </c>
      <c r="S154" s="68">
        <f>IF(S$139=" ", " ",INDEX(User_interface!$C$85:$C$174,MATCH(Berekeningen!S$139,User_interface!$B$85:$B$174))*INDEX(User_interface!$D$85:$D$174,MATCH(Berekeningen!S$139,User_interface!$B$85:$B$174))*User_interface!$F$54*User_interface!$F$55)</f>
        <v>0</v>
      </c>
      <c r="T154" s="68">
        <f>IF(T$139=" ", " ",INDEX(User_interface!$C$85:$C$174,MATCH(Berekeningen!T$139,User_interface!$B$85:$B$174))*INDEX(User_interface!$D$85:$D$174,MATCH(Berekeningen!T$139,User_interface!$B$85:$B$174))*User_interface!$F$54*User_interface!$F$55)</f>
        <v>0</v>
      </c>
      <c r="U154" s="68">
        <f>IF(U$139=" ", " ",INDEX(User_interface!$C$85:$C$174,MATCH(Berekeningen!U$139,User_interface!$B$85:$B$174))*INDEX(User_interface!$D$85:$D$174,MATCH(Berekeningen!U$139,User_interface!$B$85:$B$174))*User_interface!$F$54*User_interface!$F$55)</f>
        <v>0</v>
      </c>
      <c r="V154" s="68">
        <f>IF(V$139=" ", " ",INDEX(User_interface!$C$85:$C$174,MATCH(Berekeningen!V$139,User_interface!$B$85:$B$174))*INDEX(User_interface!$D$85:$D$174,MATCH(Berekeningen!V$139,User_interface!$B$85:$B$174))*User_interface!$F$54*User_interface!$F$55)</f>
        <v>0</v>
      </c>
      <c r="W154" s="68">
        <f>IF(W$139=" ", " ",INDEX(User_interface!$C$85:$C$174,MATCH(Berekeningen!W$139,User_interface!$B$85:$B$174))*INDEX(User_interface!$D$85:$D$174,MATCH(Berekeningen!W$139,User_interface!$B$85:$B$174))*User_interface!$F$54*User_interface!$F$55)</f>
        <v>0</v>
      </c>
      <c r="X154" s="68">
        <f>IF(X$139=" ", " ",INDEX(User_interface!$C$85:$C$174,MATCH(Berekeningen!X$139,User_interface!$B$85:$B$174))*INDEX(User_interface!$D$85:$D$174,MATCH(Berekeningen!X$139,User_interface!$B$85:$B$174))*User_interface!$F$54*User_interface!$F$55)</f>
        <v>0</v>
      </c>
      <c r="Y154" s="68">
        <f>IF(Y$139=" ", " ",INDEX(User_interface!$C$85:$C$174,MATCH(Berekeningen!Y$139,User_interface!$B$85:$B$174))*INDEX(User_interface!$D$85:$D$174,MATCH(Berekeningen!Y$139,User_interface!$B$85:$B$174))*User_interface!$F$54*User_interface!$F$55)</f>
        <v>0</v>
      </c>
      <c r="Z154" s="68">
        <f>IF(Z$139=" ", " ",INDEX(User_interface!$C$85:$C$174,MATCH(Berekeningen!Z$139,User_interface!$B$85:$B$174))*INDEX(User_interface!$D$85:$D$174,MATCH(Berekeningen!Z$139,User_interface!$B$85:$B$174))*User_interface!$F$54*User_interface!$F$55)</f>
        <v>0</v>
      </c>
      <c r="AA154" s="68">
        <f>IF(AA$139=" ", " ",INDEX(User_interface!$C$85:$C$174,MATCH(Berekeningen!AA$139,User_interface!$B$85:$B$174))*INDEX(User_interface!$D$85:$D$174,MATCH(Berekeningen!AA$139,User_interface!$B$85:$B$174))*User_interface!$F$54*User_interface!$F$55)</f>
        <v>0</v>
      </c>
      <c r="AB154" s="68">
        <f>IF(AB$139=" ", " ",INDEX(User_interface!$C$85:$C$174,MATCH(Berekeningen!AB$139,User_interface!$B$85:$B$174))*INDEX(User_interface!$D$85:$D$174,MATCH(Berekeningen!AB$139,User_interface!$B$85:$B$174))*User_interface!$F$54*User_interface!$F$55)</f>
        <v>0</v>
      </c>
      <c r="AC154" s="68">
        <f>IF(AC$139=" ", " ",INDEX(User_interface!$C$85:$C$174,MATCH(Berekeningen!AC$139,User_interface!$B$85:$B$174))*INDEX(User_interface!$D$85:$D$174,MATCH(Berekeningen!AC$139,User_interface!$B$85:$B$174))*User_interface!$F$54*User_interface!$F$55)</f>
        <v>0</v>
      </c>
      <c r="AD154" s="68">
        <f>IF(AD$139=" ", " ",INDEX(User_interface!$C$85:$C$174,MATCH(Berekeningen!AD$139,User_interface!$B$85:$B$174))*INDEX(User_interface!$D$85:$D$174,MATCH(Berekeningen!AD$139,User_interface!$B$85:$B$174))*User_interface!$F$54*User_interface!$F$55)</f>
        <v>0</v>
      </c>
      <c r="AE154" s="68">
        <f>IF(AE$139=" ", " ",INDEX(User_interface!$C$85:$C$174,MATCH(Berekeningen!AE$139,User_interface!$B$85:$B$174))*INDEX(User_interface!$D$85:$D$174,MATCH(Berekeningen!AE$139,User_interface!$B$85:$B$174))*User_interface!$F$54*User_interface!$F$55)</f>
        <v>0</v>
      </c>
      <c r="AF154" s="68">
        <f>IF(AF$139=" ", " ",INDEX(User_interface!$C$85:$C$174,MATCH(Berekeningen!AF$139,User_interface!$B$85:$B$174))*INDEX(User_interface!$D$85:$D$174,MATCH(Berekeningen!AF$139,User_interface!$B$85:$B$174))*User_interface!$F$54*User_interface!$F$55)</f>
        <v>0</v>
      </c>
      <c r="AG154" s="68">
        <f>IF(AG$139=" ", " ",INDEX(User_interface!$C$85:$C$174,MATCH(Berekeningen!AG$139,User_interface!$B$85:$B$174))*INDEX(User_interface!$D$85:$D$174,MATCH(Berekeningen!AG$139,User_interface!$B$85:$B$174))*User_interface!$F$54*User_interface!$F$55)</f>
        <v>0</v>
      </c>
      <c r="AH154" s="68">
        <f>IF(AH$139=" ", " ",INDEX(User_interface!$C$85:$C$174,MATCH(Berekeningen!AH$139,User_interface!$B$85:$B$174))*INDEX(User_interface!$D$85:$D$174,MATCH(Berekeningen!AH$139,User_interface!$B$85:$B$174))*User_interface!$F$54*User_interface!$F$55)</f>
        <v>0</v>
      </c>
      <c r="AI154" s="68">
        <f>IF(AI$139=" ", " ",INDEX(User_interface!$C$85:$C$174,MATCH(Berekeningen!AI$139,User_interface!$B$85:$B$174))*INDEX(User_interface!$D$85:$D$174,MATCH(Berekeningen!AI$139,User_interface!$B$85:$B$174))*User_interface!$F$54*User_interface!$F$55)</f>
        <v>0</v>
      </c>
      <c r="AJ154" s="68">
        <f>IF(AJ$139=" ", " ",INDEX(User_interface!$C$85:$C$174,MATCH(Berekeningen!AJ$139,User_interface!$B$85:$B$174))*INDEX(User_interface!$D$85:$D$174,MATCH(Berekeningen!AJ$139,User_interface!$B$85:$B$174))*User_interface!$F$54*User_interface!$F$55)</f>
        <v>0</v>
      </c>
      <c r="AK154" s="68">
        <f>IF(AK$139=" ", " ",INDEX(User_interface!$C$85:$C$174,MATCH(Berekeningen!AK$139,User_interface!$B$85:$B$174))*INDEX(User_interface!$D$85:$D$174,MATCH(Berekeningen!AK$139,User_interface!$B$85:$B$174))*User_interface!$F$54*User_interface!$F$55)</f>
        <v>0</v>
      </c>
      <c r="AL154" s="68">
        <f>IF(AL$139=" ", " ",INDEX(User_interface!$C$85:$C$174,MATCH(Berekeningen!AL$139,User_interface!$B$85:$B$174))*INDEX(User_interface!$D$85:$D$174,MATCH(Berekeningen!AL$139,User_interface!$B$85:$B$174))*User_interface!$F$54*User_interface!$F$55)</f>
        <v>0</v>
      </c>
      <c r="AM154" s="68">
        <f>IF(AM$139=" ", " ",INDEX(User_interface!$C$85:$C$174,MATCH(Berekeningen!AM$139,User_interface!$B$85:$B$174))*INDEX(User_interface!$D$85:$D$174,MATCH(Berekeningen!AM$139,User_interface!$B$85:$B$174))*User_interface!$F$54*User_interface!$F$55)</f>
        <v>0</v>
      </c>
      <c r="AN154" s="68">
        <f>IF(AN$139=" ", " ",INDEX(User_interface!$C$85:$C$174,MATCH(Berekeningen!AN$139,User_interface!$B$85:$B$174))*INDEX(User_interface!$D$85:$D$174,MATCH(Berekeningen!AN$139,User_interface!$B$85:$B$174))*User_interface!$F$54*User_interface!$F$55)</f>
        <v>0</v>
      </c>
      <c r="AO154" s="68">
        <f>IF(AO$139=" ", " ",INDEX(User_interface!$C$85:$C$174,MATCH(Berekeningen!AO$139,User_interface!$B$85:$B$174))*INDEX(User_interface!$D$85:$D$174,MATCH(Berekeningen!AO$139,User_interface!$B$85:$B$174))*User_interface!$F$54*User_interface!$F$55)</f>
        <v>0</v>
      </c>
      <c r="AP154" s="68">
        <f>IF(AP$139=" ", " ",INDEX(User_interface!$C$85:$C$174,MATCH(Berekeningen!AP$139,User_interface!$B$85:$B$174))*INDEX(User_interface!$D$85:$D$174,MATCH(Berekeningen!AP$139,User_interface!$B$85:$B$174))*User_interface!$F$54*User_interface!$F$55)</f>
        <v>0</v>
      </c>
      <c r="AQ154" s="68">
        <f>IF(AQ$139=" ", " ",INDEX(User_interface!$C$85:$C$174,MATCH(Berekeningen!AQ$139,User_interface!$B$85:$B$174))*INDEX(User_interface!$D$85:$D$174,MATCH(Berekeningen!AQ$139,User_interface!$B$85:$B$174))*User_interface!$F$54*User_interface!$F$55)</f>
        <v>0</v>
      </c>
      <c r="AR154" s="68">
        <f>IF(AR$139=" ", " ",INDEX(User_interface!$C$85:$C$174,MATCH(Berekeningen!AR$139,User_interface!$B$85:$B$174))*INDEX(User_interface!$D$85:$D$174,MATCH(Berekeningen!AR$139,User_interface!$B$85:$B$174))*User_interface!$F$54*User_interface!$F$55)</f>
        <v>0</v>
      </c>
      <c r="AS154" s="68">
        <f>IF(AS$139=" ", " ",INDEX(User_interface!$C$85:$C$174,MATCH(Berekeningen!AS$139,User_interface!$B$85:$B$174))*INDEX(User_interface!$D$85:$D$174,MATCH(Berekeningen!AS$139,User_interface!$B$85:$B$174))*User_interface!$F$54*User_interface!$F$55)</f>
        <v>0</v>
      </c>
      <c r="AT154" s="68">
        <f>IF(AT$139=" ", " ",INDEX(User_interface!$C$85:$C$174,MATCH(Berekeningen!AT$139,User_interface!$B$85:$B$174))*INDEX(User_interface!$D$85:$D$174,MATCH(Berekeningen!AT$139,User_interface!$B$85:$B$174))*User_interface!$F$54*User_interface!$F$55)</f>
        <v>0</v>
      </c>
      <c r="AU154" s="68">
        <f>IF(AU$139=" ", " ",INDEX(User_interface!$C$85:$C$174,MATCH(Berekeningen!AU$139,User_interface!$B$85:$B$174))*INDEX(User_interface!$D$85:$D$174,MATCH(Berekeningen!AU$139,User_interface!$B$85:$B$174))*User_interface!$F$54*User_interface!$F$55)</f>
        <v>0</v>
      </c>
      <c r="AV154" s="68">
        <f>IF(AV$139=" ", " ",INDEX(User_interface!$C$85:$C$174,MATCH(Berekeningen!AV$139,User_interface!$B$85:$B$174))*INDEX(User_interface!$D$85:$D$174,MATCH(Berekeningen!AV$139,User_interface!$B$85:$B$174))*User_interface!$F$54*User_interface!$F$55)</f>
        <v>0</v>
      </c>
      <c r="AW154" s="68">
        <f>IF(AW$139=" ", " ",INDEX(User_interface!$C$85:$C$174,MATCH(Berekeningen!AW$139,User_interface!$B$85:$B$174))*INDEX(User_interface!$D$85:$D$174,MATCH(Berekeningen!AW$139,User_interface!$B$85:$B$174))*User_interface!$F$54*User_interface!$F$55)</f>
        <v>0</v>
      </c>
      <c r="AX154" s="68">
        <f>IF(AX$139=" ", " ",INDEX(User_interface!$C$85:$C$174,MATCH(Berekeningen!AX$139,User_interface!$B$85:$B$174))*INDEX(User_interface!$D$85:$D$174,MATCH(Berekeningen!AX$139,User_interface!$B$85:$B$174))*User_interface!$F$54*User_interface!$F$55)</f>
        <v>0</v>
      </c>
      <c r="AY154" s="68">
        <f>IF(AY$139=" ", " ",INDEX(User_interface!$C$85:$C$174,MATCH(Berekeningen!AY$139,User_interface!$B$85:$B$174))*INDEX(User_interface!$D$85:$D$174,MATCH(Berekeningen!AY$139,User_interface!$B$85:$B$174))*User_interface!$F$54*User_interface!$F$55)</f>
        <v>0</v>
      </c>
      <c r="AZ154" s="68">
        <f>IF(AZ$139=" ", " ",INDEX(User_interface!$C$85:$C$174,MATCH(Berekeningen!AZ$139,User_interface!$B$85:$B$174))*INDEX(User_interface!$D$85:$D$174,MATCH(Berekeningen!AZ$139,User_interface!$B$85:$B$174))*User_interface!$F$54*User_interface!$F$55)</f>
        <v>0</v>
      </c>
      <c r="BA154" s="68">
        <f>IF(BA$139=" ", " ",INDEX(User_interface!$C$85:$C$174,MATCH(Berekeningen!BA$139,User_interface!$B$85:$B$174))*INDEX(User_interface!$D$85:$D$174,MATCH(Berekeningen!BA$139,User_interface!$B$85:$B$174))*User_interface!$F$54*User_interface!$F$55)</f>
        <v>0</v>
      </c>
      <c r="BB154" s="68">
        <f>IF(BB$139=" ", " ",INDEX(User_interface!$C$85:$C$174,MATCH(Berekeningen!BB$139,User_interface!$B$85:$B$174))*INDEX(User_interface!$D$85:$D$174,MATCH(Berekeningen!BB$139,User_interface!$B$85:$B$174))*User_interface!$F$54*User_interface!$F$55)</f>
        <v>0</v>
      </c>
      <c r="BC154" s="68">
        <f>IF(BC$139=" ", " ",INDEX(User_interface!$C$85:$C$174,MATCH(Berekeningen!BC$139,User_interface!$B$85:$B$174))*INDEX(User_interface!$D$85:$D$174,MATCH(Berekeningen!BC$139,User_interface!$B$85:$B$174))*User_interface!$F$54*User_interface!$F$55)</f>
        <v>0</v>
      </c>
      <c r="BD154" s="68" t="str">
        <f>IF(BD$139=" ", " ",INDEX(User_interface!$C$85:$C$174,MATCH(Berekeningen!BD$139,User_interface!$B$85:$B$174))*INDEX(User_interface!$D$85:$D$174,MATCH(Berekeningen!BD$139,User_interface!$B$85:$B$174))*User_interface!$F$54*User_interface!$F$55)</f>
        <v xml:space="preserve"> </v>
      </c>
      <c r="BE154" s="68" t="str">
        <f>IF(BE$139=" ", " ",INDEX(User_interface!$C$85:$C$174,MATCH(Berekeningen!BE$139,User_interface!$B$85:$B$174))*INDEX(User_interface!$D$85:$D$174,MATCH(Berekeningen!BE$139,User_interface!$B$85:$B$174))*User_interface!$F$54*User_interface!$F$55)</f>
        <v xml:space="preserve"> </v>
      </c>
      <c r="BF154" s="68" t="str">
        <f>IF(BF$139=" ", " ",INDEX(User_interface!$C$85:$C$174,MATCH(Berekeningen!BF$139,User_interface!$B$85:$B$174))*INDEX(User_interface!$D$85:$D$174,MATCH(Berekeningen!BF$139,User_interface!$B$85:$B$174))*User_interface!$F$54*User_interface!$F$55)</f>
        <v xml:space="preserve"> </v>
      </c>
      <c r="BG154" s="68" t="str">
        <f>IF(BG$139=" ", " ",INDEX(User_interface!$C$85:$C$174,MATCH(Berekeningen!BG$139,User_interface!$B$85:$B$174))*INDEX(User_interface!$D$85:$D$174,MATCH(Berekeningen!BG$139,User_interface!$B$85:$B$174))*User_interface!$F$54*User_interface!$F$55)</f>
        <v xml:space="preserve"> </v>
      </c>
      <c r="BH154" s="68" t="str">
        <f>IF(BH$139=" ", " ",INDEX(User_interface!$C$85:$C$174,MATCH(Berekeningen!BH$139,User_interface!$B$85:$B$174))*INDEX(User_interface!$D$85:$D$174,MATCH(Berekeningen!BH$139,User_interface!$B$85:$B$174))*User_interface!$F$54*User_interface!$F$55)</f>
        <v xml:space="preserve"> </v>
      </c>
      <c r="BI154" s="68" t="str">
        <f>IF(BI$139=" ", " ",INDEX(User_interface!$C$85:$C$174,MATCH(Berekeningen!BI$139,User_interface!$B$85:$B$174))*INDEX(User_interface!$D$85:$D$174,MATCH(Berekeningen!BI$139,User_interface!$B$85:$B$174))*User_interface!$F$54*User_interface!$F$55)</f>
        <v xml:space="preserve"> </v>
      </c>
      <c r="BJ154" s="68" t="str">
        <f>IF(BJ$139=" ", " ",INDEX(User_interface!$C$85:$C$174,MATCH(Berekeningen!BJ$139,User_interface!$B$85:$B$174))*INDEX(User_interface!$D$85:$D$174,MATCH(Berekeningen!BJ$139,User_interface!$B$85:$B$174))*User_interface!$F$54*User_interface!$F$55)</f>
        <v xml:space="preserve"> </v>
      </c>
      <c r="BK154" s="68" t="str">
        <f>IF(BK$139=" ", " ",INDEX(User_interface!$C$85:$C$174,MATCH(Berekeningen!BK$139,User_interface!$B$85:$B$174))*INDEX(User_interface!$D$85:$D$174,MATCH(Berekeningen!BK$139,User_interface!$B$85:$B$174))*User_interface!$F$54*User_interface!$F$55)</f>
        <v xml:space="preserve"> </v>
      </c>
      <c r="BL154" s="68" t="str">
        <f>IF(BL$139=" ", " ",INDEX(User_interface!$C$85:$C$174,MATCH(Berekeningen!BL$139,User_interface!$B$85:$B$174))*INDEX(User_interface!$D$85:$D$174,MATCH(Berekeningen!BL$139,User_interface!$B$85:$B$174))*User_interface!$F$54*User_interface!$F$55)</f>
        <v xml:space="preserve"> </v>
      </c>
      <c r="BM154" s="68" t="str">
        <f>IF(BM$139=" ", " ",INDEX(User_interface!$C$85:$C$174,MATCH(Berekeningen!BM$139,User_interface!$B$85:$B$174))*INDEX(User_interface!$D$85:$D$174,MATCH(Berekeningen!BM$139,User_interface!$B$85:$B$174))*User_interface!$F$54*User_interface!$F$55)</f>
        <v xml:space="preserve"> </v>
      </c>
    </row>
    <row r="155" spans="2:65">
      <c r="C155" s="68" t="s">
        <v>43</v>
      </c>
      <c r="D155" s="68" t="s">
        <v>6</v>
      </c>
      <c r="F155" s="68" t="str">
        <f>IF(F139=" "," ",SUM(SUMIF($B140:$B154,$U$4,F140:F154),-SUMIF($B140:$B154,$U$3,F140:F154))/(1+User_interface!$F$59)^(F139-($P139-1)))</f>
        <v xml:space="preserve"> </v>
      </c>
      <c r="G155" s="68" t="str">
        <f>IF(G139=" "," ",SUM(SUMIF($B140:$B154,$U$4,G140:G154),-SUMIF($B140:$B154,$U$3,G140:G154))/(1+User_interface!$F$59)^(G139-($P139-1)))</f>
        <v xml:space="preserve"> </v>
      </c>
      <c r="H155" s="68" t="str">
        <f>IF(H139=" "," ",SUM(SUMIF($B140:$B154,$U$4,H140:H154),-SUMIF($B140:$B154,$U$3,H140:H154))/(1+User_interface!$F$59)^(H139-($P139-1)))</f>
        <v xml:space="preserve"> </v>
      </c>
      <c r="I155" s="68" t="str">
        <f>IF(I139=" "," ",SUM(SUMIF($B140:$B154,$U$4,I140:I154),-SUMIF($B140:$B154,$U$3,I140:I154))/(1+User_interface!$F$59)^(I139-($P139-1)))</f>
        <v xml:space="preserve"> </v>
      </c>
      <c r="J155" s="68" t="str">
        <f>IF(J139=" "," ",SUM(SUMIF($B140:$B154,$U$4,J140:J154),-SUMIF($B140:$B154,$U$3,J140:J154))/(1+User_interface!$F$59)^(J139-($P139-1)))</f>
        <v xml:space="preserve"> </v>
      </c>
      <c r="K155" s="68" t="str">
        <f>IF(K139=" "," ",SUM(SUMIF($B140:$B154,$U$4,K140:K154),-SUMIF($B140:$B154,$U$3,K140:K154))/(1+User_interface!$F$59)^(K139-($P139-1)))</f>
        <v xml:space="preserve"> </v>
      </c>
      <c r="L155" s="68" t="str">
        <f>IF(L139=" "," ",SUM(SUMIF($B140:$B154,$U$4,L140:L154),-SUMIF($B140:$B154,$U$3,L140:L154))/(1+User_interface!$F$59)^(L139-($P139-1)))</f>
        <v xml:space="preserve"> </v>
      </c>
      <c r="M155" s="68" t="str">
        <f>IF(M139=" "," ",SUM(SUMIF($B140:$B154,$U$4,M140:M154),-SUMIF($B140:$B154,$U$3,M140:M154))/(1+User_interface!$F$59)^(M139-($P139-1)))</f>
        <v xml:space="preserve"> </v>
      </c>
      <c r="N155" s="68" t="str">
        <f>IF(N139=" "," ",SUM(SUMIF($B140:$B154,$U$4,N140:N154),-SUMIF($B140:$B154,$U$3,N140:N154))/(1+User_interface!$F$59)^(N139-($P139-1)))</f>
        <v xml:space="preserve"> </v>
      </c>
      <c r="O155" s="68" t="str">
        <f>IF(O139=" "," ",SUM(SUMIF($B140:$B154,$U$4,O140:O154),-SUMIF($B140:$B154,$U$3,O140:O154))/(1+User_interface!$F$59)^(O139-($P139-1)))</f>
        <v xml:space="preserve"> </v>
      </c>
      <c r="P155" s="68">
        <f>IF(P139=" "," ",SUM(SUMIF($B140:$B154,$U$4,P140:P154),-SUMIF($B140:$B154,$U$3,P140:P154))/(1+User_interface!$F$59)^(P139-($P139-1)))</f>
        <v>-97551.285855929527</v>
      </c>
      <c r="Q155" s="68">
        <f>IF(Q139=" "," ",SUM(SUMIF($B140:$B154,$U$4,Q140:Q154),-SUMIF($B140:$B154,$U$3,Q140:Q154))/(1+User_interface!$F$59)^(Q139-($P139-1)))</f>
        <v>-62282.055305451744</v>
      </c>
      <c r="R155" s="68">
        <f>IF(R139=" "," ",SUM(SUMIF($B140:$B154,$U$4,R140:R154),-SUMIF($B140:$B154,$U$3,R140:R154))/(1+User_interface!$F$59)^(R139-($P139-1)))</f>
        <v>-61766.151550624149</v>
      </c>
      <c r="S155" s="68">
        <f>IF(S139=" "," ",SUM(SUMIF($B140:$B154,$U$4,S140:S154),-SUMIF($B140:$B154,$U$3,S140:S154))/(1+User_interface!$F$59)^(S139-($P139-1)))</f>
        <v>-61081.444098289474</v>
      </c>
      <c r="T155" s="68">
        <f>IF(T139=" "," ",SUM(SUMIF($B140:$B154,$U$4,T140:T154),-SUMIF($B140:$B154,$U$3,T140:T154))/(1+User_interface!$F$59)^(T139-($P139-1)))</f>
        <v>-60262.025422547158</v>
      </c>
      <c r="U155" s="68">
        <f>IF(U139=" "," ",SUM(SUMIF($B140:$B154,$U$4,U140:U154),-SUMIF($B140:$B154,$U$3,U140:U154))/(1+User_interface!$F$59)^(U139-($P139-1)))</f>
        <v>-59336.269580270491</v>
      </c>
      <c r="V155" s="68">
        <f>IF(V139=" "," ",SUM(SUMIF($B140:$B154,$U$4,V140:V154),-SUMIF($B140:$B154,$U$3,V140:V154))/(1+User_interface!$F$59)^(V139-($P139-1)))</f>
        <v>-58327.766672039659</v>
      </c>
      <c r="W155" s="68">
        <f>IF(W139=" "," ",SUM(SUMIF($B140:$B154,$U$4,W140:W154),-SUMIF($B140:$B154,$U$3,W140:W154))/(1+User_interface!$F$59)^(W139-($P139-1)))</f>
        <v>-57256.105230093213</v>
      </c>
      <c r="X155" s="68">
        <f>IF(X139=" "," ",SUM(SUMIF($B140:$B154,$U$4,X140:X154),-SUMIF($B140:$B154,$U$3,X140:X154))/(1+User_interface!$F$59)^(X139-($P139-1)))</f>
        <v>-56137.527264988974</v>
      </c>
      <c r="Y155" s="68">
        <f>IF(Y139=" "," ",SUM(SUMIF($B140:$B154,$U$4,Y140:Y154),-SUMIF($B140:$B154,$U$3,Y140:Y154))/(1+User_interface!$F$59)^(Y139-($P139-1)))</f>
        <v>-54985.476680974039</v>
      </c>
      <c r="Z155" s="68">
        <f>IF(Z139=" "," ",SUM(SUMIF($B140:$B154,$U$4,Z140:Z154),-SUMIF($B140:$B154,$U$3,Z140:Z154))/(1+User_interface!$F$59)^(Z139-($P139-1)))</f>
        <v>-53811.058402338153</v>
      </c>
      <c r="AA155" s="68">
        <f>IF(AA139=" "," ",SUM(SUMIF($B140:$B154,$U$4,AA140:AA154),-SUMIF($B140:$B154,$U$3,AA140:AA154))/(1+User_interface!$F$59)^(AA139-($P139-1)))</f>
        <v>-52623.422732926374</v>
      </c>
      <c r="AB155" s="68">
        <f>IF(AB139=" "," ",SUM(SUMIF($B140:$B154,$U$4,AB140:AB154),-SUMIF($B140:$B154,$U$3,AB140:AB154))/(1+User_interface!$F$59)^(AB139-($P139-1)))</f>
        <v>-51430.087109465858</v>
      </c>
      <c r="AC155" s="68">
        <f>IF(AC139=" "," ",SUM(SUMIF($B140:$B154,$U$4,AC140:AC154),-SUMIF($B140:$B154,$U$3,AC140:AC154))/(1+User_interface!$F$59)^(AC139-($P139-1)))</f>
        <v>-50237.205431847608</v>
      </c>
      <c r="AD155" s="68">
        <f>IF(AD139=" "," ",SUM(SUMIF($B140:$B154,$U$4,AD140:AD154),-SUMIF($B140:$B154,$U$3,AD140:AD154))/(1+User_interface!$F$59)^(AD139-($P139-1)))</f>
        <v>-49049.793497555576</v>
      </c>
      <c r="AE155" s="68">
        <f>IF(AE139=" "," ",SUM(SUMIF($B140:$B154,$U$4,AE140:AE154),-SUMIF($B140:$B154,$U$3,AE140:AE154))/(1+User_interface!$F$59)^(AE139-($P139-1)))</f>
        <v>-47871.917680761289</v>
      </c>
      <c r="AF155" s="68">
        <f>IF(AF139=" "," ",SUM(SUMIF($B140:$B154,$U$4,AF140:AF154),-SUMIF($B140:$B154,$U$3,AF140:AF154))/(1+User_interface!$F$59)^(AF139-($P139-1)))</f>
        <v>-46706.852835416525</v>
      </c>
      <c r="AG155" s="68">
        <f>IF(AG139=" "," ",SUM(SUMIF($B140:$B154,$U$4,AG140:AG154),-SUMIF($B140:$B154,$U$3,AG140:AG154))/(1+User_interface!$F$59)^(AG139-($P139-1)))</f>
        <v>-45557.214429312786</v>
      </c>
      <c r="AH155" s="68">
        <f>IF(AH139=" "," ",SUM(SUMIF($B140:$B154,$U$4,AH140:AH154),-SUMIF($B140:$B154,$U$3,AH140:AH154))/(1+User_interface!$F$59)^(AH139-($P139-1)))</f>
        <v>-44425.06910182962</v>
      </c>
      <c r="AI155" s="68">
        <f>IF(AI139=" "," ",SUM(SUMIF($B140:$B154,$U$4,AI140:AI154),-SUMIF($B140:$B154,$U$3,AI140:AI154))/(1+User_interface!$F$59)^(AI139-($P139-1)))</f>
        <v>-43312.027156253396</v>
      </c>
      <c r="AJ155" s="68">
        <f>IF(AJ139=" "," ",SUM(SUMIF($B140:$B154,$U$4,AJ140:AJ154),-SUMIF($B140:$B154,$U$3,AJ140:AJ154))/(1+User_interface!$F$59)^(AJ139-($P139-1)))</f>
        <v>-42219.319926582932</v>
      </c>
      <c r="AK155" s="68">
        <f>IF(AK139=" "," ",SUM(SUMIF($B140:$B154,$U$4,AK140:AK154),-SUMIF($B140:$B154,$U$3,AK140:AK154))/(1+User_interface!$F$59)^(AK139-($P139-1)))</f>
        <v>-41147.864480619508</v>
      </c>
      <c r="AL155" s="68">
        <f>IF(AL139=" "," ",SUM(SUMIF($B140:$B154,$U$4,AL140:AL154),-SUMIF($B140:$B154,$U$3,AL140:AL154))/(1+User_interface!$F$59)^(AL139-($P139-1)))</f>
        <v>-40098.317720767765</v>
      </c>
      <c r="AM155" s="68">
        <f>IF(AM139=" "," ",SUM(SUMIF($B140:$B154,$U$4,AM140:AM154),-SUMIF($B140:$B154,$U$3,AM140:AM154))/(1+User_interface!$F$59)^(AM139-($P139-1)))</f>
        <v>-39071.121608709182</v>
      </c>
      <c r="AN155" s="68">
        <f>IF(AN139=" "," ",SUM(SUMIF($B140:$B154,$U$4,AN140:AN154),-SUMIF($B140:$B154,$U$3,AN140:AN154))/(1+User_interface!$F$59)^(AN139-($P139-1)))</f>
        <v>-38066.540959363192</v>
      </c>
      <c r="AO155" s="68">
        <f>IF(AO139=" "," ",SUM(SUMIF($B140:$B154,$U$4,AO140:AO154),-SUMIF($B140:$B154,$U$3,AO140:AO154))/(1+User_interface!$F$59)^(AO139-($P139-1)))</f>
        <v>-37084.69501445855</v>
      </c>
      <c r="AP155" s="68">
        <f>IF(AP139=" "," ",SUM(SUMIF($B140:$B154,$U$4,AP140:AP154),-SUMIF($B140:$B154,$U$3,AP140:AP154))/(1+User_interface!$F$59)^(AP139-($P139-1)))</f>
        <v>-36125.583809174372</v>
      </c>
      <c r="AQ155" s="68">
        <f>IF(AQ139=" "," ",SUM(SUMIF($B140:$B154,$U$4,AQ140:AQ154),-SUMIF($B140:$B154,$U$3,AQ140:AQ154))/(1+User_interface!$F$59)^(AQ139-($P139-1)))</f>
        <v>-35189.110180460302</v>
      </c>
      <c r="AR155" s="68">
        <f>IF(AR139=" "," ",SUM(SUMIF($B140:$B154,$U$4,AR140:AR154),-SUMIF($B140:$B154,$U$3,AR140:AR154))/(1+User_interface!$F$59)^(AR139-($P139-1)))</f>
        <v>-34275.09812760332</v>
      </c>
      <c r="AS155" s="68">
        <f>IF(AS139=" "," ",SUM(SUMIF($B140:$B154,$U$4,AS140:AS154),-SUMIF($B140:$B154,$U$3,AS140:AS154))/(1+User_interface!$F$59)^(AS139-($P139-1)))</f>
        <v>-33383.308120014291</v>
      </c>
      <c r="AT155" s="68">
        <f>IF(AT139=" "," ",SUM(SUMIF($B140:$B154,$U$4,AT140:AT154),-SUMIF($B140:$B154,$U$3,AT140:AT154))/(1+User_interface!$F$59)^(AT139-($P139-1)))</f>
        <v>-32513.449850411656</v>
      </c>
      <c r="AU155" s="68">
        <f>IF(AU139=" "," ",SUM(SUMIF($B140:$B154,$U$4,AU140:AU154),-SUMIF($B140:$B154,$U$3,AU140:AU154))/(1+User_interface!$F$59)^(AU139-($P139-1)))</f>
        <v>-31665.192850524705</v>
      </c>
      <c r="AV155" s="68">
        <f>IF(AV139=" "," ",SUM(SUMIF($B140:$B154,$U$4,AV140:AV154),-SUMIF($B140:$B154,$U$3,AV140:AV154))/(1+User_interface!$F$59)^(AV139-($P139-1)))</f>
        <v>-30838.175318565503</v>
      </c>
      <c r="AW155" s="68">
        <f>IF(AW139=" "," ",SUM(SUMIF($B140:$B154,$U$4,AW140:AW154),-SUMIF($B140:$B154,$U$3,AW140:AW154))/(1+User_interface!$F$59)^(AW139-($P139-1)))</f>
        <v>-30032.011450883547</v>
      </c>
      <c r="AX155" s="68">
        <f>IF(AX139=" "," ",SUM(SUMIF($B140:$B154,$U$4,AX140:AX154),-SUMIF($B140:$B154,$U$3,AX140:AX154))/(1+User_interface!$F$59)^(AX139-($P139-1)))</f>
        <v>-29246.297522624707</v>
      </c>
      <c r="AY155" s="68">
        <f>IF(AY139=" "," ",SUM(SUMIF($B140:$B154,$U$4,AY140:AY154),-SUMIF($B140:$B154,$U$3,AY140:AY154))/(1+User_interface!$F$59)^(AY139-($P139-1)))</f>
        <v>-28480.616922364243</v>
      </c>
      <c r="AZ155" s="68">
        <f>IF(AZ139=" "," ",SUM(SUMIF($B140:$B154,$U$4,AZ140:AZ154),-SUMIF($B140:$B154,$U$3,AZ140:AZ154))/(1+User_interface!$F$59)^(AZ139-($P139-1)))</f>
        <v>-27734.544312312813</v>
      </c>
      <c r="BA155" s="68">
        <f>IF(BA139=" "," ",SUM(SUMIF($B140:$B154,$U$4,BA140:BA154),-SUMIF($B140:$B154,$U$3,BA140:BA154))/(1+User_interface!$F$59)^(BA139-($P139-1)))</f>
        <v>-27007.649057751263</v>
      </c>
      <c r="BB155" s="68">
        <f>IF(BB139=" "," ",SUM(SUMIF($B140:$B154,$U$4,BB140:BB154),-SUMIF($B140:$B154,$U$3,BB140:BB154))/(1+User_interface!$F$59)^(BB139-($P139-1)))</f>
        <v>-26299.49804595171</v>
      </c>
      <c r="BC155" s="68">
        <f>IF(BC139=" "," ",SUM(SUMIF($B140:$B154,$U$4,BC140:BC154),-SUMIF($B140:$B154,$U$3,BC140:BC154))/(1+User_interface!$F$59)^(BC139-($P139-1)))</f>
        <v>-25609.657995249763</v>
      </c>
      <c r="BD155" s="68" t="str">
        <f>IF(BD139=" "," ",SUM(SUMIF($B140:$B154,$U$4,BD140:BD154),-SUMIF($B140:$B154,$U$3,BD140:BD154))/(1+User_interface!$F$59)^(BD139-($P139-1)))</f>
        <v xml:space="preserve"> </v>
      </c>
      <c r="BE155" s="68" t="str">
        <f>IF(BE139=" "," ",SUM(SUMIF($B140:$B154,$U$4,BE140:BE154),-SUMIF($B140:$B154,$U$3,BE140:BE154))/(1+User_interface!$F$59)^(BE139-($P139-1)))</f>
        <v xml:space="preserve"> </v>
      </c>
      <c r="BF155" s="68" t="str">
        <f>IF(BF139=" "," ",SUM(SUMIF($B140:$B154,$U$4,BF140:BF154),-SUMIF($B140:$B154,$U$3,BF140:BF154))/(1+User_interface!$F$59)^(BF139-($P139-1)))</f>
        <v xml:space="preserve"> </v>
      </c>
      <c r="BG155" s="68" t="str">
        <f>IF(BG139=" "," ",SUM(SUMIF($B140:$B154,$U$4,BG140:BG154),-SUMIF($B140:$B154,$U$3,BG140:BG154))/(1+User_interface!$F$59)^(BG139-($P139-1)))</f>
        <v xml:space="preserve"> </v>
      </c>
      <c r="BH155" s="68" t="str">
        <f>IF(BH139=" "," ",SUM(SUMIF($B140:$B154,$U$4,BH140:BH154),-SUMIF($B140:$B154,$U$3,BH140:BH154))/(1+User_interface!$F$59)^(BH139-($P139-1)))</f>
        <v xml:space="preserve"> </v>
      </c>
      <c r="BI155" s="68" t="str">
        <f>IF(BI139=" "," ",SUM(SUMIF($B140:$B154,$U$4,BI140:BI154),-SUMIF($B140:$B154,$U$3,BI140:BI154))/(1+User_interface!$F$59)^(BI139-($P139-1)))</f>
        <v xml:space="preserve"> </v>
      </c>
      <c r="BJ155" s="68" t="str">
        <f>IF(BJ139=" "," ",SUM(SUMIF($B140:$B154,$U$4,BJ140:BJ154),-SUMIF($B140:$B154,$U$3,BJ140:BJ154))/(1+User_interface!$F$59)^(BJ139-($P139-1)))</f>
        <v xml:space="preserve"> </v>
      </c>
      <c r="BK155" s="68" t="str">
        <f>IF(BK139=" "," ",SUM(SUMIF($B140:$B154,$U$4,BK140:BK154),-SUMIF($B140:$B154,$U$3,BK140:BK154))/(1+User_interface!$F$59)^(BK139-($P139-1)))</f>
        <v xml:space="preserve"> </v>
      </c>
      <c r="BL155" s="68" t="str">
        <f>IF(BL139=" "," ",SUM(SUMIF($B140:$B154,$U$4,BL140:BL154),-SUMIF($B140:$B154,$U$3,BL140:BL154))/(1+User_interface!$F$59)^(BL139-($P139-1)))</f>
        <v xml:space="preserve"> </v>
      </c>
      <c r="BM155" s="68" t="str">
        <f>IF(BM139=" "," ",SUM(SUMIF($B140:$B154,$U$4,BM140:BM154),-SUMIF($B140:$B154,$U$3,BM140:BM154))/(1+User_interface!$F$59)^(BM139-($P139-1)))</f>
        <v xml:space="preserve"> </v>
      </c>
    </row>
    <row r="156" spans="2:65">
      <c r="C156" s="68" t="s">
        <v>131</v>
      </c>
      <c r="D156" s="68" t="s">
        <v>6</v>
      </c>
      <c r="F156" s="68" t="str">
        <f>IF(F139=" "," ",SUM(SUMIF($B140:$B154,$U$3,F140:F154),-SUMIF($B140:$B154,$U$4,F140:F154))/(1+User_interface!$F$59)^(F139-($P139-1)))</f>
        <v xml:space="preserve"> </v>
      </c>
      <c r="G156" s="68" t="str">
        <f>IF(G139=" "," ",SUM(SUMIF($B140:$B154,$U$3,G140:G154),-SUMIF($B140:$B154,$U$4,G140:G154))/(1+User_interface!$F$59)^(G139-($P139-1)))</f>
        <v xml:space="preserve"> </v>
      </c>
      <c r="H156" s="68" t="str">
        <f>IF(H139=" "," ",SUM(SUMIF($B140:$B154,$U$3,H140:H154),-SUMIF($B140:$B154,$U$4,H140:H154))/(1+User_interface!$F$59)^(H139-($P139-1)))</f>
        <v xml:space="preserve"> </v>
      </c>
      <c r="I156" s="68" t="str">
        <f>IF(I139=" "," ",SUM(SUMIF($B140:$B154,$U$3,I140:I154),-SUMIF($B140:$B154,$U$4,I140:I154))/(1+User_interface!$F$59)^(I139-($P139-1)))</f>
        <v xml:space="preserve"> </v>
      </c>
      <c r="J156" s="68" t="str">
        <f>IF(J139=" "," ",SUM(SUMIF($B140:$B154,$U$3,J140:J154),-SUMIF($B140:$B154,$U$4,J140:J154))/(1+User_interface!$F$59)^(J139-($P139-1)))</f>
        <v xml:space="preserve"> </v>
      </c>
      <c r="K156" s="68" t="str">
        <f>IF(K139=" "," ",SUM(SUMIF($B140:$B154,$U$3,K140:K154),-SUMIF($B140:$B154,$U$4,K140:K154))/(1+User_interface!$F$59)^(K139-($P139-1)))</f>
        <v xml:space="preserve"> </v>
      </c>
      <c r="L156" s="68" t="str">
        <f>IF(L139=" "," ",SUM(SUMIF($B140:$B154,$U$3,L140:L154),-SUMIF($B140:$B154,$U$4,L140:L154))/(1+User_interface!$F$59)^(L139-($P139-1)))</f>
        <v xml:space="preserve"> </v>
      </c>
      <c r="M156" s="68" t="str">
        <f>IF(M139=" "," ",SUM(SUMIF($B140:$B154,$U$3,M140:M154),-SUMIF($B140:$B154,$U$4,M140:M154))/(1+User_interface!$F$59)^(M139-($P139-1)))</f>
        <v xml:space="preserve"> </v>
      </c>
      <c r="N156" s="68" t="str">
        <f>IF(N139=" "," ",SUM(SUMIF($B140:$B154,$U$3,N140:N154),-SUMIF($B140:$B154,$U$4,N140:N154))/(1+User_interface!$F$59)^(N139-($P139-1)))</f>
        <v xml:space="preserve"> </v>
      </c>
      <c r="O156" s="68" t="str">
        <f>IF(O139=" "," ",SUM(SUMIF($B140:$B154,$U$3,O140:O154),-SUMIF($B140:$B154,$U$4,O140:O154))/(1+User_interface!$F$59)^(O139-($P139-1)))</f>
        <v xml:space="preserve"> </v>
      </c>
      <c r="P156" s="68">
        <f>IF(P139=" "," ",SUM(SUMIF($B140:$B154,$U$3,P140:P154),-SUMIF($B140:$B154,$U$4,P140:P154))/(1+User_interface!$F$59)^(P139-($P139-1)))</f>
        <v>97551.285855929527</v>
      </c>
      <c r="Q156" s="68">
        <f>IF(Q139=" "," ",SUM(SUMIF($B140:$B154,$U$3,Q140:Q154),-SUMIF($B140:$B154,$U$4,Q140:Q154))/(1+User_interface!$F$59)^(Q139-($P139-1)))</f>
        <v>62282.055305451744</v>
      </c>
      <c r="R156" s="68">
        <f>IF(R139=" "," ",SUM(SUMIF($B140:$B154,$U$3,R140:R154),-SUMIF($B140:$B154,$U$4,R140:R154))/(1+User_interface!$F$59)^(R139-($P139-1)))</f>
        <v>61766.151550624149</v>
      </c>
      <c r="S156" s="68">
        <f>IF(S139=" "," ",SUM(SUMIF($B140:$B154,$U$3,S140:S154),-SUMIF($B140:$B154,$U$4,S140:S154))/(1+User_interface!$F$59)^(S139-($P139-1)))</f>
        <v>61081.444098289474</v>
      </c>
      <c r="T156" s="68">
        <f>IF(T139=" "," ",SUM(SUMIF($B140:$B154,$U$3,T140:T154),-SUMIF($B140:$B154,$U$4,T140:T154))/(1+User_interface!$F$59)^(T139-($P139-1)))</f>
        <v>60262.025422547158</v>
      </c>
      <c r="U156" s="68">
        <f>IF(U139=" "," ",SUM(SUMIF($B140:$B154,$U$3,U140:U154),-SUMIF($B140:$B154,$U$4,U140:U154))/(1+User_interface!$F$59)^(U139-($P139-1)))</f>
        <v>59336.269580270491</v>
      </c>
      <c r="V156" s="68">
        <f>IF(V139=" "," ",SUM(SUMIF($B140:$B154,$U$3,V140:V154),-SUMIF($B140:$B154,$U$4,V140:V154))/(1+User_interface!$F$59)^(V139-($P139-1)))</f>
        <v>58327.766672039659</v>
      </c>
      <c r="W156" s="68">
        <f>IF(W139=" "," ",SUM(SUMIF($B140:$B154,$U$3,W140:W154),-SUMIF($B140:$B154,$U$4,W140:W154))/(1+User_interface!$F$59)^(W139-($P139-1)))</f>
        <v>57256.105230093213</v>
      </c>
      <c r="X156" s="68">
        <f>IF(X139=" "," ",SUM(SUMIF($B140:$B154,$U$3,X140:X154),-SUMIF($B140:$B154,$U$4,X140:X154))/(1+User_interface!$F$59)^(X139-($P139-1)))</f>
        <v>56137.527264988974</v>
      </c>
      <c r="Y156" s="68">
        <f>IF(Y139=" "," ",SUM(SUMIF($B140:$B154,$U$3,Y140:Y154),-SUMIF($B140:$B154,$U$4,Y140:Y154))/(1+User_interface!$F$59)^(Y139-($P139-1)))</f>
        <v>54985.476680974039</v>
      </c>
      <c r="Z156" s="68">
        <f>IF(Z139=" "," ",SUM(SUMIF($B140:$B154,$U$3,Z140:Z154),-SUMIF($B140:$B154,$U$4,Z140:Z154))/(1+User_interface!$F$59)^(Z139-($P139-1)))</f>
        <v>53811.058402338153</v>
      </c>
      <c r="AA156" s="68">
        <f>IF(AA139=" "," ",SUM(SUMIF($B140:$B154,$U$3,AA140:AA154),-SUMIF($B140:$B154,$U$4,AA140:AA154))/(1+User_interface!$F$59)^(AA139-($P139-1)))</f>
        <v>52623.422732926374</v>
      </c>
      <c r="AB156" s="68">
        <f>IF(AB139=" "," ",SUM(SUMIF($B140:$B154,$U$3,AB140:AB154),-SUMIF($B140:$B154,$U$4,AB140:AB154))/(1+User_interface!$F$59)^(AB139-($P139-1)))</f>
        <v>51430.087109465858</v>
      </c>
      <c r="AC156" s="68">
        <f>IF(AC139=" "," ",SUM(SUMIF($B140:$B154,$U$3,AC140:AC154),-SUMIF($B140:$B154,$U$4,AC140:AC154))/(1+User_interface!$F$59)^(AC139-($P139-1)))</f>
        <v>50237.205431847608</v>
      </c>
      <c r="AD156" s="68">
        <f>IF(AD139=" "," ",SUM(SUMIF($B140:$B154,$U$3,AD140:AD154),-SUMIF($B140:$B154,$U$4,AD140:AD154))/(1+User_interface!$F$59)^(AD139-($P139-1)))</f>
        <v>49049.793497555576</v>
      </c>
      <c r="AE156" s="68">
        <f>IF(AE139=" "," ",SUM(SUMIF($B140:$B154,$U$3,AE140:AE154),-SUMIF($B140:$B154,$U$4,AE140:AE154))/(1+User_interface!$F$59)^(AE139-($P139-1)))</f>
        <v>47871.917680761289</v>
      </c>
      <c r="AF156" s="68">
        <f>IF(AF139=" "," ",SUM(SUMIF($B140:$B154,$U$3,AF140:AF154),-SUMIF($B140:$B154,$U$4,AF140:AF154))/(1+User_interface!$F$59)^(AF139-($P139-1)))</f>
        <v>46706.852835416525</v>
      </c>
      <c r="AG156" s="68">
        <f>IF(AG139=" "," ",SUM(SUMIF($B140:$B154,$U$3,AG140:AG154),-SUMIF($B140:$B154,$U$4,AG140:AG154))/(1+User_interface!$F$59)^(AG139-($P139-1)))</f>
        <v>45557.214429312786</v>
      </c>
      <c r="AH156" s="68">
        <f>IF(AH139=" "," ",SUM(SUMIF($B140:$B154,$U$3,AH140:AH154),-SUMIF($B140:$B154,$U$4,AH140:AH154))/(1+User_interface!$F$59)^(AH139-($P139-1)))</f>
        <v>44425.06910182962</v>
      </c>
      <c r="AI156" s="68">
        <f>IF(AI139=" "," ",SUM(SUMIF($B140:$B154,$U$3,AI140:AI154),-SUMIF($B140:$B154,$U$4,AI140:AI154))/(1+User_interface!$F$59)^(AI139-($P139-1)))</f>
        <v>43312.027156253396</v>
      </c>
      <c r="AJ156" s="68">
        <f>IF(AJ139=" "," ",SUM(SUMIF($B140:$B154,$U$3,AJ140:AJ154),-SUMIF($B140:$B154,$U$4,AJ140:AJ154))/(1+User_interface!$F$59)^(AJ139-($P139-1)))</f>
        <v>42219.319926582932</v>
      </c>
      <c r="AK156" s="68">
        <f>IF(AK139=" "," ",SUM(SUMIF($B140:$B154,$U$3,AK140:AK154),-SUMIF($B140:$B154,$U$4,AK140:AK154))/(1+User_interface!$F$59)^(AK139-($P139-1)))</f>
        <v>41147.864480619508</v>
      </c>
      <c r="AL156" s="68">
        <f>IF(AL139=" "," ",SUM(SUMIF($B140:$B154,$U$3,AL140:AL154),-SUMIF($B140:$B154,$U$4,AL140:AL154))/(1+User_interface!$F$59)^(AL139-($P139-1)))</f>
        <v>40098.317720767765</v>
      </c>
      <c r="AM156" s="68">
        <f>IF(AM139=" "," ",SUM(SUMIF($B140:$B154,$U$3,AM140:AM154),-SUMIF($B140:$B154,$U$4,AM140:AM154))/(1+User_interface!$F$59)^(AM139-($P139-1)))</f>
        <v>39071.121608709182</v>
      </c>
      <c r="AN156" s="68">
        <f>IF(AN139=" "," ",SUM(SUMIF($B140:$B154,$U$3,AN140:AN154),-SUMIF($B140:$B154,$U$4,AN140:AN154))/(1+User_interface!$F$59)^(AN139-($P139-1)))</f>
        <v>38066.540959363192</v>
      </c>
      <c r="AO156" s="68">
        <f>IF(AO139=" "," ",SUM(SUMIF($B140:$B154,$U$3,AO140:AO154),-SUMIF($B140:$B154,$U$4,AO140:AO154))/(1+User_interface!$F$59)^(AO139-($P139-1)))</f>
        <v>37084.69501445855</v>
      </c>
      <c r="AP156" s="68">
        <f>IF(AP139=" "," ",SUM(SUMIF($B140:$B154,$U$3,AP140:AP154),-SUMIF($B140:$B154,$U$4,AP140:AP154))/(1+User_interface!$F$59)^(AP139-($P139-1)))</f>
        <v>36125.583809174372</v>
      </c>
      <c r="AQ156" s="68">
        <f>IF(AQ139=" "," ",SUM(SUMIF($B140:$B154,$U$3,AQ140:AQ154),-SUMIF($B140:$B154,$U$4,AQ140:AQ154))/(1+User_interface!$F$59)^(AQ139-($P139-1)))</f>
        <v>35189.110180460302</v>
      </c>
      <c r="AR156" s="68">
        <f>IF(AR139=" "," ",SUM(SUMIF($B140:$B154,$U$3,AR140:AR154),-SUMIF($B140:$B154,$U$4,AR140:AR154))/(1+User_interface!$F$59)^(AR139-($P139-1)))</f>
        <v>34275.09812760332</v>
      </c>
      <c r="AS156" s="68">
        <f>IF(AS139=" "," ",SUM(SUMIF($B140:$B154,$U$3,AS140:AS154),-SUMIF($B140:$B154,$U$4,AS140:AS154))/(1+User_interface!$F$59)^(AS139-($P139-1)))</f>
        <v>33383.308120014291</v>
      </c>
      <c r="AT156" s="68">
        <f>IF(AT139=" "," ",SUM(SUMIF($B140:$B154,$U$3,AT140:AT154),-SUMIF($B140:$B154,$U$4,AT140:AT154))/(1+User_interface!$F$59)^(AT139-($P139-1)))</f>
        <v>32513.449850411656</v>
      </c>
      <c r="AU156" s="68">
        <f>IF(AU139=" "," ",SUM(SUMIF($B140:$B154,$U$3,AU140:AU154),-SUMIF($B140:$B154,$U$4,AU140:AU154))/(1+User_interface!$F$59)^(AU139-($P139-1)))</f>
        <v>31665.192850524705</v>
      </c>
      <c r="AV156" s="68">
        <f>IF(AV139=" "," ",SUM(SUMIF($B140:$B154,$U$3,AV140:AV154),-SUMIF($B140:$B154,$U$4,AV140:AV154))/(1+User_interface!$F$59)^(AV139-($P139-1)))</f>
        <v>30838.175318565503</v>
      </c>
      <c r="AW156" s="68">
        <f>IF(AW139=" "," ",SUM(SUMIF($B140:$B154,$U$3,AW140:AW154),-SUMIF($B140:$B154,$U$4,AW140:AW154))/(1+User_interface!$F$59)^(AW139-($P139-1)))</f>
        <v>30032.011450883547</v>
      </c>
      <c r="AX156" s="68">
        <f>IF(AX139=" "," ",SUM(SUMIF($B140:$B154,$U$3,AX140:AX154),-SUMIF($B140:$B154,$U$4,AX140:AX154))/(1+User_interface!$F$59)^(AX139-($P139-1)))</f>
        <v>29246.297522624707</v>
      </c>
      <c r="AY156" s="68">
        <f>IF(AY139=" "," ",SUM(SUMIF($B140:$B154,$U$3,AY140:AY154),-SUMIF($B140:$B154,$U$4,AY140:AY154))/(1+User_interface!$F$59)^(AY139-($P139-1)))</f>
        <v>28480.616922364243</v>
      </c>
      <c r="AZ156" s="68">
        <f>IF(AZ139=" "," ",SUM(SUMIF($B140:$B154,$U$3,AZ140:AZ154),-SUMIF($B140:$B154,$U$4,AZ140:AZ154))/(1+User_interface!$F$59)^(AZ139-($P139-1)))</f>
        <v>27734.544312312813</v>
      </c>
      <c r="BA156" s="68">
        <f>IF(BA139=" "," ",SUM(SUMIF($B140:$B154,$U$3,BA140:BA154),-SUMIF($B140:$B154,$U$4,BA140:BA154))/(1+User_interface!$F$59)^(BA139-($P139-1)))</f>
        <v>27007.649057751263</v>
      </c>
      <c r="BB156" s="68">
        <f>IF(BB139=" "," ",SUM(SUMIF($B140:$B154,$U$3,BB140:BB154),-SUMIF($B140:$B154,$U$4,BB140:BB154))/(1+User_interface!$F$59)^(BB139-($P139-1)))</f>
        <v>26299.49804595171</v>
      </c>
      <c r="BC156" s="68">
        <f>IF(BC139=" "," ",SUM(SUMIF($B140:$B154,$U$3,BC140:BC154),-SUMIF($B140:$B154,$U$4,BC140:BC154))/(1+User_interface!$F$59)^(BC139-($P139-1)))</f>
        <v>25609.657995249763</v>
      </c>
      <c r="BD156" s="68" t="str">
        <f>IF(BD139=" "," ",SUM(SUMIF($B140:$B154,$U$3,BD140:BD154),-SUMIF($B140:$B154,$U$4,BD140:BD154))/(1+User_interface!$F$59)^(BD139-($P139-1)))</f>
        <v xml:space="preserve"> </v>
      </c>
      <c r="BE156" s="68" t="str">
        <f>IF(BE139=" "," ",SUM(SUMIF($B140:$B154,$U$3,BE140:BE154),-SUMIF($B140:$B154,$U$4,BE140:BE154))/(1+User_interface!$F$59)^(BE139-($P139-1)))</f>
        <v xml:space="preserve"> </v>
      </c>
      <c r="BF156" s="68" t="str">
        <f>IF(BF139=" "," ",SUM(SUMIF($B140:$B154,$U$3,BF140:BF154),-SUMIF($B140:$B154,$U$4,BF140:BF154))/(1+User_interface!$F$59)^(BF139-($P139-1)))</f>
        <v xml:space="preserve"> </v>
      </c>
      <c r="BG156" s="68" t="str">
        <f>IF(BG139=" "," ",SUM(SUMIF($B140:$B154,$U$3,BG140:BG154),-SUMIF($B140:$B154,$U$4,BG140:BG154))/(1+User_interface!$F$59)^(BG139-($P139-1)))</f>
        <v xml:space="preserve"> </v>
      </c>
      <c r="BH156" s="68" t="str">
        <f>IF(BH139=" "," ",SUM(SUMIF($B140:$B154,$U$3,BH140:BH154),-SUMIF($B140:$B154,$U$4,BH140:BH154))/(1+User_interface!$F$59)^(BH139-($P139-1)))</f>
        <v xml:space="preserve"> </v>
      </c>
      <c r="BI156" s="68" t="str">
        <f>IF(BI139=" "," ",SUM(SUMIF($B140:$B154,$U$3,BI140:BI154),-SUMIF($B140:$B154,$U$4,BI140:BI154))/(1+User_interface!$F$59)^(BI139-($P139-1)))</f>
        <v xml:space="preserve"> </v>
      </c>
      <c r="BJ156" s="68" t="str">
        <f>IF(BJ139=" "," ",SUM(SUMIF($B140:$B154,$U$3,BJ140:BJ154),-SUMIF($B140:$B154,$U$4,BJ140:BJ154))/(1+User_interface!$F$59)^(BJ139-($P139-1)))</f>
        <v xml:space="preserve"> </v>
      </c>
      <c r="BK156" s="68" t="str">
        <f>IF(BK139=" "," ",SUM(SUMIF($B140:$B154,$U$3,BK140:BK154),-SUMIF($B140:$B154,$U$4,BK140:BK154))/(1+User_interface!$F$59)^(BK139-($P139-1)))</f>
        <v xml:space="preserve"> </v>
      </c>
      <c r="BL156" s="68" t="str">
        <f>IF(BL139=" "," ",SUM(SUMIF($B140:$B154,$U$3,BL140:BL154),-SUMIF($B140:$B154,$U$4,BL140:BL154))/(1+User_interface!$F$59)^(BL139-($P139-1)))</f>
        <v xml:space="preserve"> </v>
      </c>
      <c r="BM156" s="68" t="str">
        <f>IF(BM139=" "," ",SUM(SUMIF($B140:$B154,$U$3,BM140:BM154),-SUMIF($B140:$B154,$U$4,BM140:BM154))/(1+User_interface!$F$59)^(BM139-($P139-1)))</f>
        <v xml:space="preserve"> </v>
      </c>
    </row>
    <row r="158" spans="2:65">
      <c r="B158" s="68" t="s">
        <v>212</v>
      </c>
      <c r="E158" s="68" t="s">
        <v>54</v>
      </c>
      <c r="F158" s="68" t="str">
        <f>IF(AND(ABS(SUM(G158,-1,-$P158))&lt;=User_interface!$F$67,SUM(G158,-1)&lt;=$P158),SUM(G158,-1)," ")</f>
        <v xml:space="preserve"> </v>
      </c>
      <c r="G158" s="68" t="str">
        <f>IF(AND(ABS(SUM(H158,-1,-$P158))&lt;=User_interface!$F$67,SUM(H158,-1)&lt;=$P158),SUM(H158,-1)," ")</f>
        <v xml:space="preserve"> </v>
      </c>
      <c r="H158" s="68" t="str">
        <f>IF(AND(ABS(SUM(I158,-1,-$P158))&lt;=User_interface!$F$67,SUM(I158,-1)&lt;=$P158),SUM(I158,-1)," ")</f>
        <v xml:space="preserve"> </v>
      </c>
      <c r="I158" s="68" t="str">
        <f>IF(AND(ABS(SUM(J158,-1,-$P158))&lt;=User_interface!$F$67,SUM(J158,-1)&lt;=$P158),SUM(J158,-1)," ")</f>
        <v xml:space="preserve"> </v>
      </c>
      <c r="J158" s="68" t="str">
        <f>IF(AND(ABS(SUM(K158,-1,-$P158))&lt;=User_interface!$F$67,SUM(K158,-1)&lt;=$P158),SUM(K158,-1)," ")</f>
        <v xml:space="preserve"> </v>
      </c>
      <c r="K158" s="68" t="str">
        <f>IF(AND(ABS(SUM(L158,-1,-$P158))&lt;=User_interface!$F$67,SUM(L158,-1)&lt;=$P158),SUM(L158,-1)," ")</f>
        <v xml:space="preserve"> </v>
      </c>
      <c r="L158" s="68" t="str">
        <f>IF(AND(ABS(SUM(M158,-1,-$P158))&lt;=User_interface!$F$67,SUM(M158,-1)&lt;=$P158),SUM(M158,-1)," ")</f>
        <v xml:space="preserve"> </v>
      </c>
      <c r="M158" s="68" t="str">
        <f>IF(AND(ABS(SUM(N158,-1,-$P158))&lt;=User_interface!$F$67,SUM(N158,-1)&lt;=$P158),SUM(N158,-1)," ")</f>
        <v xml:space="preserve"> </v>
      </c>
      <c r="N158" s="68" t="str">
        <f>IF(AND(ABS(SUM(O158,-1,-$P158))&lt;=User_interface!$F$67,SUM(O158,-1)&lt;=$P158),SUM(O158,-1)," ")</f>
        <v xml:space="preserve"> </v>
      </c>
      <c r="O158" s="68" t="str">
        <f>IF(AND(ABS(SUM(P158,-1,-$P158))&lt;=User_interface!$F$67,SUM(P158,-1)&lt;=$P158),SUM(P158,-1)," ")</f>
        <v xml:space="preserve"> </v>
      </c>
      <c r="P158" s="68">
        <f>2050+User_interface!F67</f>
        <v>2050</v>
      </c>
      <c r="Q158" s="68">
        <f>IF(AND(SUM(P158,2,-$P158)&lt;=User_interface!$F$56,SUM(P158,1)&gt;=$P158),SUM(P158,1)," ")</f>
        <v>2051</v>
      </c>
      <c r="R158" s="68">
        <f>IF(AND(SUM(Q158,2,-$P158)&lt;=User_interface!$F$56,SUM(Q158,1)&gt;=$P158),SUM(Q158,1)," ")</f>
        <v>2052</v>
      </c>
      <c r="S158" s="68">
        <f>IF(AND(SUM(R158,2,-$P158)&lt;=User_interface!$F$56,SUM(R158,1)&gt;=$P158),SUM(R158,1)," ")</f>
        <v>2053</v>
      </c>
      <c r="T158" s="68">
        <f>IF(AND(SUM(S158,2,-$P158)&lt;=User_interface!$F$56,SUM(S158,1)&gt;=$P158),SUM(S158,1)," ")</f>
        <v>2054</v>
      </c>
      <c r="U158" s="68">
        <f>IF(AND(SUM(T158,2,-$P158)&lt;=User_interface!$F$56,SUM(T158,1)&gt;=$P158),SUM(T158,1)," ")</f>
        <v>2055</v>
      </c>
      <c r="V158" s="68">
        <f>IF(AND(SUM(U158,2,-$P158)&lt;=User_interface!$F$56,SUM(U158,1)&gt;=$P158),SUM(U158,1)," ")</f>
        <v>2056</v>
      </c>
      <c r="W158" s="68">
        <f>IF(AND(SUM(V158,2,-$P158)&lt;=User_interface!$F$56,SUM(V158,1)&gt;=$P158),SUM(V158,1)," ")</f>
        <v>2057</v>
      </c>
      <c r="X158" s="68">
        <f>IF(AND(SUM(W158,2,-$P158)&lt;=User_interface!$F$56,SUM(W158,1)&gt;=$P158),SUM(W158,1)," ")</f>
        <v>2058</v>
      </c>
      <c r="Y158" s="68">
        <f>IF(AND(SUM(X158,2,-$P158)&lt;=User_interface!$F$56,SUM(X158,1)&gt;=$P158),SUM(X158,1)," ")</f>
        <v>2059</v>
      </c>
      <c r="Z158" s="68">
        <f>IF(AND(SUM(Y158,2,-$P158)&lt;=User_interface!$F$56,SUM(Y158,1)&gt;=$P158),SUM(Y158,1)," ")</f>
        <v>2060</v>
      </c>
      <c r="AA158" s="68">
        <f>IF(AND(SUM(Z158,2,-$P158)&lt;=User_interface!$F$56,SUM(Z158,1)&gt;=$P158),SUM(Z158,1)," ")</f>
        <v>2061</v>
      </c>
      <c r="AB158" s="68">
        <f>IF(AND(SUM(AA158,2,-$P158)&lt;=User_interface!$F$56,SUM(AA158,1)&gt;=$P158),SUM(AA158,1)," ")</f>
        <v>2062</v>
      </c>
      <c r="AC158" s="68">
        <f>IF(AND(SUM(AB158,2,-$P158)&lt;=User_interface!$F$56,SUM(AB158,1)&gt;=$P158),SUM(AB158,1)," ")</f>
        <v>2063</v>
      </c>
      <c r="AD158" s="68">
        <f>IF(AND(SUM(AC158,2,-$P158)&lt;=User_interface!$F$56,SUM(AC158,1)&gt;=$P158),SUM(AC158,1)," ")</f>
        <v>2064</v>
      </c>
      <c r="AE158" s="68">
        <f>IF(AND(SUM(AD158,2,-$P158)&lt;=User_interface!$F$56,SUM(AD158,1)&gt;=$P158),SUM(AD158,1)," ")</f>
        <v>2065</v>
      </c>
      <c r="AF158" s="68">
        <f>IF(AND(SUM(AE158,2,-$P158)&lt;=User_interface!$F$56,SUM(AE158,1)&gt;=$P158),SUM(AE158,1)," ")</f>
        <v>2066</v>
      </c>
      <c r="AG158" s="68">
        <f>IF(AND(SUM(AF158,2,-$P158)&lt;=User_interface!$F$56,SUM(AF158,1)&gt;=$P158),SUM(AF158,1)," ")</f>
        <v>2067</v>
      </c>
      <c r="AH158" s="68">
        <f>IF(AND(SUM(AG158,2,-$P158)&lt;=User_interface!$F$56,SUM(AG158,1)&gt;=$P158),SUM(AG158,1)," ")</f>
        <v>2068</v>
      </c>
      <c r="AI158" s="68">
        <f>IF(AND(SUM(AH158,2,-$P158)&lt;=User_interface!$F$56,SUM(AH158,1)&gt;=$P158),SUM(AH158,1)," ")</f>
        <v>2069</v>
      </c>
      <c r="AJ158" s="68">
        <f>IF(AND(SUM(AI158,2,-$P158)&lt;=User_interface!$F$56,SUM(AI158,1)&gt;=$P158),SUM(AI158,1)," ")</f>
        <v>2070</v>
      </c>
      <c r="AK158" s="68">
        <f>IF(AND(SUM(AJ158,2,-$P158)&lt;=User_interface!$F$56,SUM(AJ158,1)&gt;=$P158),SUM(AJ158,1)," ")</f>
        <v>2071</v>
      </c>
      <c r="AL158" s="68">
        <f>IF(AND(SUM(AK158,2,-$P158)&lt;=User_interface!$F$56,SUM(AK158,1)&gt;=$P158),SUM(AK158,1)," ")</f>
        <v>2072</v>
      </c>
      <c r="AM158" s="68">
        <f>IF(AND(SUM(AL158,2,-$P158)&lt;=User_interface!$F$56,SUM(AL158,1)&gt;=$P158),SUM(AL158,1)," ")</f>
        <v>2073</v>
      </c>
      <c r="AN158" s="68">
        <f>IF(AND(SUM(AM158,2,-$P158)&lt;=User_interface!$F$56,SUM(AM158,1)&gt;=$P158),SUM(AM158,1)," ")</f>
        <v>2074</v>
      </c>
      <c r="AO158" s="68">
        <f>IF(AND(SUM(AN158,2,-$P158)&lt;=User_interface!$F$56,SUM(AN158,1)&gt;=$P158),SUM(AN158,1)," ")</f>
        <v>2075</v>
      </c>
      <c r="AP158" s="68">
        <f>IF(AND(SUM(AO158,2,-$P158)&lt;=User_interface!$F$56,SUM(AO158,1)&gt;=$P158),SUM(AO158,1)," ")</f>
        <v>2076</v>
      </c>
      <c r="AQ158" s="68">
        <f>IF(AND(SUM(AP158,2,-$P158)&lt;=User_interface!$F$56,SUM(AP158,1)&gt;=$P158),SUM(AP158,1)," ")</f>
        <v>2077</v>
      </c>
      <c r="AR158" s="68">
        <f>IF(AND(SUM(AQ158,2,-$P158)&lt;=User_interface!$F$56,SUM(AQ158,1)&gt;=$P158),SUM(AQ158,1)," ")</f>
        <v>2078</v>
      </c>
      <c r="AS158" s="68">
        <f>IF(AND(SUM(AR158,2,-$P158)&lt;=User_interface!$F$56,SUM(AR158,1)&gt;=$P158),SUM(AR158,1)," ")</f>
        <v>2079</v>
      </c>
      <c r="AT158" s="68">
        <f>IF(AND(SUM(AS158,2,-$P158)&lt;=User_interface!$F$56,SUM(AS158,1)&gt;=$P158),SUM(AS158,1)," ")</f>
        <v>2080</v>
      </c>
      <c r="AU158" s="68">
        <f>IF(AND(SUM(AT158,2,-$P158)&lt;=User_interface!$F$56,SUM(AT158,1)&gt;=$P158),SUM(AT158,1)," ")</f>
        <v>2081</v>
      </c>
      <c r="AV158" s="68">
        <f>IF(AND(SUM(AU158,2,-$P158)&lt;=User_interface!$F$56,SUM(AU158,1)&gt;=$P158),SUM(AU158,1)," ")</f>
        <v>2082</v>
      </c>
      <c r="AW158" s="68">
        <f>IF(AND(SUM(AV158,2,-$P158)&lt;=User_interface!$F$56,SUM(AV158,1)&gt;=$P158),SUM(AV158,1)," ")</f>
        <v>2083</v>
      </c>
      <c r="AX158" s="68">
        <f>IF(AND(SUM(AW158,2,-$P158)&lt;=User_interface!$F$56,SUM(AW158,1)&gt;=$P158),SUM(AW158,1)," ")</f>
        <v>2084</v>
      </c>
      <c r="AY158" s="68">
        <f>IF(AND(SUM(AX158,2,-$P158)&lt;=User_interface!$F$56,SUM(AX158,1)&gt;=$P158),SUM(AX158,1)," ")</f>
        <v>2085</v>
      </c>
      <c r="AZ158" s="68">
        <f>IF(AND(SUM(AY158,2,-$P158)&lt;=User_interface!$F$56,SUM(AY158,1)&gt;=$P158),SUM(AY158,1)," ")</f>
        <v>2086</v>
      </c>
      <c r="BA158" s="68">
        <f>IF(AND(SUM(AZ158,2,-$P158)&lt;=User_interface!$F$56,SUM(AZ158,1)&gt;=$P158),SUM(AZ158,1)," ")</f>
        <v>2087</v>
      </c>
      <c r="BB158" s="68">
        <f>IF(AND(SUM(BA158,2,-$P158)&lt;=User_interface!$F$56,SUM(BA158,1)&gt;=$P158),SUM(BA158,1)," ")</f>
        <v>2088</v>
      </c>
      <c r="BC158" s="68">
        <f>IF(AND(SUM(BB158,2,-$P158)&lt;=User_interface!$F$56,SUM(BB158,1)&gt;=$P158),SUM(BB158,1)," ")</f>
        <v>2089</v>
      </c>
      <c r="BD158" s="68" t="str">
        <f>IF(AND(SUM(BC158,2,-$P158)&lt;=User_interface!$F$56,SUM(BC158,1)&gt;=$P158),SUM(BC158,1)," ")</f>
        <v xml:space="preserve"> </v>
      </c>
      <c r="BE158" s="68" t="str">
        <f>IF(AND(SUM(BD158,2,-$P158)&lt;=User_interface!$F$56,SUM(BD158,1)&gt;=$P158),SUM(BD158,1)," ")</f>
        <v xml:space="preserve"> </v>
      </c>
      <c r="BF158" s="68" t="str">
        <f>IF(AND(SUM(BE158,2,-$P158)&lt;=User_interface!$F$56,SUM(BE158,1)&gt;=$P158),SUM(BE158,1)," ")</f>
        <v xml:space="preserve"> </v>
      </c>
      <c r="BG158" s="68" t="str">
        <f>IF(AND(SUM(BF158,2,-$P158)&lt;=User_interface!$F$56,SUM(BF158,1)&gt;=$P158),SUM(BF158,1)," ")</f>
        <v xml:space="preserve"> </v>
      </c>
      <c r="BH158" s="68" t="str">
        <f>IF(AND(SUM(BG158,2,-$P158)&lt;=User_interface!$F$56,SUM(BG158,1)&gt;=$P158),SUM(BG158,1)," ")</f>
        <v xml:space="preserve"> </v>
      </c>
      <c r="BI158" s="68" t="str">
        <f>IF(AND(SUM(BH158,2,-$P158)&lt;=User_interface!$F$56,SUM(BH158,1)&gt;=$P158),SUM(BH158,1)," ")</f>
        <v xml:space="preserve"> </v>
      </c>
      <c r="BJ158" s="68" t="str">
        <f>IF(AND(SUM(BI158,2,-$P158)&lt;=User_interface!$F$56,SUM(BI158,1)&gt;=$P158),SUM(BI158,1)," ")</f>
        <v xml:space="preserve"> </v>
      </c>
      <c r="BK158" s="68" t="str">
        <f>IF(AND(SUM(BJ158,2,-$P158)&lt;=User_interface!$F$56,SUM(BJ158,1)&gt;=$P158),SUM(BJ158,1)," ")</f>
        <v xml:space="preserve"> </v>
      </c>
      <c r="BL158" s="68" t="str">
        <f>IF(AND(SUM(BK158,2,-$P158)&lt;=User_interface!$F$56,SUM(BK158,1)&gt;=$P158),SUM(BK158,1)," ")</f>
        <v xml:space="preserve"> </v>
      </c>
      <c r="BM158" s="68" t="str">
        <f>IF(AND(SUM(BL158,2,-$P158)&lt;=User_interface!$F$56,SUM(BL158,1)&gt;=$P158),SUM(BL158,1)," ")</f>
        <v xml:space="preserve"> </v>
      </c>
    </row>
    <row r="159" spans="2:65">
      <c r="B159" s="68" t="s">
        <v>4</v>
      </c>
      <c r="C159" s="68" t="s">
        <v>196</v>
      </c>
      <c r="D159" s="68" t="s">
        <v>6</v>
      </c>
      <c r="E159" s="86" t="str">
        <f t="shared" ref="E159:E166" si="8">IF(B159=$U$3,$E$8,IF(B159=$U$4,$E$9,$S$4))</f>
        <v>Ref.</v>
      </c>
      <c r="P159" s="55">
        <f>IF(P$158="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Q159" s="55">
        <f>IF(Q$158="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R159" s="55">
        <f>IF(R$158="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S159" s="55">
        <f>IF(S$158="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T159" s="55">
        <f>IF(T$158="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U159" s="55">
        <f>IF(U$158="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V159" s="55">
        <f>IF(V$158="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W159" s="55">
        <f>IF(W$158="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X159" s="55">
        <f>IF(X$158="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Y159" s="55">
        <f>IF(Y$158="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Z159" s="55">
        <f>IF(Z$158="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A159" s="55">
        <f>IF(AA$158="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B159" s="55">
        <f>IF(AB$158="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C159" s="55">
        <f>IF(AC$158="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D159" s="55">
        <f>IF(AD$158="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E159" s="55">
        <f>IF(AE$158="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F159" s="55">
        <f>IF(AF$158="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G159" s="55">
        <f>IF(AG$158="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H159" s="55">
        <f>IF(AH$158="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I159" s="55">
        <f>IF(AI$158="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J159" s="55">
        <f>IF(AJ$158="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K159" s="55">
        <f>IF(AK$158="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L159" s="55">
        <f>IF(AL$158="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M159" s="55">
        <f>IF(AM$158="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N159" s="55">
        <f>IF(AN$158="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O159" s="55">
        <f>IF(AO$158="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P159" s="55">
        <f>IF(AP$158="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Q159" s="55">
        <f>IF(AQ$158="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R159" s="55">
        <f>IF(AR$158="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S159" s="55">
        <f>IF(AS$158="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T159" s="55">
        <f>IF(AT$158="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U159" s="55">
        <f>IF(AU$158="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V159" s="55">
        <f>IF(AV$158="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W159" s="55">
        <f>IF(AW$158="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X159" s="55">
        <f>IF(AX$158="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Y159" s="55">
        <f>IF(AY$158="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AZ159" s="55">
        <f>IF(AZ$158="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BA159" s="55">
        <f>IF(BA$158="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BB159" s="55">
        <f>IF(BB$158="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BC159" s="55">
        <f>IF(BC$158="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>20446.875</v>
      </c>
      <c r="BD159" s="55" t="str">
        <f>IF(BD$158="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E159" s="55" t="str">
        <f>IF(BE$158="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F159" s="55" t="str">
        <f>IF(BF$158="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G159" s="55" t="str">
        <f>IF(BG$158="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H159" s="55" t="str">
        <f>IF(BH$158="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I159" s="55" t="str">
        <f>IF(BI$158="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J159" s="55" t="str">
        <f>IF(BJ$158="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K159" s="55" t="str">
        <f>IF(BK$158="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L159" s="55" t="str">
        <f>IF(BL$158="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  <c r="BM159" s="55" t="str">
        <f>IF(BM$158=" "," ",IF($E159=$S$3,INDEX(Data_sheet!$V$35:$V$42,MATCH(Berekeningen!$C159,Data_sheet!$C$35:$C$42,0))*User_interface!$F$54,IF($E159=$S$4,INDEX(Data_sheet!$W$35:$W$42,MATCH(Berekeningen!$C159,Data_sheet!$C$35:$C$42,0))*User_interface!$F$54,IF($E159=$S$5,INDEX(Data_sheet!$X$35:$X$42,MATCH(Berekeningen!$C159,Data_sheet!$C$35:$C$42,0))*User_interface!$F$54,IF($E159=$S$6,0,"ERROR")))))</f>
        <v xml:space="preserve"> </v>
      </c>
    </row>
    <row r="160" spans="2:65">
      <c r="B160" s="68" t="s">
        <v>5</v>
      </c>
      <c r="C160" s="68" t="s">
        <v>197</v>
      </c>
      <c r="D160" s="68" t="s">
        <v>6</v>
      </c>
      <c r="E160" s="86" t="str">
        <f t="shared" si="8"/>
        <v>Ref.</v>
      </c>
      <c r="P160" s="55">
        <f>IF(P$158="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Q160" s="55">
        <f>IF(Q$158="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R160" s="55">
        <f>IF(R$158="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S160" s="55">
        <f>IF(S$158="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T160" s="55">
        <f>IF(T$158="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U160" s="55">
        <f>IF(U$158="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V160" s="55">
        <f>IF(V$158="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W160" s="55">
        <f>IF(W$158="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X160" s="55">
        <f>IF(X$158="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Y160" s="55">
        <f>IF(Y$158="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Z160" s="55">
        <f>IF(Z$158="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A160" s="55">
        <f>IF(AA$158="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B160" s="55">
        <f>IF(AB$158="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C160" s="55">
        <f>IF(AC$158="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D160" s="55">
        <f>IF(AD$158="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E160" s="55">
        <f>IF(AE$158="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F160" s="55">
        <f>IF(AF$158="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G160" s="55">
        <f>IF(AG$158="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H160" s="55">
        <f>IF(AH$158="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I160" s="55">
        <f>IF(AI$158="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J160" s="55">
        <f>IF(AJ$158="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K160" s="55">
        <f>IF(AK$158="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L160" s="55">
        <f>IF(AL$158="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M160" s="55">
        <f>IF(AM$158="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N160" s="55">
        <f>IF(AN$158="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O160" s="55">
        <f>IF(AO$158="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P160" s="55">
        <f>IF(AP$158="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Q160" s="55">
        <f>IF(AQ$158="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R160" s="55">
        <f>IF(AR$158="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S160" s="55">
        <f>IF(AS$158="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T160" s="55">
        <f>IF(AT$158="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U160" s="55">
        <f>IF(AU$158="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V160" s="55">
        <f>IF(AV$158="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W160" s="55">
        <f>IF(AW$158="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X160" s="55">
        <f>IF(AX$158="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Y160" s="55">
        <f>IF(AY$158="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AZ160" s="55">
        <f>IF(AZ$158="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BA160" s="55">
        <f>IF(BA$158="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BB160" s="55">
        <f>IF(BB$158="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BC160" s="55">
        <f>IF(BC$158="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>666.66666666666674</v>
      </c>
      <c r="BD160" s="55" t="str">
        <f>IF(BD$158="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E160" s="55" t="str">
        <f>IF(BE$158="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F160" s="55" t="str">
        <f>IF(BF$158="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G160" s="55" t="str">
        <f>IF(BG$158="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H160" s="55" t="str">
        <f>IF(BH$158="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I160" s="55" t="str">
        <f>IF(BI$158="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J160" s="55" t="str">
        <f>IF(BJ$158="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K160" s="55" t="str">
        <f>IF(BK$158="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L160" s="55" t="str">
        <f>IF(BL$158="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  <c r="BM160" s="55" t="str">
        <f>IF(BM$158=" "," ",IF($E160=$S$3,INDEX(Data_sheet!$V$35:$V$42,MATCH(Berekeningen!$C160,Data_sheet!$C$35:$C$42,0)),IF($E160=$S$4,INDEX(Data_sheet!$W$35:$W$42,MATCH(Berekeningen!$C160,Data_sheet!$C$35:$C$42,0)),IF($E160=$S$5,INDEX(Data_sheet!$X$35:$X$42,MATCH(Berekeningen!$C160,Data_sheet!$C$35:$C$42,0)),IF($E160=$S$6,0,"ERROR")))))</f>
        <v xml:space="preserve"> </v>
      </c>
    </row>
    <row r="161" spans="2:65">
      <c r="B161" s="68" t="s">
        <v>4</v>
      </c>
      <c r="C161" s="68" t="s">
        <v>210</v>
      </c>
      <c r="D161" s="68" t="s">
        <v>6</v>
      </c>
      <c r="E161" s="86" t="str">
        <f t="shared" si="8"/>
        <v>Ref.</v>
      </c>
      <c r="P161" s="55">
        <f>IF(P$158="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Q161" s="55">
        <f>IF(Q$158="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R161" s="55">
        <f>IF(R$158="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S161" s="55">
        <f>IF(S$158="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T161" s="55">
        <f>IF(T$158="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U161" s="55">
        <f>IF(U$158="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V161" s="55">
        <f>IF(V$158="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W161" s="55">
        <f>IF(W$158="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X161" s="55">
        <f>IF(X$158="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Y161" s="55">
        <f>IF(Y$158="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Z161" s="55">
        <f>IF(Z$158="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A161" s="55">
        <f>IF(AA$158="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B161" s="55">
        <f>IF(AB$158="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C161" s="55">
        <f>IF(AC$158="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D161" s="55">
        <f>IF(AD$158="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E161" s="55">
        <f>IF(AE$158="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F161" s="55">
        <f>IF(AF$158="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G161" s="55">
        <f>IF(AG$158="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H161" s="55">
        <f>IF(AH$158="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I161" s="55">
        <f>IF(AI$158="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J161" s="55">
        <f>IF(AJ$158="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K161" s="55">
        <f>IF(AK$158="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L161" s="55">
        <f>IF(AL$158="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M161" s="55">
        <f>IF(AM$158="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N161" s="55">
        <f>IF(AN$158="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O161" s="55">
        <f>IF(AO$158="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P161" s="55">
        <f>IF(AP$158="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Q161" s="55">
        <f>IF(AQ$158="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R161" s="55">
        <f>IF(AR$158="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S161" s="55">
        <f>IF(AS$158="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T161" s="55">
        <f>IF(AT$158="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U161" s="55">
        <f>IF(AU$158="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V161" s="55">
        <f>IF(AV$158="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W161" s="55">
        <f>IF(AW$158="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X161" s="55">
        <f>IF(AX$158="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Y161" s="55">
        <f>IF(AY$158="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AZ161" s="55">
        <f>IF(AZ$158="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BA161" s="55">
        <f>IF(BA$158="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BB161" s="55">
        <f>IF(BB$158="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BC161" s="55">
        <f>IF(BC$158="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>0</v>
      </c>
      <c r="BD161" s="55" t="str">
        <f>IF(BD$158="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E161" s="55" t="str">
        <f>IF(BE$158="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F161" s="55" t="str">
        <f>IF(BF$158="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G161" s="55" t="str">
        <f>IF(BG$158="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H161" s="55" t="str">
        <f>IF(BH$158="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I161" s="55" t="str">
        <f>IF(BI$158="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J161" s="55" t="str">
        <f>IF(BJ$158="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K161" s="55" t="str">
        <f>IF(BK$158="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L161" s="55" t="str">
        <f>IF(BL$158="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  <c r="BM161" s="55" t="str">
        <f>IF(BM$158=" "," ",IF($E161=$S$3,INDEX(Data_sheet!$V$35:$V$42,MATCH(Berekeningen!$C161,Data_sheet!$C$35:$C$42,0))*User_interface!$F$54,IF($E161=$S$4,INDEX(Data_sheet!$W$35:$W$42,MATCH(Berekeningen!$C161,Data_sheet!$C$35:$C$42,0))*User_interface!$F$54,IF($E161=$S$5,INDEX(Data_sheet!$X$35:$X$42,MATCH(Berekeningen!$C161,Data_sheet!$C$35:$C$42,0))*User_interface!$F$54,IF($E161=$S$6,0,"ERROR")))))</f>
        <v xml:space="preserve"> </v>
      </c>
    </row>
    <row r="162" spans="2:65">
      <c r="B162" s="68" t="s">
        <v>5</v>
      </c>
      <c r="C162" s="68" t="s">
        <v>211</v>
      </c>
      <c r="D162" s="68" t="s">
        <v>6</v>
      </c>
      <c r="E162" s="86" t="str">
        <f t="shared" si="8"/>
        <v>Ref.</v>
      </c>
      <c r="P162" s="55">
        <f>IF(P$158="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Q162" s="55">
        <f>IF(Q$158="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R162" s="55">
        <f>IF(R$158="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S162" s="55">
        <f>IF(S$158="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T162" s="55">
        <f>IF(T$158="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U162" s="55">
        <f>IF(U$158="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V162" s="55">
        <f>IF(V$158="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W162" s="55">
        <f>IF(W$158="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X162" s="55">
        <f>IF(X$158="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Y162" s="55">
        <f>IF(Y$158="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Z162" s="55">
        <f>IF(Z$158="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A162" s="55">
        <f>IF(AA$158="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B162" s="55">
        <f>IF(AB$158="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C162" s="55">
        <f>IF(AC$158="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D162" s="55">
        <f>IF(AD$158="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E162" s="55">
        <f>IF(AE$158="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F162" s="55">
        <f>IF(AF$158="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G162" s="55">
        <f>IF(AG$158="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H162" s="55">
        <f>IF(AH$158="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I162" s="55">
        <f>IF(AI$158="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J162" s="55">
        <f>IF(AJ$158="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K162" s="55">
        <f>IF(AK$158="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L162" s="55">
        <f>IF(AL$158="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M162" s="55">
        <f>IF(AM$158="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N162" s="55">
        <f>IF(AN$158="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O162" s="55">
        <f>IF(AO$158="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P162" s="55">
        <f>IF(AP$158="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Q162" s="55">
        <f>IF(AQ$158="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R162" s="55">
        <f>IF(AR$158="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S162" s="55">
        <f>IF(AS$158="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T162" s="55">
        <f>IF(AT$158="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U162" s="55">
        <f>IF(AU$158="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V162" s="55">
        <f>IF(AV$158="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W162" s="55">
        <f>IF(AW$158="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X162" s="55">
        <f>IF(AX$158="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Y162" s="55">
        <f>IF(AY$158="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AZ162" s="55">
        <f>IF(AZ$158="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BA162" s="55">
        <f>IF(BA$158="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BB162" s="55">
        <f>IF(BB$158="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BC162" s="55">
        <f>IF(BC$158="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>0</v>
      </c>
      <c r="BD162" s="55" t="str">
        <f>IF(BD$158="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E162" s="55" t="str">
        <f>IF(BE$158="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F162" s="55" t="str">
        <f>IF(BF$158="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G162" s="55" t="str">
        <f>IF(BG$158="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H162" s="55" t="str">
        <f>IF(BH$158="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I162" s="55" t="str">
        <f>IF(BI$158="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J162" s="55" t="str">
        <f>IF(BJ$158="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K162" s="55" t="str">
        <f>IF(BK$158="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L162" s="55" t="str">
        <f>IF(BL$158="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  <c r="BM162" s="55" t="str">
        <f>IF(BM$158=" "," ",IF($E162=$S$3,INDEX(Data_sheet!$V$35:$V$42,MATCH(Berekeningen!$C162,Data_sheet!$C$35:$C$42,0))*User_interface!$F$54,IF($E162=$S$4,INDEX(Data_sheet!$W$35:$W$42,MATCH(Berekeningen!$C162,Data_sheet!$C$35:$C$42,0))*User_interface!$F$54,IF($E162=$S$5,INDEX(Data_sheet!$X$35:$X$42,MATCH(Berekeningen!$C162,Data_sheet!$C$35:$C$42,0))*User_interface!$F$54,IF($E162=$S$6,0,"ERROR")))))</f>
        <v xml:space="preserve"> </v>
      </c>
    </row>
    <row r="163" spans="2:65">
      <c r="B163" s="68" t="s">
        <v>5</v>
      </c>
      <c r="C163" s="68" t="s">
        <v>188</v>
      </c>
      <c r="D163" s="68" t="s">
        <v>6</v>
      </c>
      <c r="E163" s="86" t="str">
        <f t="shared" si="8"/>
        <v>Ref.</v>
      </c>
      <c r="P163" s="55">
        <f>IF(P$158=" "," ",IF(P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210353.18559556783</v>
      </c>
      <c r="Q163" s="55">
        <f>IF(Q$158=" "," ",IF(Q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R163" s="55">
        <f>IF(R$158=" "," ",IF(R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S163" s="55">
        <f>IF(S$158=" "," ",IF(S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T163" s="55">
        <f>IF(T$158=" "," ",IF(T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U163" s="55">
        <f>IF(U$158=" "," ",IF(U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V163" s="55">
        <f>IF(V$158=" "," ",IF(V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W163" s="55">
        <f>IF(W$158=" "," ",IF(W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X163" s="55">
        <f>IF(X$158=" "," ",IF(X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Y163" s="55">
        <f>IF(Y$158=" "," ",IF(Y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Z163" s="55">
        <f>IF(Z$158=" "," ",IF(Z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A163" s="55">
        <f>IF(AA$158=" "," ",IF(AA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B163" s="55">
        <f>IF(AB$158=" "," ",IF(AB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C163" s="55">
        <f>IF(AC$158=" "," ",IF(AC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D163" s="55">
        <f>IF(AD$158=" "," ",IF(AD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E163" s="55">
        <f>IF(AE$158=" "," ",IF(AE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F163" s="55">
        <f>IF(AF$158=" "," ",IF(AF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G163" s="55">
        <f>IF(AG$158=" "," ",IF(AG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H163" s="55">
        <f>IF(AH$158=" "," ",IF(AH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I163" s="55">
        <f>IF(AI$158=" "," ",IF(AI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J163" s="55">
        <f>IF(AJ$158=" "," ",IF(AJ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K163" s="55">
        <f>IF(AK$158=" "," ",IF(AK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L163" s="55">
        <f>IF(AL$158=" "," ",IF(AL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M163" s="55">
        <f>IF(AM$158=" "," ",IF(AM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N163" s="55">
        <f>IF(AN$158=" "," ",IF(AN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O163" s="55">
        <f>IF(AO$158=" "," ",IF(AO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P163" s="55">
        <f>IF(AP$158=" "," ",IF(AP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Q163" s="55">
        <f>IF(AQ$158=" "," ",IF(AQ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R163" s="55">
        <f>IF(AR$158=" "," ",IF(AR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S163" s="55">
        <f>IF(AS$158=" "," ",IF(AS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T163" s="55">
        <f>IF(AT$158=" "," ",IF(AT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U163" s="55">
        <f>IF(AU$158=" "," ",IF(AU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V163" s="55">
        <f>IF(AV$158=" "," ",IF(AV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W163" s="55">
        <f>IF(AW$158=" "," ",IF(AW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X163" s="55">
        <f>IF(AX$158=" "," ",IF(AX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Y163" s="55">
        <f>IF(AY$158=" "," ",IF(AY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AZ163" s="55">
        <f>IF(AZ$158=" "," ",IF(AZ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BA163" s="55">
        <f>IF(BA$158=" "," ",IF(BA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BB163" s="55">
        <f>IF(BB$158=" "," ",IF(BB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BC163" s="55">
        <f>IF(BC$158=" "," ",IF(BC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>0</v>
      </c>
      <c r="BD163" s="55" t="str">
        <f>IF(BD$158=" "," ",IF(BD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E163" s="55" t="str">
        <f>IF(BE$158=" "," ",IF(BE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F163" s="55" t="str">
        <f>IF(BF$158=" "," ",IF(BF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G163" s="55" t="str">
        <f>IF(BG$158=" "," ",IF(BG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H163" s="55" t="str">
        <f>IF(BH$158=" "," ",IF(BH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I163" s="55" t="str">
        <f>IF(BI$158=" "," ",IF(BI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J163" s="55" t="str">
        <f>IF(BJ$158=" "," ",IF(BJ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K163" s="55" t="str">
        <f>IF(BK$158=" "," ",IF(BK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L163" s="55" t="str">
        <f>IF(BL$158=" "," ",IF(BL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  <c r="BM163" s="55" t="str">
        <f>IF(BM$158=" "," ",IF(BM158=Berekeningen!$P158,(IF($E163=$S$3,INDEX(Data_sheet!$V$35:$V$42,MATCH(Berekeningen!$C163,Data_sheet!$C$35:$C$42,0))*User_interface!$F$54,IF($E163=$S$4,INDEX(Data_sheet!$W$35:$W$42,MATCH(Berekeningen!$C163,Data_sheet!$C$35:$C$42,0))*User_interface!$F$54,IF($E163=$S$5,INDEX(Data_sheet!$X$35:$X$42,MATCH(Berekeningen!$C163,Data_sheet!$C$35:$C$42,0))*User_interface!$F$54,IF($E163=$S$6,0,"ERROR"))))),0))</f>
        <v xml:space="preserve"> </v>
      </c>
    </row>
    <row r="164" spans="2:65">
      <c r="B164" s="68" t="s">
        <v>5</v>
      </c>
      <c r="C164" s="68" t="s">
        <v>29</v>
      </c>
      <c r="D164" s="68" t="s">
        <v>6</v>
      </c>
      <c r="E164" s="86" t="str">
        <f t="shared" si="8"/>
        <v>Ref.</v>
      </c>
      <c r="P164" s="55">
        <f>IF(P$158="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Q164" s="55">
        <f>IF(Q$158="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R164" s="55">
        <f>IF(R$158="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S164" s="55">
        <f>IF(S$158="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T164" s="55">
        <f>IF(T$158="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U164" s="55">
        <f>IF(U$158="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V164" s="55">
        <f>IF(V$158="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W164" s="55">
        <f>IF(W$158="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X164" s="55">
        <f>IF(X$158="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Y164" s="55">
        <f>IF(Y$158="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Z164" s="55">
        <f>IF(Z$158="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A164" s="55">
        <f>IF(AA$158="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B164" s="55">
        <f>IF(AB$158="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C164" s="55">
        <f>IF(AC$158="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D164" s="55">
        <f>IF(AD$158="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E164" s="55">
        <f>IF(AE$158="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F164" s="55">
        <f>IF(AF$158="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G164" s="55">
        <f>IF(AG$158="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H164" s="55">
        <f>IF(AH$158="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I164" s="55">
        <f>IF(AI$158="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J164" s="55">
        <f>IF(AJ$158="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K164" s="55">
        <f>IF(AK$158="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L164" s="55">
        <f>IF(AL$158="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M164" s="55">
        <f>IF(AM$158="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N164" s="55">
        <f>IF(AN$158="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O164" s="55">
        <f>IF(AO$158="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P164" s="55">
        <f>IF(AP$158="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Q164" s="55">
        <f>IF(AQ$158="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R164" s="55">
        <f>IF(AR$158="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S164" s="55">
        <f>IF(AS$158="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T164" s="55">
        <f>IF(AT$158="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U164" s="55">
        <f>IF(AU$158="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V164" s="55">
        <f>IF(AV$158="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W164" s="55">
        <f>IF(AW$158="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X164" s="55">
        <f>IF(AX$158="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Y164" s="55">
        <f>IF(AY$158="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AZ164" s="55">
        <f>IF(AZ$158="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BA164" s="55">
        <f>IF(BA$158="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BB164" s="55">
        <f>IF(BB$158="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BC164" s="55">
        <f>IF(BC$158="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>109851.10803324101</v>
      </c>
      <c r="BD164" s="55" t="str">
        <f>IF(BD$158="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E164" s="55" t="str">
        <f>IF(BE$158="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F164" s="55" t="str">
        <f>IF(BF$158="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G164" s="55" t="str">
        <f>IF(BG$158="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H164" s="55" t="str">
        <f>IF(BH$158="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I164" s="55" t="str">
        <f>IF(BI$158="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J164" s="55" t="str">
        <f>IF(BJ$158="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K164" s="55" t="str">
        <f>IF(BK$158="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L164" s="55" t="str">
        <f>IF(BL$158="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  <c r="BM164" s="55" t="str">
        <f>IF(BM$158=" "," ",IF($E164=$S$3,INDEX(Data_sheet!$V$35:$V$42,MATCH(Berekeningen!$C164,Data_sheet!$C$35:$C$42,0))*User_interface!$F$54,IF($E164=$S$4,INDEX(Data_sheet!$W$35:$W$42,MATCH(Berekeningen!$C164,Data_sheet!$C$35:$C$42,0))*User_interface!$F$54,IF($E164=$S$5,INDEX(Data_sheet!$X$35:$X$42,MATCH(Berekeningen!$C164,Data_sheet!$C$35:$C$42,0))*User_interface!$F$54,IF($E164=$S$6,0,"ERROR")))))</f>
        <v xml:space="preserve"> </v>
      </c>
    </row>
    <row r="165" spans="2:65">
      <c r="B165" s="68" t="s">
        <v>5</v>
      </c>
      <c r="C165" s="68" t="s">
        <v>118</v>
      </c>
      <c r="D165" s="68" t="s">
        <v>6</v>
      </c>
      <c r="E165" s="86" t="str">
        <f t="shared" si="8"/>
        <v>Ref.</v>
      </c>
      <c r="P165" s="68">
        <f>IF(P$158=" ", " ",INDEX(User_interface!$C$85:$C$174,MATCH(Berekeningen!P$158,User_interface!$B$85:$B$174))*INDEX(User_interface!$E$85:$E$174,MATCH(Berekeningen!P$158,User_interface!$B$85:$B$174))*User_interface!$F$54*User_interface!$F$55-INDEX(User_interface!$C$85:$C$174,MATCH(Berekeningen!P$158,User_interface!$B$85:$B$174))*INDEX(User_interface!$D$85:$D$174,MATCH(Berekeningen!P$158,User_interface!$B$85:$B$174))*User_interface!$F$54*User_interface!$F$55)</f>
        <v>0</v>
      </c>
      <c r="Q165" s="68">
        <f>IF(Q$158=" ", " ",INDEX(User_interface!$C$85:$C$174,MATCH(Berekeningen!Q$158,User_interface!$B$85:$B$174))*INDEX(User_interface!$E$85:$E$174,MATCH(Berekeningen!Q$158,User_interface!$B$85:$B$174))*User_interface!$F$54*User_interface!$F$55-INDEX(User_interface!$C$85:$C$174,MATCH(Berekeningen!Q$158,User_interface!$B$85:$B$174))*INDEX(User_interface!$D$85:$D$174,MATCH(Berekeningen!Q$158,User_interface!$B$85:$B$174))*User_interface!$F$54*User_interface!$F$55)</f>
        <v>0</v>
      </c>
      <c r="R165" s="68">
        <f>IF(R$158=" ", " ",INDEX(User_interface!$C$85:$C$174,MATCH(Berekeningen!R$158,User_interface!$B$85:$B$174))*INDEX(User_interface!$E$85:$E$174,MATCH(Berekeningen!R$158,User_interface!$B$85:$B$174))*User_interface!$F$54*User_interface!$F$55-INDEX(User_interface!$C$85:$C$174,MATCH(Berekeningen!R$158,User_interface!$B$85:$B$174))*INDEX(User_interface!$D$85:$D$174,MATCH(Berekeningen!R$158,User_interface!$B$85:$B$174))*User_interface!$F$54*User_interface!$F$55)</f>
        <v>0</v>
      </c>
      <c r="S165" s="68">
        <f>IF(S$158=" ", " ",INDEX(User_interface!$C$85:$C$174,MATCH(Berekeningen!S$158,User_interface!$B$85:$B$174))*INDEX(User_interface!$E$85:$E$174,MATCH(Berekeningen!S$158,User_interface!$B$85:$B$174))*User_interface!$F$54*User_interface!$F$55-INDEX(User_interface!$C$85:$C$174,MATCH(Berekeningen!S$158,User_interface!$B$85:$B$174))*INDEX(User_interface!$D$85:$D$174,MATCH(Berekeningen!S$158,User_interface!$B$85:$B$174))*User_interface!$F$54*User_interface!$F$55)</f>
        <v>0</v>
      </c>
      <c r="T165" s="68">
        <f>IF(T$158=" ", " ",INDEX(User_interface!$C$85:$C$174,MATCH(Berekeningen!T$158,User_interface!$B$85:$B$174))*INDEX(User_interface!$E$85:$E$174,MATCH(Berekeningen!T$158,User_interface!$B$85:$B$174))*User_interface!$F$54*User_interface!$F$55-INDEX(User_interface!$C$85:$C$174,MATCH(Berekeningen!T$158,User_interface!$B$85:$B$174))*INDEX(User_interface!$D$85:$D$174,MATCH(Berekeningen!T$158,User_interface!$B$85:$B$174))*User_interface!$F$54*User_interface!$F$55)</f>
        <v>0</v>
      </c>
      <c r="U165" s="68">
        <f>IF(U$158=" ", " ",INDEX(User_interface!$C$85:$C$174,MATCH(Berekeningen!U$158,User_interface!$B$85:$B$174))*INDEX(User_interface!$E$85:$E$174,MATCH(Berekeningen!U$158,User_interface!$B$85:$B$174))*User_interface!$F$54*User_interface!$F$55-INDEX(User_interface!$C$85:$C$174,MATCH(Berekeningen!U$158,User_interface!$B$85:$B$174))*INDEX(User_interface!$D$85:$D$174,MATCH(Berekeningen!U$158,User_interface!$B$85:$B$174))*User_interface!$F$54*User_interface!$F$55)</f>
        <v>0</v>
      </c>
      <c r="V165" s="68">
        <f>IF(V$158=" ", " ",INDEX(User_interface!$C$85:$C$174,MATCH(Berekeningen!V$158,User_interface!$B$85:$B$174))*INDEX(User_interface!$E$85:$E$174,MATCH(Berekeningen!V$158,User_interface!$B$85:$B$174))*User_interface!$F$54*User_interface!$F$55-INDEX(User_interface!$C$85:$C$174,MATCH(Berekeningen!V$158,User_interface!$B$85:$B$174))*INDEX(User_interface!$D$85:$D$174,MATCH(Berekeningen!V$158,User_interface!$B$85:$B$174))*User_interface!$F$54*User_interface!$F$55)</f>
        <v>0</v>
      </c>
      <c r="W165" s="68">
        <f>IF(W$158=" ", " ",INDEX(User_interface!$C$85:$C$174,MATCH(Berekeningen!W$158,User_interface!$B$85:$B$174))*INDEX(User_interface!$E$85:$E$174,MATCH(Berekeningen!W$158,User_interface!$B$85:$B$174))*User_interface!$F$54*User_interface!$F$55-INDEX(User_interface!$C$85:$C$174,MATCH(Berekeningen!W$158,User_interface!$B$85:$B$174))*INDEX(User_interface!$D$85:$D$174,MATCH(Berekeningen!W$158,User_interface!$B$85:$B$174))*User_interface!$F$54*User_interface!$F$55)</f>
        <v>0</v>
      </c>
      <c r="X165" s="68">
        <f>IF(X$158=" ", " ",INDEX(User_interface!$C$85:$C$174,MATCH(Berekeningen!X$158,User_interface!$B$85:$B$174))*INDEX(User_interface!$E$85:$E$174,MATCH(Berekeningen!X$158,User_interface!$B$85:$B$174))*User_interface!$F$54*User_interface!$F$55-INDEX(User_interface!$C$85:$C$174,MATCH(Berekeningen!X$158,User_interface!$B$85:$B$174))*INDEX(User_interface!$D$85:$D$174,MATCH(Berekeningen!X$158,User_interface!$B$85:$B$174))*User_interface!$F$54*User_interface!$F$55)</f>
        <v>0</v>
      </c>
      <c r="Y165" s="68">
        <f>IF(Y$158=" ", " ",INDEX(User_interface!$C$85:$C$174,MATCH(Berekeningen!Y$158,User_interface!$B$85:$B$174))*INDEX(User_interface!$E$85:$E$174,MATCH(Berekeningen!Y$158,User_interface!$B$85:$B$174))*User_interface!$F$54*User_interface!$F$55-INDEX(User_interface!$C$85:$C$174,MATCH(Berekeningen!Y$158,User_interface!$B$85:$B$174))*INDEX(User_interface!$D$85:$D$174,MATCH(Berekeningen!Y$158,User_interface!$B$85:$B$174))*User_interface!$F$54*User_interface!$F$55)</f>
        <v>0</v>
      </c>
      <c r="Z165" s="68">
        <f>IF(Z$158=" ", " ",INDEX(User_interface!$C$85:$C$174,MATCH(Berekeningen!Z$158,User_interface!$B$85:$B$174))*INDEX(User_interface!$E$85:$E$174,MATCH(Berekeningen!Z$158,User_interface!$B$85:$B$174))*User_interface!$F$54*User_interface!$F$55-INDEX(User_interface!$C$85:$C$174,MATCH(Berekeningen!Z$158,User_interface!$B$85:$B$174))*INDEX(User_interface!$D$85:$D$174,MATCH(Berekeningen!Z$158,User_interface!$B$85:$B$174))*User_interface!$F$54*User_interface!$F$55)</f>
        <v>0</v>
      </c>
      <c r="AA165" s="68">
        <f>IF(AA$158=" ", " ",INDEX(User_interface!$C$85:$C$174,MATCH(Berekeningen!AA$158,User_interface!$B$85:$B$174))*INDEX(User_interface!$E$85:$E$174,MATCH(Berekeningen!AA$158,User_interface!$B$85:$B$174))*User_interface!$F$54*User_interface!$F$55-INDEX(User_interface!$C$85:$C$174,MATCH(Berekeningen!AA$158,User_interface!$B$85:$B$174))*INDEX(User_interface!$D$85:$D$174,MATCH(Berekeningen!AA$158,User_interface!$B$85:$B$174))*User_interface!$F$54*User_interface!$F$55)</f>
        <v>0</v>
      </c>
      <c r="AB165" s="68">
        <f>IF(AB$158=" ", " ",INDEX(User_interface!$C$85:$C$174,MATCH(Berekeningen!AB$158,User_interface!$B$85:$B$174))*INDEX(User_interface!$E$85:$E$174,MATCH(Berekeningen!AB$158,User_interface!$B$85:$B$174))*User_interface!$F$54*User_interface!$F$55-INDEX(User_interface!$C$85:$C$174,MATCH(Berekeningen!AB$158,User_interface!$B$85:$B$174))*INDEX(User_interface!$D$85:$D$174,MATCH(Berekeningen!AB$158,User_interface!$B$85:$B$174))*User_interface!$F$54*User_interface!$F$55)</f>
        <v>0</v>
      </c>
      <c r="AC165" s="68">
        <f>IF(AC$158=" ", " ",INDEX(User_interface!$C$85:$C$174,MATCH(Berekeningen!AC$158,User_interface!$B$85:$B$174))*INDEX(User_interface!$E$85:$E$174,MATCH(Berekeningen!AC$158,User_interface!$B$85:$B$174))*User_interface!$F$54*User_interface!$F$55-INDEX(User_interface!$C$85:$C$174,MATCH(Berekeningen!AC$158,User_interface!$B$85:$B$174))*INDEX(User_interface!$D$85:$D$174,MATCH(Berekeningen!AC$158,User_interface!$B$85:$B$174))*User_interface!$F$54*User_interface!$F$55)</f>
        <v>0</v>
      </c>
      <c r="AD165" s="68">
        <f>IF(AD$158=" ", " ",INDEX(User_interface!$C$85:$C$174,MATCH(Berekeningen!AD$158,User_interface!$B$85:$B$174))*INDEX(User_interface!$E$85:$E$174,MATCH(Berekeningen!AD$158,User_interface!$B$85:$B$174))*User_interface!$F$54*User_interface!$F$55-INDEX(User_interface!$C$85:$C$174,MATCH(Berekeningen!AD$158,User_interface!$B$85:$B$174))*INDEX(User_interface!$D$85:$D$174,MATCH(Berekeningen!AD$158,User_interface!$B$85:$B$174))*User_interface!$F$54*User_interface!$F$55)</f>
        <v>0</v>
      </c>
      <c r="AE165" s="68">
        <f>IF(AE$158=" ", " ",INDEX(User_interface!$C$85:$C$174,MATCH(Berekeningen!AE$158,User_interface!$B$85:$B$174))*INDEX(User_interface!$E$85:$E$174,MATCH(Berekeningen!AE$158,User_interface!$B$85:$B$174))*User_interface!$F$54*User_interface!$F$55-INDEX(User_interface!$C$85:$C$174,MATCH(Berekeningen!AE$158,User_interface!$B$85:$B$174))*INDEX(User_interface!$D$85:$D$174,MATCH(Berekeningen!AE$158,User_interface!$B$85:$B$174))*User_interface!$F$54*User_interface!$F$55)</f>
        <v>0</v>
      </c>
      <c r="AF165" s="68">
        <f>IF(AF$158=" ", " ",INDEX(User_interface!$C$85:$C$174,MATCH(Berekeningen!AF$158,User_interface!$B$85:$B$174))*INDEX(User_interface!$E$85:$E$174,MATCH(Berekeningen!AF$158,User_interface!$B$85:$B$174))*User_interface!$F$54*User_interface!$F$55-INDEX(User_interface!$C$85:$C$174,MATCH(Berekeningen!AF$158,User_interface!$B$85:$B$174))*INDEX(User_interface!$D$85:$D$174,MATCH(Berekeningen!AF$158,User_interface!$B$85:$B$174))*User_interface!$F$54*User_interface!$F$55)</f>
        <v>0</v>
      </c>
      <c r="AG165" s="68">
        <f>IF(AG$158=" ", " ",INDEX(User_interface!$C$85:$C$174,MATCH(Berekeningen!AG$158,User_interface!$B$85:$B$174))*INDEX(User_interface!$E$85:$E$174,MATCH(Berekeningen!AG$158,User_interface!$B$85:$B$174))*User_interface!$F$54*User_interface!$F$55-INDEX(User_interface!$C$85:$C$174,MATCH(Berekeningen!AG$158,User_interface!$B$85:$B$174))*INDEX(User_interface!$D$85:$D$174,MATCH(Berekeningen!AG$158,User_interface!$B$85:$B$174))*User_interface!$F$54*User_interface!$F$55)</f>
        <v>0</v>
      </c>
      <c r="AH165" s="68">
        <f>IF(AH$158=" ", " ",INDEX(User_interface!$C$85:$C$174,MATCH(Berekeningen!AH$158,User_interface!$B$85:$B$174))*INDEX(User_interface!$E$85:$E$174,MATCH(Berekeningen!AH$158,User_interface!$B$85:$B$174))*User_interface!$F$54*User_interface!$F$55-INDEX(User_interface!$C$85:$C$174,MATCH(Berekeningen!AH$158,User_interface!$B$85:$B$174))*INDEX(User_interface!$D$85:$D$174,MATCH(Berekeningen!AH$158,User_interface!$B$85:$B$174))*User_interface!$F$54*User_interface!$F$55)</f>
        <v>0</v>
      </c>
      <c r="AI165" s="68">
        <f>IF(AI$158=" ", " ",INDEX(User_interface!$C$85:$C$174,MATCH(Berekeningen!AI$158,User_interface!$B$85:$B$174))*INDEX(User_interface!$E$85:$E$174,MATCH(Berekeningen!AI$158,User_interface!$B$85:$B$174))*User_interface!$F$54*User_interface!$F$55-INDEX(User_interface!$C$85:$C$174,MATCH(Berekeningen!AI$158,User_interface!$B$85:$B$174))*INDEX(User_interface!$D$85:$D$174,MATCH(Berekeningen!AI$158,User_interface!$B$85:$B$174))*User_interface!$F$54*User_interface!$F$55)</f>
        <v>0</v>
      </c>
      <c r="AJ165" s="68">
        <f>IF(AJ$158=" ", " ",INDEX(User_interface!$C$85:$C$174,MATCH(Berekeningen!AJ$158,User_interface!$B$85:$B$174))*INDEX(User_interface!$E$85:$E$174,MATCH(Berekeningen!AJ$158,User_interface!$B$85:$B$174))*User_interface!$F$54*User_interface!$F$55-INDEX(User_interface!$C$85:$C$174,MATCH(Berekeningen!AJ$158,User_interface!$B$85:$B$174))*INDEX(User_interface!$D$85:$D$174,MATCH(Berekeningen!AJ$158,User_interface!$B$85:$B$174))*User_interface!$F$54*User_interface!$F$55)</f>
        <v>0</v>
      </c>
      <c r="AK165" s="68">
        <f>IF(AK$158=" ", " ",INDEX(User_interface!$C$85:$C$174,MATCH(Berekeningen!AK$158,User_interface!$B$85:$B$174))*INDEX(User_interface!$E$85:$E$174,MATCH(Berekeningen!AK$158,User_interface!$B$85:$B$174))*User_interface!$F$54*User_interface!$F$55-INDEX(User_interface!$C$85:$C$174,MATCH(Berekeningen!AK$158,User_interface!$B$85:$B$174))*INDEX(User_interface!$D$85:$D$174,MATCH(Berekeningen!AK$158,User_interface!$B$85:$B$174))*User_interface!$F$54*User_interface!$F$55)</f>
        <v>0</v>
      </c>
      <c r="AL165" s="68">
        <f>IF(AL$158=" ", " ",INDEX(User_interface!$C$85:$C$174,MATCH(Berekeningen!AL$158,User_interface!$B$85:$B$174))*INDEX(User_interface!$E$85:$E$174,MATCH(Berekeningen!AL$158,User_interface!$B$85:$B$174))*User_interface!$F$54*User_interface!$F$55-INDEX(User_interface!$C$85:$C$174,MATCH(Berekeningen!AL$158,User_interface!$B$85:$B$174))*INDEX(User_interface!$D$85:$D$174,MATCH(Berekeningen!AL$158,User_interface!$B$85:$B$174))*User_interface!$F$54*User_interface!$F$55)</f>
        <v>0</v>
      </c>
      <c r="AM165" s="68">
        <f>IF(AM$158=" ", " ",INDEX(User_interface!$C$85:$C$174,MATCH(Berekeningen!AM$158,User_interface!$B$85:$B$174))*INDEX(User_interface!$E$85:$E$174,MATCH(Berekeningen!AM$158,User_interface!$B$85:$B$174))*User_interface!$F$54*User_interface!$F$55-INDEX(User_interface!$C$85:$C$174,MATCH(Berekeningen!AM$158,User_interface!$B$85:$B$174))*INDEX(User_interface!$D$85:$D$174,MATCH(Berekeningen!AM$158,User_interface!$B$85:$B$174))*User_interface!$F$54*User_interface!$F$55)</f>
        <v>0</v>
      </c>
      <c r="AN165" s="68">
        <f>IF(AN$158=" ", " ",INDEX(User_interface!$C$85:$C$174,MATCH(Berekeningen!AN$158,User_interface!$B$85:$B$174))*INDEX(User_interface!$E$85:$E$174,MATCH(Berekeningen!AN$158,User_interface!$B$85:$B$174))*User_interface!$F$54*User_interface!$F$55-INDEX(User_interface!$C$85:$C$174,MATCH(Berekeningen!AN$158,User_interface!$B$85:$B$174))*INDEX(User_interface!$D$85:$D$174,MATCH(Berekeningen!AN$158,User_interface!$B$85:$B$174))*User_interface!$F$54*User_interface!$F$55)</f>
        <v>0</v>
      </c>
      <c r="AO165" s="68">
        <f>IF(AO$158=" ", " ",INDEX(User_interface!$C$85:$C$174,MATCH(Berekeningen!AO$158,User_interface!$B$85:$B$174))*INDEX(User_interface!$E$85:$E$174,MATCH(Berekeningen!AO$158,User_interface!$B$85:$B$174))*User_interface!$F$54*User_interface!$F$55-INDEX(User_interface!$C$85:$C$174,MATCH(Berekeningen!AO$158,User_interface!$B$85:$B$174))*INDEX(User_interface!$D$85:$D$174,MATCH(Berekeningen!AO$158,User_interface!$B$85:$B$174))*User_interface!$F$54*User_interface!$F$55)</f>
        <v>0</v>
      </c>
      <c r="AP165" s="68">
        <f>IF(AP$158=" ", " ",INDEX(User_interface!$C$85:$C$174,MATCH(Berekeningen!AP$158,User_interface!$B$85:$B$174))*INDEX(User_interface!$E$85:$E$174,MATCH(Berekeningen!AP$158,User_interface!$B$85:$B$174))*User_interface!$F$54*User_interface!$F$55-INDEX(User_interface!$C$85:$C$174,MATCH(Berekeningen!AP$158,User_interface!$B$85:$B$174))*INDEX(User_interface!$D$85:$D$174,MATCH(Berekeningen!AP$158,User_interface!$B$85:$B$174))*User_interface!$F$54*User_interface!$F$55)</f>
        <v>0</v>
      </c>
      <c r="AQ165" s="68">
        <f>IF(AQ$158=" ", " ",INDEX(User_interface!$C$85:$C$174,MATCH(Berekeningen!AQ$158,User_interface!$B$85:$B$174))*INDEX(User_interface!$E$85:$E$174,MATCH(Berekeningen!AQ$158,User_interface!$B$85:$B$174))*User_interface!$F$54*User_interface!$F$55-INDEX(User_interface!$C$85:$C$174,MATCH(Berekeningen!AQ$158,User_interface!$B$85:$B$174))*INDEX(User_interface!$D$85:$D$174,MATCH(Berekeningen!AQ$158,User_interface!$B$85:$B$174))*User_interface!$F$54*User_interface!$F$55)</f>
        <v>0</v>
      </c>
      <c r="AR165" s="68">
        <f>IF(AR$158=" ", " ",INDEX(User_interface!$C$85:$C$174,MATCH(Berekeningen!AR$158,User_interface!$B$85:$B$174))*INDEX(User_interface!$E$85:$E$174,MATCH(Berekeningen!AR$158,User_interface!$B$85:$B$174))*User_interface!$F$54*User_interface!$F$55-INDEX(User_interface!$C$85:$C$174,MATCH(Berekeningen!AR$158,User_interface!$B$85:$B$174))*INDEX(User_interface!$D$85:$D$174,MATCH(Berekeningen!AR$158,User_interface!$B$85:$B$174))*User_interface!$F$54*User_interface!$F$55)</f>
        <v>0</v>
      </c>
      <c r="AS165" s="68">
        <f>IF(AS$158=" ", " ",INDEX(User_interface!$C$85:$C$174,MATCH(Berekeningen!AS$158,User_interface!$B$85:$B$174))*INDEX(User_interface!$E$85:$E$174,MATCH(Berekeningen!AS$158,User_interface!$B$85:$B$174))*User_interface!$F$54*User_interface!$F$55-INDEX(User_interface!$C$85:$C$174,MATCH(Berekeningen!AS$158,User_interface!$B$85:$B$174))*INDEX(User_interface!$D$85:$D$174,MATCH(Berekeningen!AS$158,User_interface!$B$85:$B$174))*User_interface!$F$54*User_interface!$F$55)</f>
        <v>0</v>
      </c>
      <c r="AT165" s="68">
        <f>IF(AT$158=" ", " ",INDEX(User_interface!$C$85:$C$174,MATCH(Berekeningen!AT$158,User_interface!$B$85:$B$174))*INDEX(User_interface!$E$85:$E$174,MATCH(Berekeningen!AT$158,User_interface!$B$85:$B$174))*User_interface!$F$54*User_interface!$F$55-INDEX(User_interface!$C$85:$C$174,MATCH(Berekeningen!AT$158,User_interface!$B$85:$B$174))*INDEX(User_interface!$D$85:$D$174,MATCH(Berekeningen!AT$158,User_interface!$B$85:$B$174))*User_interface!$F$54*User_interface!$F$55)</f>
        <v>0</v>
      </c>
      <c r="AU165" s="68">
        <f>IF(AU$158=" ", " ",INDEX(User_interface!$C$85:$C$174,MATCH(Berekeningen!AU$158,User_interface!$B$85:$B$174))*INDEX(User_interface!$E$85:$E$174,MATCH(Berekeningen!AU$158,User_interface!$B$85:$B$174))*User_interface!$F$54*User_interface!$F$55-INDEX(User_interface!$C$85:$C$174,MATCH(Berekeningen!AU$158,User_interface!$B$85:$B$174))*INDEX(User_interface!$D$85:$D$174,MATCH(Berekeningen!AU$158,User_interface!$B$85:$B$174))*User_interface!$F$54*User_interface!$F$55)</f>
        <v>0</v>
      </c>
      <c r="AV165" s="68">
        <f>IF(AV$158=" ", " ",INDEX(User_interface!$C$85:$C$174,MATCH(Berekeningen!AV$158,User_interface!$B$85:$B$174))*INDEX(User_interface!$E$85:$E$174,MATCH(Berekeningen!AV$158,User_interface!$B$85:$B$174))*User_interface!$F$54*User_interface!$F$55-INDEX(User_interface!$C$85:$C$174,MATCH(Berekeningen!AV$158,User_interface!$B$85:$B$174))*INDEX(User_interface!$D$85:$D$174,MATCH(Berekeningen!AV$158,User_interface!$B$85:$B$174))*User_interface!$F$54*User_interface!$F$55)</f>
        <v>0</v>
      </c>
      <c r="AW165" s="68">
        <f>IF(AW$158=" ", " ",INDEX(User_interface!$C$85:$C$174,MATCH(Berekeningen!AW$158,User_interface!$B$85:$B$174))*INDEX(User_interface!$E$85:$E$174,MATCH(Berekeningen!AW$158,User_interface!$B$85:$B$174))*User_interface!$F$54*User_interface!$F$55-INDEX(User_interface!$C$85:$C$174,MATCH(Berekeningen!AW$158,User_interface!$B$85:$B$174))*INDEX(User_interface!$D$85:$D$174,MATCH(Berekeningen!AW$158,User_interface!$B$85:$B$174))*User_interface!$F$54*User_interface!$F$55)</f>
        <v>0</v>
      </c>
      <c r="AX165" s="68">
        <f>IF(AX$158=" ", " ",INDEX(User_interface!$C$85:$C$174,MATCH(Berekeningen!AX$158,User_interface!$B$85:$B$174))*INDEX(User_interface!$E$85:$E$174,MATCH(Berekeningen!AX$158,User_interface!$B$85:$B$174))*User_interface!$F$54*User_interface!$F$55-INDEX(User_interface!$C$85:$C$174,MATCH(Berekeningen!AX$158,User_interface!$B$85:$B$174))*INDEX(User_interface!$D$85:$D$174,MATCH(Berekeningen!AX$158,User_interface!$B$85:$B$174))*User_interface!$F$54*User_interface!$F$55)</f>
        <v>0</v>
      </c>
      <c r="AY165" s="68">
        <f>IF(AY$158=" ", " ",INDEX(User_interface!$C$85:$C$174,MATCH(Berekeningen!AY$158,User_interface!$B$85:$B$174))*INDEX(User_interface!$E$85:$E$174,MATCH(Berekeningen!AY$158,User_interface!$B$85:$B$174))*User_interface!$F$54*User_interface!$F$55-INDEX(User_interface!$C$85:$C$174,MATCH(Berekeningen!AY$158,User_interface!$B$85:$B$174))*INDEX(User_interface!$D$85:$D$174,MATCH(Berekeningen!AY$158,User_interface!$B$85:$B$174))*User_interface!$F$54*User_interface!$F$55)</f>
        <v>0</v>
      </c>
      <c r="AZ165" s="68">
        <f>IF(AZ$158=" ", " ",INDEX(User_interface!$C$85:$C$174,MATCH(Berekeningen!AZ$158,User_interface!$B$85:$B$174))*INDEX(User_interface!$E$85:$E$174,MATCH(Berekeningen!AZ$158,User_interface!$B$85:$B$174))*User_interface!$F$54*User_interface!$F$55-INDEX(User_interface!$C$85:$C$174,MATCH(Berekeningen!AZ$158,User_interface!$B$85:$B$174))*INDEX(User_interface!$D$85:$D$174,MATCH(Berekeningen!AZ$158,User_interface!$B$85:$B$174))*User_interface!$F$54*User_interface!$F$55)</f>
        <v>0</v>
      </c>
      <c r="BA165" s="68">
        <f>IF(BA$158=" ", " ",INDEX(User_interface!$C$85:$C$174,MATCH(Berekeningen!BA$158,User_interface!$B$85:$B$174))*INDEX(User_interface!$E$85:$E$174,MATCH(Berekeningen!BA$158,User_interface!$B$85:$B$174))*User_interface!$F$54*User_interface!$F$55-INDEX(User_interface!$C$85:$C$174,MATCH(Berekeningen!BA$158,User_interface!$B$85:$B$174))*INDEX(User_interface!$D$85:$D$174,MATCH(Berekeningen!BA$158,User_interface!$B$85:$B$174))*User_interface!$F$54*User_interface!$F$55)</f>
        <v>0</v>
      </c>
      <c r="BB165" s="68">
        <f>IF(BB$158=" ", " ",INDEX(User_interface!$C$85:$C$174,MATCH(Berekeningen!BB$158,User_interface!$B$85:$B$174))*INDEX(User_interface!$E$85:$E$174,MATCH(Berekeningen!BB$158,User_interface!$B$85:$B$174))*User_interface!$F$54*User_interface!$F$55-INDEX(User_interface!$C$85:$C$174,MATCH(Berekeningen!BB$158,User_interface!$B$85:$B$174))*INDEX(User_interface!$D$85:$D$174,MATCH(Berekeningen!BB$158,User_interface!$B$85:$B$174))*User_interface!$F$54*User_interface!$F$55)</f>
        <v>0</v>
      </c>
      <c r="BC165" s="68">
        <f>IF(BC$158=" ", " ",INDEX(User_interface!$C$85:$C$174,MATCH(Berekeningen!BC$158,User_interface!$B$85:$B$174))*INDEX(User_interface!$E$85:$E$174,MATCH(Berekeningen!BC$158,User_interface!$B$85:$B$174))*User_interface!$F$54*User_interface!$F$55-INDEX(User_interface!$C$85:$C$174,MATCH(Berekeningen!BC$158,User_interface!$B$85:$B$174))*INDEX(User_interface!$D$85:$D$174,MATCH(Berekeningen!BC$158,User_interface!$B$85:$B$174))*User_interface!$F$54*User_interface!$F$55)</f>
        <v>0</v>
      </c>
      <c r="BD165" s="68" t="str">
        <f>IF(BD$158=" ", " ",INDEX(User_interface!$C$85:$C$174,MATCH(Berekeningen!BD$158,User_interface!$B$85:$B$174))*INDEX(User_interface!$E$85:$E$174,MATCH(Berekeningen!BD$158,User_interface!$B$85:$B$174))*User_interface!$F$54*User_interface!$F$55-INDEX(User_interface!$C$85:$C$174,MATCH(Berekeningen!BD$158,User_interface!$B$85:$B$174))*INDEX(User_interface!$D$85:$D$174,MATCH(Berekeningen!BD$158,User_interface!$B$85:$B$174))*User_interface!$F$54*User_interface!$F$55)</f>
        <v xml:space="preserve"> </v>
      </c>
      <c r="BE165" s="68" t="str">
        <f>IF(BE$158=" ", " ",INDEX(User_interface!$C$85:$C$174,MATCH(Berekeningen!BE$158,User_interface!$B$85:$B$174))*INDEX(User_interface!$E$85:$E$174,MATCH(Berekeningen!BE$158,User_interface!$B$85:$B$174))*User_interface!$F$54*User_interface!$F$55-INDEX(User_interface!$C$85:$C$174,MATCH(Berekeningen!BE$158,User_interface!$B$85:$B$174))*INDEX(User_interface!$D$85:$D$174,MATCH(Berekeningen!BE$158,User_interface!$B$85:$B$174))*User_interface!$F$54*User_interface!$F$55)</f>
        <v xml:space="preserve"> </v>
      </c>
      <c r="BF165" s="68" t="str">
        <f>IF(BF$158=" ", " ",INDEX(User_interface!$C$85:$C$174,MATCH(Berekeningen!BF$158,User_interface!$B$85:$B$174))*INDEX(User_interface!$E$85:$E$174,MATCH(Berekeningen!BF$158,User_interface!$B$85:$B$174))*User_interface!$F$54*User_interface!$F$55-INDEX(User_interface!$C$85:$C$174,MATCH(Berekeningen!BF$158,User_interface!$B$85:$B$174))*INDEX(User_interface!$D$85:$D$174,MATCH(Berekeningen!BF$158,User_interface!$B$85:$B$174))*User_interface!$F$54*User_interface!$F$55)</f>
        <v xml:space="preserve"> </v>
      </c>
      <c r="BG165" s="68" t="str">
        <f>IF(BG$158=" ", " ",INDEX(User_interface!$C$85:$C$174,MATCH(Berekeningen!BG$158,User_interface!$B$85:$B$174))*INDEX(User_interface!$E$85:$E$174,MATCH(Berekeningen!BG$158,User_interface!$B$85:$B$174))*User_interface!$F$54*User_interface!$F$55-INDEX(User_interface!$C$85:$C$174,MATCH(Berekeningen!BG$158,User_interface!$B$85:$B$174))*INDEX(User_interface!$D$85:$D$174,MATCH(Berekeningen!BG$158,User_interface!$B$85:$B$174))*User_interface!$F$54*User_interface!$F$55)</f>
        <v xml:space="preserve"> </v>
      </c>
      <c r="BH165" s="68" t="str">
        <f>IF(BH$158=" ", " ",INDEX(User_interface!$C$85:$C$174,MATCH(Berekeningen!BH$158,User_interface!$B$85:$B$174))*INDEX(User_interface!$E$85:$E$174,MATCH(Berekeningen!BH$158,User_interface!$B$85:$B$174))*User_interface!$F$54*User_interface!$F$55-INDEX(User_interface!$C$85:$C$174,MATCH(Berekeningen!BH$158,User_interface!$B$85:$B$174))*INDEX(User_interface!$D$85:$D$174,MATCH(Berekeningen!BH$158,User_interface!$B$85:$B$174))*User_interface!$F$54*User_interface!$F$55)</f>
        <v xml:space="preserve"> </v>
      </c>
      <c r="BI165" s="68" t="str">
        <f>IF(BI$158=" ", " ",INDEX(User_interface!$C$85:$C$174,MATCH(Berekeningen!BI$158,User_interface!$B$85:$B$174))*INDEX(User_interface!$E$85:$E$174,MATCH(Berekeningen!BI$158,User_interface!$B$85:$B$174))*User_interface!$F$54*User_interface!$F$55-INDEX(User_interface!$C$85:$C$174,MATCH(Berekeningen!BI$158,User_interface!$B$85:$B$174))*INDEX(User_interface!$D$85:$D$174,MATCH(Berekeningen!BI$158,User_interface!$B$85:$B$174))*User_interface!$F$54*User_interface!$F$55)</f>
        <v xml:space="preserve"> </v>
      </c>
      <c r="BJ165" s="68" t="str">
        <f>IF(BJ$158=" ", " ",INDEX(User_interface!$C$85:$C$174,MATCH(Berekeningen!BJ$158,User_interface!$B$85:$B$174))*INDEX(User_interface!$E$85:$E$174,MATCH(Berekeningen!BJ$158,User_interface!$B$85:$B$174))*User_interface!$F$54*User_interface!$F$55-INDEX(User_interface!$C$85:$C$174,MATCH(Berekeningen!BJ$158,User_interface!$B$85:$B$174))*INDEX(User_interface!$D$85:$D$174,MATCH(Berekeningen!BJ$158,User_interface!$B$85:$B$174))*User_interface!$F$54*User_interface!$F$55)</f>
        <v xml:space="preserve"> </v>
      </c>
      <c r="BK165" s="68" t="str">
        <f>IF(BK$158=" ", " ",INDEX(User_interface!$C$85:$C$174,MATCH(Berekeningen!BK$158,User_interface!$B$85:$B$174))*INDEX(User_interface!$E$85:$E$174,MATCH(Berekeningen!BK$158,User_interface!$B$85:$B$174))*User_interface!$F$54*User_interface!$F$55-INDEX(User_interface!$C$85:$C$174,MATCH(Berekeningen!BK$158,User_interface!$B$85:$B$174))*INDEX(User_interface!$D$85:$D$174,MATCH(Berekeningen!BK$158,User_interface!$B$85:$B$174))*User_interface!$F$54*User_interface!$F$55)</f>
        <v xml:space="preserve"> </v>
      </c>
      <c r="BL165" s="68" t="str">
        <f>IF(BL$158=" ", " ",INDEX(User_interface!$C$85:$C$174,MATCH(Berekeningen!BL$158,User_interface!$B$85:$B$174))*INDEX(User_interface!$E$85:$E$174,MATCH(Berekeningen!BL$158,User_interface!$B$85:$B$174))*User_interface!$F$54*User_interface!$F$55-INDEX(User_interface!$C$85:$C$174,MATCH(Berekeningen!BL$158,User_interface!$B$85:$B$174))*INDEX(User_interface!$D$85:$D$174,MATCH(Berekeningen!BL$158,User_interface!$B$85:$B$174))*User_interface!$F$54*User_interface!$F$55)</f>
        <v xml:space="preserve"> </v>
      </c>
      <c r="BM165" s="68" t="str">
        <f>IF(BM$158=" ", " ",INDEX(User_interface!$C$85:$C$174,MATCH(Berekeningen!BM$158,User_interface!$B$85:$B$174))*INDEX(User_interface!$E$85:$E$174,MATCH(Berekeningen!BM$158,User_interface!$B$85:$B$174))*User_interface!$F$54*User_interface!$F$55-INDEX(User_interface!$C$85:$C$174,MATCH(Berekeningen!BM$158,User_interface!$B$85:$B$174))*INDEX(User_interface!$D$85:$D$174,MATCH(Berekeningen!BM$158,User_interface!$B$85:$B$174))*User_interface!$F$54*User_interface!$F$55)</f>
        <v xml:space="preserve"> </v>
      </c>
    </row>
    <row r="166" spans="2:65">
      <c r="B166" s="68" t="s">
        <v>5</v>
      </c>
      <c r="C166" s="68" t="s">
        <v>32</v>
      </c>
      <c r="D166" s="68" t="s">
        <v>6</v>
      </c>
      <c r="E166" s="86" t="str">
        <f t="shared" si="8"/>
        <v>Ref.</v>
      </c>
      <c r="P166" s="55">
        <f>IF(P$158=" "," ",IF(P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Q166" s="55">
        <f>IF(Q$158=" "," ",IF(Q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R166" s="55">
        <f>IF(R$158=" "," ",IF(R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S166" s="55">
        <f>IF(S$158=" "," ",IF(S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T166" s="55">
        <f>IF(T$158=" "," ",IF(T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U166" s="55">
        <f>IF(U$158=" "," ",IF(U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V166" s="55">
        <f>IF(V$158=" "," ",IF(V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W166" s="55">
        <f>IF(W$158=" "," ",IF(W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X166" s="55">
        <f>IF(X$158=" "," ",IF(X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Y166" s="55">
        <f>IF(Y$158=" "," ",IF(Y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Z166" s="55">
        <f>IF(Z$158=" "," ",IF(Z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A166" s="55">
        <f>IF(AA$158=" "," ",IF(AA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B166" s="55">
        <f>IF(AB$158=" "," ",IF(AB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C166" s="55">
        <f>IF(AC$158=" "," ",IF(AC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D166" s="55">
        <f>IF(AD$158=" "," ",IF(AD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E166" s="55">
        <f>IF(AE$158=" "," ",IF(AE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F166" s="55">
        <f>IF(AF$158=" "," ",IF(AF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G166" s="55">
        <f>IF(AG$158=" "," ",IF(AG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H166" s="55">
        <f>IF(AH$158=" "," ",IF(AH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I166" s="55">
        <f>IF(AI$158=" "," ",IF(AI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J166" s="55">
        <f>IF(AJ$158=" "," ",IF(AJ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K166" s="55">
        <f>IF(AK$158=" "," ",IF(AK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L166" s="55">
        <f>IF(AL$158=" "," ",IF(AL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M166" s="55">
        <f>IF(AM$158=" "," ",IF(AM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N166" s="55">
        <f>IF(AN$158=" "," ",IF(AN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O166" s="55">
        <f>IF(AO$158=" "," ",IF(AO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P166" s="55">
        <f>IF(AP$158=" "," ",IF(AP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Q166" s="55">
        <f>IF(AQ$158=" "," ",IF(AQ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R166" s="55">
        <f>IF(AR$158=" "," ",IF(AR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S166" s="55">
        <f>IF(AS$158=" "," ",IF(AS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T166" s="55">
        <f>IF(AT$158=" "," ",IF(AT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U166" s="55">
        <f>IF(AU$158=" "," ",IF(AU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V166" s="55">
        <f>IF(AV$158=" "," ",IF(AV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W166" s="55">
        <f>IF(AW$158=" "," ",IF(AW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X166" s="55">
        <f>IF(AX$158=" "," ",IF(AX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Y166" s="55">
        <f>IF(AY$158=" "," ",IF(AY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AZ166" s="55">
        <f>IF(AZ$158=" "," ",IF(AZ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BA166" s="55">
        <f>IF(BA$158=" "," ",IF(BA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BB166" s="55">
        <f>IF(BB$158=" "," ",IF(BB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BC166" s="55">
        <f>IF(BC$158=" "," ",IF(BC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>0</v>
      </c>
      <c r="BD166" s="55" t="str">
        <f>IF(BD$158=" "," ",IF(BD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E166" s="55" t="str">
        <f>IF(BE$158=" "," ",IF(BE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F166" s="55" t="str">
        <f>IF(BF$158=" "," ",IF(BF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G166" s="55" t="str">
        <f>IF(BG$158=" "," ",IF(BG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H166" s="55" t="str">
        <f>IF(BH$158=" "," ",IF(BH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I166" s="55" t="str">
        <f>IF(BI$158=" "," ",IF(BI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J166" s="55" t="str">
        <f>IF(BJ$158=" "," ",IF(BJ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K166" s="55" t="str">
        <f>IF(BK$158=" "," ",IF(BK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L166" s="55" t="str">
        <f>IF(BL$158=" "," ",IF(BL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  <c r="BM166" s="55" t="str">
        <f>IF(BM$158=" "," ",IF(BM158=Berekeningen!$P158,(IF($E166=$S$3,INDEX(Data_sheet!$V$35:$V$42,MATCH(Berekeningen!$C166,Data_sheet!$C$35:$C$42,0))*User_interface!$F$54,IF($E166=$S$4,INDEX(Data_sheet!$W$35:$W$42,MATCH(Berekeningen!$C166,Data_sheet!$C$35:$C$42,0))*User_interface!$F$54,IF($E166=$S$5,INDEX(Data_sheet!$X$35:$X$42,MATCH(Berekeningen!$C166,Data_sheet!$C$35:$C$42,0))*User_interface!$F$54,IF($E166=$S$6,0,"ERROR"))))),0))</f>
        <v xml:space="preserve"> </v>
      </c>
    </row>
    <row r="167" spans="2:65">
      <c r="C167" s="68" t="s">
        <v>43</v>
      </c>
      <c r="D167" s="68" t="s">
        <v>6</v>
      </c>
      <c r="F167" s="68" t="str">
        <f>IF(F158=" "," ",SUM(SUMIF($B159:$B166,$U$4,F159:F166),-SUMIF($B159:$B166,$U$3,F159:F166))/(1+User_interface!$F$59)^(F158-($P158-1)))</f>
        <v xml:space="preserve"> </v>
      </c>
      <c r="G167" s="68" t="str">
        <f>IF(G158=" "," ",SUM(SUMIF($B159:$B166,$U$4,G159:G166),-SUMIF($B159:$B166,$U$3,G159:G166))/(1+User_interface!$F$59)^(G158-($P158-1)))</f>
        <v xml:space="preserve"> </v>
      </c>
      <c r="H167" s="68" t="str">
        <f>IF(H158=" "," ",SUM(SUMIF($B159:$B166,$U$4,H159:H166),-SUMIF($B159:$B166,$U$3,H159:H166))/(1+User_interface!$F$59)^(H158-($P158-1)))</f>
        <v xml:space="preserve"> </v>
      </c>
      <c r="I167" s="68" t="str">
        <f>IF(I158=" "," ",SUM(SUMIF($B159:$B166,$U$4,I159:I166),-SUMIF($B159:$B166,$U$3,I159:I166))/(1+User_interface!$F$59)^(I158-($P158-1)))</f>
        <v xml:space="preserve"> </v>
      </c>
      <c r="J167" s="68" t="str">
        <f>IF(J158=" "," ",SUM(SUMIF($B159:$B166,$U$4,J159:J166),-SUMIF($B159:$B166,$U$3,J159:J166))/(1+User_interface!$F$59)^(J158-($P158-1)))</f>
        <v xml:space="preserve"> </v>
      </c>
      <c r="K167" s="68" t="str">
        <f>IF(K158=" "," ",SUM(SUMIF($B159:$B166,$U$4,K159:K166),-SUMIF($B159:$B166,$U$3,K159:K166))/(1+User_interface!$F$59)^(K158-($P158-1)))</f>
        <v xml:space="preserve"> </v>
      </c>
      <c r="L167" s="68" t="str">
        <f>IF(L158=" "," ",SUM(SUMIF($B159:$B166,$U$4,L159:L166),-SUMIF($B159:$B166,$U$3,L159:L166))/(1+User_interface!$F$59)^(L158-($P158-1)))</f>
        <v xml:space="preserve"> </v>
      </c>
      <c r="M167" s="68" t="str">
        <f>IF(M158=" "," ",SUM(SUMIF($B159:$B166,$U$4,M159:M166),-SUMIF($B159:$B166,$U$3,M159:M166))/(1+User_interface!$F$59)^(M158-($P158-1)))</f>
        <v xml:space="preserve"> </v>
      </c>
      <c r="N167" s="68" t="str">
        <f>IF(N158=" "," ",SUM(SUMIF($B159:$B166,$U$4,N159:N166),-SUMIF($B159:$B166,$U$3,N159:N166))/(1+User_interface!$F$59)^(N158-($P158-1)))</f>
        <v xml:space="preserve"> </v>
      </c>
      <c r="O167" s="68" t="str">
        <f>IF(O158=" "," ",SUM(SUMIF($B159:$B166,$U$4,O159:O166),-SUMIF($B159:$B166,$U$3,O159:O166))/(1+User_interface!$F$59)^(O158-($P158-1)))</f>
        <v xml:space="preserve"> </v>
      </c>
      <c r="P167" s="68">
        <f>IF(P158=" "," ",SUM(SUMIF($B159:$B166,$U$4,P159:P166),-SUMIF($B159:$B166,$U$3,P159:P166))/(1+User_interface!$F$59)^(P158-($P158-1)))</f>
        <v>292525.88636365678</v>
      </c>
      <c r="Q167" s="68">
        <f>IF(Q158=" "," ",SUM(SUMIF($B159:$B166,$U$4,Q159:Q166),-SUMIF($B159:$B166,$U$3,Q159:Q166))/(1+User_interface!$F$59)^(Q158-($P158-1)))</f>
        <v>85397.196530964531</v>
      </c>
      <c r="R167" s="68">
        <f>IF(R158=" "," ",SUM(SUMIF($B159:$B166,$U$4,R159:R166),-SUMIF($B159:$B166,$U$3,R159:R166))/(1+User_interface!$F$59)^(R158-($P158-1)))</f>
        <v>83152.09009831016</v>
      </c>
      <c r="S167" s="68">
        <f>IF(S158=" "," ",SUM(SUMIF($B159:$B166,$U$4,S159:S166),-SUMIF($B159:$B166,$U$3,S159:S166))/(1+User_interface!$F$59)^(S158-($P158-1)))</f>
        <v>80966.007885404266</v>
      </c>
      <c r="T167" s="68">
        <f>IF(T158=" "," ",SUM(SUMIF($B159:$B166,$U$4,T159:T166),-SUMIF($B159:$B166,$U$3,T159:T166))/(1+User_interface!$F$59)^(T158-($P158-1)))</f>
        <v>78837.398135739306</v>
      </c>
      <c r="U167" s="68">
        <f>IF(U158=" "," ",SUM(SUMIF($B159:$B166,$U$4,U159:U166),-SUMIF($B159:$B166,$U$3,U159:U166))/(1+User_interface!$F$59)^(U158-($P158-1)))</f>
        <v>76764.749888743245</v>
      </c>
      <c r="V167" s="68">
        <f>IF(V158=" "," ",SUM(SUMIF($B159:$B166,$U$4,V159:V166),-SUMIF($B159:$B166,$U$3,V159:V166))/(1+User_interface!$F$59)^(V158-($P158-1)))</f>
        <v>74746.591907247566</v>
      </c>
      <c r="W167" s="68">
        <f>IF(W158=" "," ",SUM(SUMIF($B159:$B166,$U$4,W159:W166),-SUMIF($B159:$B166,$U$3,W159:W166))/(1+User_interface!$F$59)^(W158-($P158-1)))</f>
        <v>72781.491633152458</v>
      </c>
      <c r="X167" s="68">
        <f>IF(X158=" "," ",SUM(SUMIF($B159:$B166,$U$4,X159:X166),-SUMIF($B159:$B166,$U$3,X159:X166))/(1+User_interface!$F$59)^(X158-($P158-1)))</f>
        <v>70868.054170547679</v>
      </c>
      <c r="Y167" s="68">
        <f>IF(Y158=" "," ",SUM(SUMIF($B159:$B166,$U$4,Y159:Y166),-SUMIF($B159:$B166,$U$3,Y159:Y166))/(1+User_interface!$F$59)^(Y158-($P158-1)))</f>
        <v>69004.921295567372</v>
      </c>
      <c r="Z167" s="68">
        <f>IF(Z158=" "," ",SUM(SUMIF($B159:$B166,$U$4,Z159:Z166),-SUMIF($B159:$B166,$U$3,Z159:Z166))/(1+User_interface!$F$59)^(Z158-($P158-1)))</f>
        <v>67190.770492275915</v>
      </c>
      <c r="AA167" s="68">
        <f>IF(AA158=" "," ",SUM(SUMIF($B159:$B166,$U$4,AA159:AA166),-SUMIF($B159:$B166,$U$3,AA159:AA166))/(1+User_interface!$F$59)^(AA158-($P158-1)))</f>
        <v>65424.314013900606</v>
      </c>
      <c r="AB167" s="68">
        <f>IF(AB158=" "," ",SUM(SUMIF($B159:$B166,$U$4,AB159:AB166),-SUMIF($B159:$B166,$U$3,AB159:AB166))/(1+User_interface!$F$59)^(AB158-($P158-1)))</f>
        <v>63704.297968744519</v>
      </c>
      <c r="AC167" s="68">
        <f>IF(AC158=" "," ",SUM(SUMIF($B159:$B166,$U$4,AC159:AC166),-SUMIF($B159:$B166,$U$3,AC159:AC166))/(1+User_interface!$F$59)^(AC158-($P158-1)))</f>
        <v>62029.501430130986</v>
      </c>
      <c r="AD167" s="68">
        <f>IF(AD158=" "," ",SUM(SUMIF($B159:$B166,$U$4,AD159:AD166),-SUMIF($B159:$B166,$U$3,AD159:AD166))/(1+User_interface!$F$59)^(AD158-($P158-1)))</f>
        <v>60398.735569747798</v>
      </c>
      <c r="AE167" s="68">
        <f>IF(AE158=" "," ",SUM(SUMIF($B159:$B166,$U$4,AE159:AE166),-SUMIF($B159:$B166,$U$3,AE159:AE166))/(1+User_interface!$F$59)^(AE158-($P158-1)))</f>
        <v>58810.84281377586</v>
      </c>
      <c r="AF167" s="68">
        <f>IF(AF158=" "," ",SUM(SUMIF($B159:$B166,$U$4,AF159:AF166),-SUMIF($B159:$B166,$U$3,AF159:AF166))/(1+User_interface!$F$59)^(AF158-($P158-1)))</f>
        <v>57264.696021203381</v>
      </c>
      <c r="AG167" s="68">
        <f>IF(AG158=" "," ",SUM(SUMIF($B159:$B166,$U$4,AG159:AG166),-SUMIF($B159:$B166,$U$3,AG159:AG166))/(1+User_interface!$F$59)^(AG158-($P158-1)))</f>
        <v>55759.197683742335</v>
      </c>
      <c r="AH167" s="68">
        <f>IF(AH158=" "," ",SUM(SUMIF($B159:$B166,$U$4,AH159:AH166),-SUMIF($B159:$B166,$U$3,AH159:AH166))/(1+User_interface!$F$59)^(AH158-($P158-1)))</f>
        <v>54293.279146779299</v>
      </c>
      <c r="AI167" s="68">
        <f>IF(AI158=" "," ",SUM(SUMIF($B159:$B166,$U$4,AI159:AI166),-SUMIF($B159:$B166,$U$3,AI159:AI166))/(1+User_interface!$F$59)^(AI158-($P158-1)))</f>
        <v>52865.899850807509</v>
      </c>
      <c r="AJ167" s="68">
        <f>IF(AJ158=" "," ",SUM(SUMIF($B159:$B166,$U$4,AJ159:AJ166),-SUMIF($B159:$B166,$U$3,AJ159:AJ166))/(1+User_interface!$F$59)^(AJ158-($P158-1)))</f>
        <v>51476.04659280186</v>
      </c>
      <c r="AK167" s="68">
        <f>IF(AK158=" "," ",SUM(SUMIF($B159:$B166,$U$4,AK159:AK166),-SUMIF($B159:$B166,$U$3,AK159:AK166))/(1+User_interface!$F$59)^(AK158-($P158-1)))</f>
        <v>50122.73280701253</v>
      </c>
      <c r="AL167" s="68">
        <f>IF(AL158=" "," ",SUM(SUMIF($B159:$B166,$U$4,AL159:AL166),-SUMIF($B159:$B166,$U$3,AL159:AL166))/(1+User_interface!$F$59)^(AL158-($P158-1)))</f>
        <v>48804.99786466654</v>
      </c>
      <c r="AM167" s="68">
        <f>IF(AM158=" "," ",SUM(SUMIF($B159:$B166,$U$4,AM159:AM166),-SUMIF($B159:$B166,$U$3,AM159:AM166))/(1+User_interface!$F$59)^(AM158-($P158-1)))</f>
        <v>47521.906392080367</v>
      </c>
      <c r="AN167" s="68">
        <f>IF(AN158=" "," ",SUM(SUMIF($B159:$B166,$U$4,AN159:AN166),-SUMIF($B159:$B166,$U$3,AN159:AN166))/(1+User_interface!$F$59)^(AN158-($P158-1)))</f>
        <v>46272.547606699489</v>
      </c>
      <c r="AO167" s="68">
        <f>IF(AO158=" "," ",SUM(SUMIF($B159:$B166,$U$4,AO159:AO166),-SUMIF($B159:$B166,$U$3,AO159:AO166))/(1+User_interface!$F$59)^(AO158-($P158-1)))</f>
        <v>45056.034670593464</v>
      </c>
      <c r="AP167" s="68">
        <f>IF(AP158=" "," ",SUM(SUMIF($B159:$B166,$U$4,AP159:AP166),-SUMIF($B159:$B166,$U$3,AP159:AP166))/(1+User_interface!$F$59)^(AP158-($P158-1)))</f>
        <v>43871.504060947882</v>
      </c>
      <c r="AQ167" s="68">
        <f>IF(AQ158=" "," ",SUM(SUMIF($B159:$B166,$U$4,AQ159:AQ166),-SUMIF($B159:$B166,$U$3,AQ159:AQ166))/(1+User_interface!$F$59)^(AQ158-($P158-1)))</f>
        <v>42718.114957106016</v>
      </c>
      <c r="AR167" s="68">
        <f>IF(AR158=" "," ",SUM(SUMIF($B159:$B166,$U$4,AR159:AR166),-SUMIF($B159:$B166,$U$3,AR159:AR166))/(1+User_interface!$F$59)^(AR158-($P158-1)))</f>
        <v>41595.048643725437</v>
      </c>
      <c r="AS167" s="68">
        <f>IF(AS158=" "," ",SUM(SUMIF($B159:$B166,$U$4,AS159:AS166),-SUMIF($B159:$B166,$U$3,AS159:AS166))/(1+User_interface!$F$59)^(AS158-($P158-1)))</f>
        <v>40501.507929625557</v>
      </c>
      <c r="AT167" s="68">
        <f>IF(AT158=" "," ",SUM(SUMIF($B159:$B166,$U$4,AT159:AT166),-SUMIF($B159:$B166,$U$3,AT159:AT166))/(1+User_interface!$F$59)^(AT158-($P158-1)))</f>
        <v>39436.716581913875</v>
      </c>
      <c r="AU167" s="68">
        <f>IF(AU158=" "," ",SUM(SUMIF($B159:$B166,$U$4,AU159:AU166),-SUMIF($B159:$B166,$U$3,AU159:AU166))/(1+User_interface!$F$59)^(AU158-($P158-1)))</f>
        <v>38399.918774989179</v>
      </c>
      <c r="AV167" s="68">
        <f>IF(AV158=" "," ",SUM(SUMIF($B159:$B166,$U$4,AV159:AV166),-SUMIF($B159:$B166,$U$3,AV159:AV166))/(1+User_interface!$F$59)^(AV158-($P158-1)))</f>
        <v>37390.378554030358</v>
      </c>
      <c r="AW167" s="68">
        <f>IF(AW158=" "," ",SUM(SUMIF($B159:$B166,$U$4,AW159:AW166),-SUMIF($B159:$B166,$U$3,AW159:AW166))/(1+User_interface!$F$59)^(AW158-($P158-1)))</f>
        <v>36407.379312590419</v>
      </c>
      <c r="AX167" s="68">
        <f>IF(AX158=" "," ",SUM(SUMIF($B159:$B166,$U$4,AX159:AX166),-SUMIF($B159:$B166,$U$3,AX159:AX166))/(1+User_interface!$F$59)^(AX158-($P158-1)))</f>
        <v>35450.223283924461</v>
      </c>
      <c r="AY167" s="68">
        <f>IF(AY158=" "," ",SUM(SUMIF($B159:$B166,$U$4,AY159:AY166),-SUMIF($B159:$B166,$U$3,AY159:AY166))/(1+User_interface!$F$59)^(AY158-($P158-1)))</f>
        <v>34518.231045690816</v>
      </c>
      <c r="AZ167" s="68">
        <f>IF(AZ158=" "," ",SUM(SUMIF($B159:$B166,$U$4,AZ159:AZ166),-SUMIF($B159:$B166,$U$3,AZ159:AZ166))/(1+User_interface!$F$59)^(AZ158-($P158-1)))</f>
        <v>33610.74103767363</v>
      </c>
      <c r="BA167" s="68">
        <f>IF(BA158=" "," ",SUM(SUMIF($B159:$B166,$U$4,BA159:BA166),-SUMIF($B159:$B166,$U$3,BA159:BA166))/(1+User_interface!$F$59)^(BA158-($P158-1)))</f>
        <v>32727.109092184648</v>
      </c>
      <c r="BB167" s="68">
        <f>IF(BB158=" "," ",SUM(SUMIF($B159:$B166,$U$4,BB159:BB166),-SUMIF($B159:$B166,$U$3,BB159:BB166))/(1+User_interface!$F$59)^(BB158-($P158-1)))</f>
        <v>31866.707976810758</v>
      </c>
      <c r="BC167" s="68">
        <f>IF(BC158=" "," ",SUM(SUMIF($B159:$B166,$U$4,BC159:BC166),-SUMIF($B159:$B166,$U$3,BC159:BC166))/(1+User_interface!$F$59)^(BC158-($P158-1)))</f>
        <v>31028.926949182827</v>
      </c>
      <c r="BD167" s="68" t="str">
        <f>IF(BD158=" "," ",SUM(SUMIF($B159:$B166,$U$4,BD159:BD166),-SUMIF($B159:$B166,$U$3,BD159:BD166))/(1+User_interface!$F$59)^(BD158-($P158-1)))</f>
        <v xml:space="preserve"> </v>
      </c>
      <c r="BE167" s="68" t="str">
        <f>IF(BE158=" "," ",SUM(SUMIF($B159:$B166,$U$4,BE159:BE166),-SUMIF($B159:$B166,$U$3,BE159:BE166))/(1+User_interface!$F$59)^(BE158-($P158-1)))</f>
        <v xml:space="preserve"> </v>
      </c>
      <c r="BF167" s="68" t="str">
        <f>IF(BF158=" "," ",SUM(SUMIF($B159:$B166,$U$4,BF159:BF166),-SUMIF($B159:$B166,$U$3,BF159:BF166))/(1+User_interface!$F$59)^(BF158-($P158-1)))</f>
        <v xml:space="preserve"> </v>
      </c>
      <c r="BG167" s="68" t="str">
        <f>IF(BG158=" "," ",SUM(SUMIF($B159:$B166,$U$4,BG159:BG166),-SUMIF($B159:$B166,$U$3,BG159:BG166))/(1+User_interface!$F$59)^(BG158-($P158-1)))</f>
        <v xml:space="preserve"> </v>
      </c>
      <c r="BH167" s="68" t="str">
        <f>IF(BH158=" "," ",SUM(SUMIF($B159:$B166,$U$4,BH159:BH166),-SUMIF($B159:$B166,$U$3,BH159:BH166))/(1+User_interface!$F$59)^(BH158-($P158-1)))</f>
        <v xml:space="preserve"> </v>
      </c>
      <c r="BI167" s="68" t="str">
        <f>IF(BI158=" "," ",SUM(SUMIF($B159:$B166,$U$4,BI159:BI166),-SUMIF($B159:$B166,$U$3,BI159:BI166))/(1+User_interface!$F$59)^(BI158-($P158-1)))</f>
        <v xml:space="preserve"> </v>
      </c>
      <c r="BJ167" s="68" t="str">
        <f>IF(BJ158=" "," ",SUM(SUMIF($B159:$B166,$U$4,BJ159:BJ166),-SUMIF($B159:$B166,$U$3,BJ159:BJ166))/(1+User_interface!$F$59)^(BJ158-($P158-1)))</f>
        <v xml:space="preserve"> </v>
      </c>
      <c r="BK167" s="68" t="str">
        <f>IF(BK158=" "," ",SUM(SUMIF($B159:$B166,$U$4,BK159:BK166),-SUMIF($B159:$B166,$U$3,BK159:BK166))/(1+User_interface!$F$59)^(BK158-($P158-1)))</f>
        <v xml:space="preserve"> </v>
      </c>
      <c r="BL167" s="68" t="str">
        <f>IF(BL158=" "," ",SUM(SUMIF($B159:$B166,$U$4,BL159:BL166),-SUMIF($B159:$B166,$U$3,BL159:BL166))/(1+User_interface!$F$59)^(BL158-($P158-1)))</f>
        <v xml:space="preserve"> </v>
      </c>
      <c r="BM167" s="68" t="str">
        <f>IF(BM158=" "," ",SUM(SUMIF($B159:$B166,$U$4,BM159:BM166),-SUMIF($B159:$B166,$U$3,BM159:BM166))/(1+User_interface!$F$59)^(BM158-($P158-1)))</f>
        <v xml:space="preserve"> </v>
      </c>
    </row>
    <row r="168" spans="2:65">
      <c r="C168" s="68" t="s">
        <v>131</v>
      </c>
      <c r="D168" s="68" t="s">
        <v>6</v>
      </c>
      <c r="F168" s="68" t="str">
        <f>IF(F158=" "," ",SUM(SUMIF($B159:$B166,$U$3,F159:F166),-SUMIF($B159:$B166,$U$4,F159:F166))/(1+User_interface!$F$59)^(F158-($P158-1)))</f>
        <v xml:space="preserve"> </v>
      </c>
      <c r="G168" s="68" t="str">
        <f>IF(G158=" "," ",SUM(SUMIF($B159:$B166,$U$3,G159:G166),-SUMIF($B159:$B166,$U$4,G159:G166))/(1+User_interface!$F$59)^(G158-($P158-1)))</f>
        <v xml:space="preserve"> </v>
      </c>
      <c r="H168" s="68" t="str">
        <f>IF(H158=" "," ",SUM(SUMIF($B159:$B166,$U$3,H159:H166),-SUMIF($B159:$B166,$U$4,H159:H166))/(1+User_interface!$F$59)^(H158-($P158-1)))</f>
        <v xml:space="preserve"> </v>
      </c>
      <c r="I168" s="68" t="str">
        <f>IF(I158=" "," ",SUM(SUMIF($B159:$B166,$U$3,I159:I166),-SUMIF($B159:$B166,$U$4,I159:I166))/(1+User_interface!$F$59)^(I158-($P158-1)))</f>
        <v xml:space="preserve"> </v>
      </c>
      <c r="J168" s="68" t="str">
        <f>IF(J158=" "," ",SUM(SUMIF($B159:$B166,$U$3,J159:J166),-SUMIF($B159:$B166,$U$4,J159:J166))/(1+User_interface!$F$59)^(J158-($P158-1)))</f>
        <v xml:space="preserve"> </v>
      </c>
      <c r="K168" s="68" t="str">
        <f>IF(K158=" "," ",SUM(SUMIF($B159:$B166,$U$3,K159:K166),-SUMIF($B159:$B166,$U$4,K159:K166))/(1+User_interface!$F$59)^(K158-($P158-1)))</f>
        <v xml:space="preserve"> </v>
      </c>
      <c r="L168" s="68" t="str">
        <f>IF(L158=" "," ",SUM(SUMIF($B159:$B166,$U$3,L159:L166),-SUMIF($B159:$B166,$U$4,L159:L166))/(1+User_interface!$F$59)^(L158-($P158-1)))</f>
        <v xml:space="preserve"> </v>
      </c>
      <c r="M168" s="68" t="str">
        <f>IF(M158=" "," ",SUM(SUMIF($B159:$B166,$U$3,M159:M166),-SUMIF($B159:$B166,$U$4,M159:M166))/(1+User_interface!$F$59)^(M158-($P158-1)))</f>
        <v xml:space="preserve"> </v>
      </c>
      <c r="N168" s="68" t="str">
        <f>IF(N158=" "," ",SUM(SUMIF($B159:$B166,$U$3,N159:N166),-SUMIF($B159:$B166,$U$4,N159:N166))/(1+User_interface!$F$59)^(N158-($P158-1)))</f>
        <v xml:space="preserve"> </v>
      </c>
      <c r="O168" s="68" t="str">
        <f>IF(O158=" "," ",SUM(SUMIF($B159:$B166,$U$3,O159:O166),-SUMIF($B159:$B166,$U$4,O159:O166))/(1+User_interface!$F$59)^(O158-($P158-1)))</f>
        <v xml:space="preserve"> </v>
      </c>
      <c r="P168" s="68">
        <f>IF(P158=" "," ",SUM(SUMIF($B159:$B166,$U$3,P159:P166),-SUMIF($B159:$B166,$U$4,P159:P166))/(1+User_interface!$F$59)^(P158-($P158-1)))</f>
        <v>-292525.88636365678</v>
      </c>
      <c r="Q168" s="68">
        <f>IF(Q158=" "," ",SUM(SUMIF($B159:$B166,$U$3,Q159:Q166),-SUMIF($B159:$B166,$U$4,Q159:Q166))/(1+User_interface!$F$59)^(Q158-($P158-1)))</f>
        <v>-85397.196530964531</v>
      </c>
      <c r="R168" s="68">
        <f>IF(R158=" "," ",SUM(SUMIF($B159:$B166,$U$3,R159:R166),-SUMIF($B159:$B166,$U$4,R159:R166))/(1+User_interface!$F$59)^(R158-($P158-1)))</f>
        <v>-83152.09009831016</v>
      </c>
      <c r="S168" s="68">
        <f>IF(S158=" "," ",SUM(SUMIF($B159:$B166,$U$3,S159:S166),-SUMIF($B159:$B166,$U$4,S159:S166))/(1+User_interface!$F$59)^(S158-($P158-1)))</f>
        <v>-80966.007885404266</v>
      </c>
      <c r="T168" s="68">
        <f>IF(T158=" "," ",SUM(SUMIF($B159:$B166,$U$3,T159:T166),-SUMIF($B159:$B166,$U$4,T159:T166))/(1+User_interface!$F$59)^(T158-($P158-1)))</f>
        <v>-78837.398135739306</v>
      </c>
      <c r="U168" s="68">
        <f>IF(U158=" "," ",SUM(SUMIF($B159:$B166,$U$3,U159:U166),-SUMIF($B159:$B166,$U$4,U159:U166))/(1+User_interface!$F$59)^(U158-($P158-1)))</f>
        <v>-76764.749888743245</v>
      </c>
      <c r="V168" s="68">
        <f>IF(V158=" "," ",SUM(SUMIF($B159:$B166,$U$3,V159:V166),-SUMIF($B159:$B166,$U$4,V159:V166))/(1+User_interface!$F$59)^(V158-($P158-1)))</f>
        <v>-74746.591907247566</v>
      </c>
      <c r="W168" s="68">
        <f>IF(W158=" "," ",SUM(SUMIF($B159:$B166,$U$3,W159:W166),-SUMIF($B159:$B166,$U$4,W159:W166))/(1+User_interface!$F$59)^(W158-($P158-1)))</f>
        <v>-72781.491633152458</v>
      </c>
      <c r="X168" s="68">
        <f>IF(X158=" "," ",SUM(SUMIF($B159:$B166,$U$3,X159:X166),-SUMIF($B159:$B166,$U$4,X159:X166))/(1+User_interface!$F$59)^(X158-($P158-1)))</f>
        <v>-70868.054170547679</v>
      </c>
      <c r="Y168" s="68">
        <f>IF(Y158=" "," ",SUM(SUMIF($B159:$B166,$U$3,Y159:Y166),-SUMIF($B159:$B166,$U$4,Y159:Y166))/(1+User_interface!$F$59)^(Y158-($P158-1)))</f>
        <v>-69004.921295567372</v>
      </c>
      <c r="Z168" s="68">
        <f>IF(Z158=" "," ",SUM(SUMIF($B159:$B166,$U$3,Z159:Z166),-SUMIF($B159:$B166,$U$4,Z159:Z166))/(1+User_interface!$F$59)^(Z158-($P158-1)))</f>
        <v>-67190.770492275915</v>
      </c>
      <c r="AA168" s="68">
        <f>IF(AA158=" "," ",SUM(SUMIF($B159:$B166,$U$3,AA159:AA166),-SUMIF($B159:$B166,$U$4,AA159:AA166))/(1+User_interface!$F$59)^(AA158-($P158-1)))</f>
        <v>-65424.314013900606</v>
      </c>
      <c r="AB168" s="68">
        <f>IF(AB158=" "," ",SUM(SUMIF($B159:$B166,$U$3,AB159:AB166),-SUMIF($B159:$B166,$U$4,AB159:AB166))/(1+User_interface!$F$59)^(AB158-($P158-1)))</f>
        <v>-63704.297968744519</v>
      </c>
      <c r="AC168" s="68">
        <f>IF(AC158=" "," ",SUM(SUMIF($B159:$B166,$U$3,AC159:AC166),-SUMIF($B159:$B166,$U$4,AC159:AC166))/(1+User_interface!$F$59)^(AC158-($P158-1)))</f>
        <v>-62029.501430130986</v>
      </c>
      <c r="AD168" s="68">
        <f>IF(AD158=" "," ",SUM(SUMIF($B159:$B166,$U$3,AD159:AD166),-SUMIF($B159:$B166,$U$4,AD159:AD166))/(1+User_interface!$F$59)^(AD158-($P158-1)))</f>
        <v>-60398.735569747798</v>
      </c>
      <c r="AE168" s="68">
        <f>IF(AE158=" "," ",SUM(SUMIF($B159:$B166,$U$3,AE159:AE166),-SUMIF($B159:$B166,$U$4,AE159:AE166))/(1+User_interface!$F$59)^(AE158-($P158-1)))</f>
        <v>-58810.84281377586</v>
      </c>
      <c r="AF168" s="68">
        <f>IF(AF158=" "," ",SUM(SUMIF($B159:$B166,$U$3,AF159:AF166),-SUMIF($B159:$B166,$U$4,AF159:AF166))/(1+User_interface!$F$59)^(AF158-($P158-1)))</f>
        <v>-57264.696021203381</v>
      </c>
      <c r="AG168" s="68">
        <f>IF(AG158=" "," ",SUM(SUMIF($B159:$B166,$U$3,AG159:AG166),-SUMIF($B159:$B166,$U$4,AG159:AG166))/(1+User_interface!$F$59)^(AG158-($P158-1)))</f>
        <v>-55759.197683742335</v>
      </c>
      <c r="AH168" s="68">
        <f>IF(AH158=" "," ",SUM(SUMIF($B159:$B166,$U$3,AH159:AH166),-SUMIF($B159:$B166,$U$4,AH159:AH166))/(1+User_interface!$F$59)^(AH158-($P158-1)))</f>
        <v>-54293.279146779299</v>
      </c>
      <c r="AI168" s="68">
        <f>IF(AI158=" "," ",SUM(SUMIF($B159:$B166,$U$3,AI159:AI166),-SUMIF($B159:$B166,$U$4,AI159:AI166))/(1+User_interface!$F$59)^(AI158-($P158-1)))</f>
        <v>-52865.899850807509</v>
      </c>
      <c r="AJ168" s="68">
        <f>IF(AJ158=" "," ",SUM(SUMIF($B159:$B166,$U$3,AJ159:AJ166),-SUMIF($B159:$B166,$U$4,AJ159:AJ166))/(1+User_interface!$F$59)^(AJ158-($P158-1)))</f>
        <v>-51476.04659280186</v>
      </c>
      <c r="AK168" s="68">
        <f>IF(AK158=" "," ",SUM(SUMIF($B159:$B166,$U$3,AK159:AK166),-SUMIF($B159:$B166,$U$4,AK159:AK166))/(1+User_interface!$F$59)^(AK158-($P158-1)))</f>
        <v>-50122.73280701253</v>
      </c>
      <c r="AL168" s="68">
        <f>IF(AL158=" "," ",SUM(SUMIF($B159:$B166,$U$3,AL159:AL166),-SUMIF($B159:$B166,$U$4,AL159:AL166))/(1+User_interface!$F$59)^(AL158-($P158-1)))</f>
        <v>-48804.99786466654</v>
      </c>
      <c r="AM168" s="68">
        <f>IF(AM158=" "," ",SUM(SUMIF($B159:$B166,$U$3,AM159:AM166),-SUMIF($B159:$B166,$U$4,AM159:AM166))/(1+User_interface!$F$59)^(AM158-($P158-1)))</f>
        <v>-47521.906392080367</v>
      </c>
      <c r="AN168" s="68">
        <f>IF(AN158=" "," ",SUM(SUMIF($B159:$B166,$U$3,AN159:AN166),-SUMIF($B159:$B166,$U$4,AN159:AN166))/(1+User_interface!$F$59)^(AN158-($P158-1)))</f>
        <v>-46272.547606699489</v>
      </c>
      <c r="AO168" s="68">
        <f>IF(AO158=" "," ",SUM(SUMIF($B159:$B166,$U$3,AO159:AO166),-SUMIF($B159:$B166,$U$4,AO159:AO166))/(1+User_interface!$F$59)^(AO158-($P158-1)))</f>
        <v>-45056.034670593464</v>
      </c>
      <c r="AP168" s="68">
        <f>IF(AP158=" "," ",SUM(SUMIF($B159:$B166,$U$3,AP159:AP166),-SUMIF($B159:$B166,$U$4,AP159:AP166))/(1+User_interface!$F$59)^(AP158-($P158-1)))</f>
        <v>-43871.504060947882</v>
      </c>
      <c r="AQ168" s="68">
        <f>IF(AQ158=" "," ",SUM(SUMIF($B159:$B166,$U$3,AQ159:AQ166),-SUMIF($B159:$B166,$U$4,AQ159:AQ166))/(1+User_interface!$F$59)^(AQ158-($P158-1)))</f>
        <v>-42718.114957106016</v>
      </c>
      <c r="AR168" s="68">
        <f>IF(AR158=" "," ",SUM(SUMIF($B159:$B166,$U$3,AR159:AR166),-SUMIF($B159:$B166,$U$4,AR159:AR166))/(1+User_interface!$F$59)^(AR158-($P158-1)))</f>
        <v>-41595.048643725437</v>
      </c>
      <c r="AS168" s="68">
        <f>IF(AS158=" "," ",SUM(SUMIF($B159:$B166,$U$3,AS159:AS166),-SUMIF($B159:$B166,$U$4,AS159:AS166))/(1+User_interface!$F$59)^(AS158-($P158-1)))</f>
        <v>-40501.507929625557</v>
      </c>
      <c r="AT168" s="68">
        <f>IF(AT158=" "," ",SUM(SUMIF($B159:$B166,$U$3,AT159:AT166),-SUMIF($B159:$B166,$U$4,AT159:AT166))/(1+User_interface!$F$59)^(AT158-($P158-1)))</f>
        <v>-39436.716581913875</v>
      </c>
      <c r="AU168" s="68">
        <f>IF(AU158=" "," ",SUM(SUMIF($B159:$B166,$U$3,AU159:AU166),-SUMIF($B159:$B166,$U$4,AU159:AU166))/(1+User_interface!$F$59)^(AU158-($P158-1)))</f>
        <v>-38399.918774989179</v>
      </c>
      <c r="AV168" s="68">
        <f>IF(AV158=" "," ",SUM(SUMIF($B159:$B166,$U$3,AV159:AV166),-SUMIF($B159:$B166,$U$4,AV159:AV166))/(1+User_interface!$F$59)^(AV158-($P158-1)))</f>
        <v>-37390.378554030358</v>
      </c>
      <c r="AW168" s="68">
        <f>IF(AW158=" "," ",SUM(SUMIF($B159:$B166,$U$3,AW159:AW166),-SUMIF($B159:$B166,$U$4,AW159:AW166))/(1+User_interface!$F$59)^(AW158-($P158-1)))</f>
        <v>-36407.379312590419</v>
      </c>
      <c r="AX168" s="68">
        <f>IF(AX158=" "," ",SUM(SUMIF($B159:$B166,$U$3,AX159:AX166),-SUMIF($B159:$B166,$U$4,AX159:AX166))/(1+User_interface!$F$59)^(AX158-($P158-1)))</f>
        <v>-35450.223283924461</v>
      </c>
      <c r="AY168" s="68">
        <f>IF(AY158=" "," ",SUM(SUMIF($B159:$B166,$U$3,AY159:AY166),-SUMIF($B159:$B166,$U$4,AY159:AY166))/(1+User_interface!$F$59)^(AY158-($P158-1)))</f>
        <v>-34518.231045690816</v>
      </c>
      <c r="AZ168" s="68">
        <f>IF(AZ158=" "," ",SUM(SUMIF($B159:$B166,$U$3,AZ159:AZ166),-SUMIF($B159:$B166,$U$4,AZ159:AZ166))/(1+User_interface!$F$59)^(AZ158-($P158-1)))</f>
        <v>-33610.74103767363</v>
      </c>
      <c r="BA168" s="68">
        <f>IF(BA158=" "," ",SUM(SUMIF($B159:$B166,$U$3,BA159:BA166),-SUMIF($B159:$B166,$U$4,BA159:BA166))/(1+User_interface!$F$59)^(BA158-($P158-1)))</f>
        <v>-32727.109092184648</v>
      </c>
      <c r="BB168" s="68">
        <f>IF(BB158=" "," ",SUM(SUMIF($B159:$B166,$U$3,BB159:BB166),-SUMIF($B159:$B166,$U$4,BB159:BB166))/(1+User_interface!$F$59)^(BB158-($P158-1)))</f>
        <v>-31866.707976810758</v>
      </c>
      <c r="BC168" s="68">
        <f>IF(BC158=" "," ",SUM(SUMIF($B159:$B166,$U$3,BC159:BC166),-SUMIF($B159:$B166,$U$4,BC159:BC166))/(1+User_interface!$F$59)^(BC158-($P158-1)))</f>
        <v>-31028.926949182827</v>
      </c>
      <c r="BD168" s="68" t="str">
        <f>IF(BD158=" "," ",SUM(SUMIF($B159:$B166,$U$3,BD159:BD166),-SUMIF($B159:$B166,$U$4,BD159:BD166))/(1+User_interface!$F$59)^(BD158-($P158-1)))</f>
        <v xml:space="preserve"> </v>
      </c>
      <c r="BE168" s="68" t="str">
        <f>IF(BE158=" "," ",SUM(SUMIF($B159:$B166,$U$3,BE159:BE166),-SUMIF($B159:$B166,$U$4,BE159:BE166))/(1+User_interface!$F$59)^(BE158-($P158-1)))</f>
        <v xml:space="preserve"> </v>
      </c>
      <c r="BF168" s="68" t="str">
        <f>IF(BF158=" "," ",SUM(SUMIF($B159:$B166,$U$3,BF159:BF166),-SUMIF($B159:$B166,$U$4,BF159:BF166))/(1+User_interface!$F$59)^(BF158-($P158-1)))</f>
        <v xml:space="preserve"> </v>
      </c>
      <c r="BG168" s="68" t="str">
        <f>IF(BG158=" "," ",SUM(SUMIF($B159:$B166,$U$3,BG159:BG166),-SUMIF($B159:$B166,$U$4,BG159:BG166))/(1+User_interface!$F$59)^(BG158-($P158-1)))</f>
        <v xml:space="preserve"> </v>
      </c>
      <c r="BH168" s="68" t="str">
        <f>IF(BH158=" "," ",SUM(SUMIF($B159:$B166,$U$3,BH159:BH166),-SUMIF($B159:$B166,$U$4,BH159:BH166))/(1+User_interface!$F$59)^(BH158-($P158-1)))</f>
        <v xml:space="preserve"> </v>
      </c>
      <c r="BI168" s="68" t="str">
        <f>IF(BI158=" "," ",SUM(SUMIF($B159:$B166,$U$3,BI159:BI166),-SUMIF($B159:$B166,$U$4,BI159:BI166))/(1+User_interface!$F$59)^(BI158-($P158-1)))</f>
        <v xml:space="preserve"> </v>
      </c>
      <c r="BJ168" s="68" t="str">
        <f>IF(BJ158=" "," ",SUM(SUMIF($B159:$B166,$U$3,BJ159:BJ166),-SUMIF($B159:$B166,$U$4,BJ159:BJ166))/(1+User_interface!$F$59)^(BJ158-($P158-1)))</f>
        <v xml:space="preserve"> </v>
      </c>
      <c r="BK168" s="68" t="str">
        <f>IF(BK158=" "," ",SUM(SUMIF($B159:$B166,$U$3,BK159:BK166),-SUMIF($B159:$B166,$U$4,BK159:BK166))/(1+User_interface!$F$59)^(BK158-($P158-1)))</f>
        <v xml:space="preserve"> </v>
      </c>
      <c r="BL168" s="68" t="str">
        <f>IF(BL158=" "," ",SUM(SUMIF($B159:$B166,$U$3,BL159:BL166),-SUMIF($B159:$B166,$U$4,BL159:BL166))/(1+User_interface!$F$59)^(BL158-($P158-1)))</f>
        <v xml:space="preserve"> </v>
      </c>
      <c r="BM168" s="68" t="str">
        <f>IF(BM158=" "," ",SUM(SUMIF($B159:$B166,$U$3,BM159:BM166),-SUMIF($B159:$B166,$U$4,BM159:BM166))/(1+User_interface!$F$59)^(BM158-($P158-1)))</f>
        <v xml:space="preserve"> </v>
      </c>
    </row>
    <row r="171" spans="2:65">
      <c r="B171" s="84" t="s">
        <v>36</v>
      </c>
    </row>
    <row r="172" spans="2:65">
      <c r="B172" s="84"/>
    </row>
    <row r="173" spans="2:65">
      <c r="B173" s="68" t="s">
        <v>44</v>
      </c>
      <c r="E173" s="68" t="s">
        <v>124</v>
      </c>
    </row>
    <row r="174" spans="2:65">
      <c r="B174" s="68" t="s">
        <v>45</v>
      </c>
      <c r="C174" s="68" t="s">
        <v>46</v>
      </c>
      <c r="D174" s="68">
        <f>COUNT(P176:BM176)</f>
        <v>25</v>
      </c>
      <c r="E174" s="85" t="str">
        <f>IF(D12=User_interface!G56, " ", "ERROR")</f>
        <v xml:space="preserve"> </v>
      </c>
      <c r="F174" s="85"/>
      <c r="G174" s="85"/>
      <c r="H174" s="85"/>
      <c r="I174" s="85"/>
      <c r="J174" s="85"/>
      <c r="K174" s="85"/>
      <c r="L174" s="85"/>
      <c r="M174" s="85"/>
      <c r="N174" s="85"/>
      <c r="O174" s="85"/>
    </row>
    <row r="176" spans="2:65">
      <c r="B176" s="68" t="s">
        <v>0</v>
      </c>
      <c r="E176" s="68" t="s">
        <v>54</v>
      </c>
      <c r="F176" s="68" t="str">
        <f>IF(AND(ABS(SUM(G176,-1,-$P176))&lt;=User_interface!$G$67,SUM(G176,-1)&lt;=$P176),SUM(G176,-1)," ")</f>
        <v xml:space="preserve"> </v>
      </c>
      <c r="G176" s="68" t="str">
        <f>IF(AND(ABS(SUM(H176,-1,-$P176))&lt;=User_interface!$G$67,SUM(H176,-1)&lt;=$P176),SUM(H176,-1)," ")</f>
        <v xml:space="preserve"> </v>
      </c>
      <c r="H176" s="68" t="str">
        <f>IF(AND(ABS(SUM(I176,-1,-$P176))&lt;=User_interface!$G$67,SUM(I176,-1)&lt;=$P176),SUM(I176,-1)," ")</f>
        <v xml:space="preserve"> </v>
      </c>
      <c r="I176" s="68" t="str">
        <f>IF(AND(ABS(SUM(J176,-1,-$P176))&lt;=User_interface!$G$67,SUM(J176,-1)&lt;=$P176),SUM(J176,-1)," ")</f>
        <v xml:space="preserve"> </v>
      </c>
      <c r="J176" s="68" t="str">
        <f>IF(AND(ABS(SUM(K176,-1,-$P176))&lt;=User_interface!$G$67,SUM(K176,-1)&lt;=$P176),SUM(K176,-1)," ")</f>
        <v xml:space="preserve"> </v>
      </c>
      <c r="K176" s="68" t="str">
        <f>IF(AND(ABS(SUM(L176,-1,-$P176))&lt;=User_interface!$G$67,SUM(L176,-1)&lt;=$P176),SUM(L176,-1)," ")</f>
        <v xml:space="preserve"> </v>
      </c>
      <c r="L176" s="68" t="str">
        <f>IF(AND(ABS(SUM(M176,-1,-$P176))&lt;=User_interface!$G$67,SUM(M176,-1)&lt;=$P176),SUM(M176,-1)," ")</f>
        <v xml:space="preserve"> </v>
      </c>
      <c r="M176" s="68" t="str">
        <f>IF(AND(ABS(SUM(N176,-1,-$P176))&lt;=User_interface!$G$67,SUM(N176,-1)&lt;=$P176),SUM(N176,-1)," ")</f>
        <v xml:space="preserve"> </v>
      </c>
      <c r="N176" s="68" t="str">
        <f>IF(AND(ABS(SUM(O176,-1,-$P176))&lt;=User_interface!$G$67,SUM(O176,-1)&lt;=$P176),SUM(O176,-1)," ")</f>
        <v xml:space="preserve"> </v>
      </c>
      <c r="O176" s="68" t="str">
        <f>IF(AND(ABS(SUM(P176,-1,-$P176))&lt;=User_interface!$G$67,SUM(P176,-1)&lt;=$P176),SUM(P176,-1)," ")</f>
        <v xml:space="preserve"> </v>
      </c>
      <c r="P176" s="68">
        <f>2020+User_interface!G67</f>
        <v>2020</v>
      </c>
      <c r="Q176" s="68">
        <f>IF(AND(SUM(P176,2,-$P176)&lt;=User_interface!$G$56,SUM(P176,1)&gt;=$P176),SUM(P176,1)," ")</f>
        <v>2021</v>
      </c>
      <c r="R176" s="68">
        <f>IF(AND(SUM(Q176,2,-$P176)&lt;=User_interface!$G$56,SUM(Q176,1)&gt;=$P176),SUM(Q176,1)," ")</f>
        <v>2022</v>
      </c>
      <c r="S176" s="68">
        <f>IF(AND(SUM(R176,2,-$P176)&lt;=User_interface!$G$56,SUM(R176,1)&gt;=$P176),SUM(R176,1)," ")</f>
        <v>2023</v>
      </c>
      <c r="T176" s="68">
        <f>IF(AND(SUM(S176,2,-$P176)&lt;=User_interface!$G$56,SUM(S176,1)&gt;=$P176),SUM(S176,1)," ")</f>
        <v>2024</v>
      </c>
      <c r="U176" s="68">
        <f>IF(AND(SUM(T176,2,-$P176)&lt;=User_interface!$G$56,SUM(T176,1)&gt;=$P176),SUM(T176,1)," ")</f>
        <v>2025</v>
      </c>
      <c r="V176" s="68">
        <f>IF(AND(SUM(U176,2,-$P176)&lt;=User_interface!$G$56,SUM(U176,1)&gt;=$P176),SUM(U176,1)," ")</f>
        <v>2026</v>
      </c>
      <c r="W176" s="68">
        <f>IF(AND(SUM(V176,2,-$P176)&lt;=User_interface!$G$56,SUM(V176,1)&gt;=$P176),SUM(V176,1)," ")</f>
        <v>2027</v>
      </c>
      <c r="X176" s="68">
        <f>IF(AND(SUM(W176,2,-$P176)&lt;=User_interface!$G$56,SUM(W176,1)&gt;=$P176),SUM(W176,1)," ")</f>
        <v>2028</v>
      </c>
      <c r="Y176" s="68">
        <f>IF(AND(SUM(X176,2,-$P176)&lt;=User_interface!$G$56,SUM(X176,1)&gt;=$P176),SUM(X176,1)," ")</f>
        <v>2029</v>
      </c>
      <c r="Z176" s="68">
        <f>IF(AND(SUM(Y176,2,-$P176)&lt;=User_interface!$G$56,SUM(Y176,1)&gt;=$P176),SUM(Y176,1)," ")</f>
        <v>2030</v>
      </c>
      <c r="AA176" s="68">
        <f>IF(AND(SUM(Z176,2,-$P176)&lt;=User_interface!$G$56,SUM(Z176,1)&gt;=$P176),SUM(Z176,1)," ")</f>
        <v>2031</v>
      </c>
      <c r="AB176" s="68">
        <f>IF(AND(SUM(AA176,2,-$P176)&lt;=User_interface!$G$56,SUM(AA176,1)&gt;=$P176),SUM(AA176,1)," ")</f>
        <v>2032</v>
      </c>
      <c r="AC176" s="68">
        <f>IF(AND(SUM(AB176,2,-$P176)&lt;=User_interface!$G$56,SUM(AB176,1)&gt;=$P176),SUM(AB176,1)," ")</f>
        <v>2033</v>
      </c>
      <c r="AD176" s="68">
        <f>IF(AND(SUM(AC176,2,-$P176)&lt;=User_interface!$G$56,SUM(AC176,1)&gt;=$P176),SUM(AC176,1)," ")</f>
        <v>2034</v>
      </c>
      <c r="AE176" s="68">
        <f>IF(AND(SUM(AD176,2,-$P176)&lt;=User_interface!$G$56,SUM(AD176,1)&gt;=$P176),SUM(AD176,1)," ")</f>
        <v>2035</v>
      </c>
      <c r="AF176" s="68">
        <f>IF(AND(SUM(AE176,2,-$P176)&lt;=User_interface!$G$56,SUM(AE176,1)&gt;=$P176),SUM(AE176,1)," ")</f>
        <v>2036</v>
      </c>
      <c r="AG176" s="68">
        <f>IF(AND(SUM(AF176,2,-$P176)&lt;=User_interface!$G$56,SUM(AF176,1)&gt;=$P176),SUM(AF176,1)," ")</f>
        <v>2037</v>
      </c>
      <c r="AH176" s="68">
        <f>IF(AND(SUM(AG176,2,-$P176)&lt;=User_interface!$G$56,SUM(AG176,1)&gt;=$P176),SUM(AG176,1)," ")</f>
        <v>2038</v>
      </c>
      <c r="AI176" s="68">
        <f>IF(AND(SUM(AH176,2,-$P176)&lt;=User_interface!$G$56,SUM(AH176,1)&gt;=$P176),SUM(AH176,1)," ")</f>
        <v>2039</v>
      </c>
      <c r="AJ176" s="68">
        <f>IF(AND(SUM(AI176,2,-$P176)&lt;=User_interface!$G$56,SUM(AI176,1)&gt;=$P176),SUM(AI176,1)," ")</f>
        <v>2040</v>
      </c>
      <c r="AK176" s="68">
        <f>IF(AND(SUM(AJ176,2,-$P176)&lt;=User_interface!$G$56,SUM(AJ176,1)&gt;=$P176),SUM(AJ176,1)," ")</f>
        <v>2041</v>
      </c>
      <c r="AL176" s="68">
        <f>IF(AND(SUM(AK176,2,-$P176)&lt;=User_interface!$G$56,SUM(AK176,1)&gt;=$P176),SUM(AK176,1)," ")</f>
        <v>2042</v>
      </c>
      <c r="AM176" s="68">
        <f>IF(AND(SUM(AL176,2,-$P176)&lt;=User_interface!$G$56,SUM(AL176,1)&gt;=$P176),SUM(AL176,1)," ")</f>
        <v>2043</v>
      </c>
      <c r="AN176" s="68">
        <f>IF(AND(SUM(AM176,2,-$P176)&lt;=User_interface!$G$56,SUM(AM176,1)&gt;=$P176),SUM(AM176,1)," ")</f>
        <v>2044</v>
      </c>
      <c r="AO176" s="68" t="str">
        <f>IF(AND(SUM(AN176,2,-$P176)&lt;=User_interface!$G$56,SUM(AN176,1)&gt;=$P176),SUM(AN176,1)," ")</f>
        <v xml:space="preserve"> </v>
      </c>
      <c r="AP176" s="68" t="str">
        <f>IF(AND(SUM(AO176,2,-$P176)&lt;=User_interface!$G$56,SUM(AO176,1)&gt;=$P176),SUM(AO176,1)," ")</f>
        <v xml:space="preserve"> </v>
      </c>
      <c r="AQ176" s="68" t="str">
        <f>IF(AND(SUM(AP176,2,-$P176)&lt;=User_interface!$G$56,SUM(AP176,1)&gt;=$P176),SUM(AP176,1)," ")</f>
        <v xml:space="preserve"> </v>
      </c>
      <c r="AR176" s="68" t="str">
        <f>IF(AND(SUM(AQ176,2,-$P176)&lt;=User_interface!$G$56,SUM(AQ176,1)&gt;=$P176),SUM(AQ176,1)," ")</f>
        <v xml:space="preserve"> </v>
      </c>
      <c r="AS176" s="68" t="str">
        <f>IF(AND(SUM(AR176,2,-$P176)&lt;=User_interface!$G$56,SUM(AR176,1)&gt;=$P176),SUM(AR176,1)," ")</f>
        <v xml:space="preserve"> </v>
      </c>
      <c r="AT176" s="68" t="str">
        <f>IF(AND(SUM(AS176,2,-$P176)&lt;=User_interface!$G$56,SUM(AS176,1)&gt;=$P176),SUM(AS176,1)," ")</f>
        <v xml:space="preserve"> </v>
      </c>
      <c r="AU176" s="68" t="str">
        <f>IF(AND(SUM(AT176,2,-$P176)&lt;=User_interface!$G$56,SUM(AT176,1)&gt;=$P176),SUM(AT176,1)," ")</f>
        <v xml:space="preserve"> </v>
      </c>
      <c r="AV176" s="68" t="str">
        <f>IF(AND(SUM(AU176,2,-$P176)&lt;=User_interface!$G$56,SUM(AU176,1)&gt;=$P176),SUM(AU176,1)," ")</f>
        <v xml:space="preserve"> </v>
      </c>
      <c r="AW176" s="68" t="str">
        <f>IF(AND(SUM(AV176,2,-$P176)&lt;=User_interface!$G$56,SUM(AV176,1)&gt;=$P176),SUM(AV176,1)," ")</f>
        <v xml:space="preserve"> </v>
      </c>
      <c r="AX176" s="68" t="str">
        <f>IF(AND(SUM(AW176,2,-$P176)&lt;=User_interface!$G$56,SUM(AW176,1)&gt;=$P176),SUM(AW176,1)," ")</f>
        <v xml:space="preserve"> </v>
      </c>
      <c r="AY176" s="68" t="str">
        <f>IF(AND(SUM(AX176,2,-$P176)&lt;=User_interface!$G$56,SUM(AX176,1)&gt;=$P176),SUM(AX176,1)," ")</f>
        <v xml:space="preserve"> </v>
      </c>
      <c r="AZ176" s="68" t="str">
        <f>IF(AND(SUM(AY176,2,-$P176)&lt;=User_interface!$G$56,SUM(AY176,1)&gt;=$P176),SUM(AY176,1)," ")</f>
        <v xml:space="preserve"> </v>
      </c>
      <c r="BA176" s="68" t="str">
        <f>IF(AND(SUM(AZ176,2,-$P176)&lt;=User_interface!$G$56,SUM(AZ176,1)&gt;=$P176),SUM(AZ176,1)," ")</f>
        <v xml:space="preserve"> </v>
      </c>
      <c r="BB176" s="68" t="str">
        <f>IF(AND(SUM(BA176,2,-$P176)&lt;=User_interface!$G$56,SUM(BA176,1)&gt;=$P176),SUM(BA176,1)," ")</f>
        <v xml:space="preserve"> </v>
      </c>
      <c r="BC176" s="68" t="str">
        <f>IF(AND(SUM(BB176,2,-$P176)&lt;=User_interface!$G$56,SUM(BB176,1)&gt;=$P176),SUM(BB176,1)," ")</f>
        <v xml:space="preserve"> </v>
      </c>
      <c r="BD176" s="68" t="str">
        <f>IF(AND(SUM(BC176,2,-$P176)&lt;=User_interface!$G$56,SUM(BC176,1)&gt;=$P176),SUM(BC176,1)," ")</f>
        <v xml:space="preserve"> </v>
      </c>
      <c r="BE176" s="68" t="str">
        <f>IF(AND(SUM(BD176,2,-$P176)&lt;=User_interface!$G$56,SUM(BD176,1)&gt;=$P176),SUM(BD176,1)," ")</f>
        <v xml:space="preserve"> </v>
      </c>
      <c r="BF176" s="68" t="str">
        <f>IF(AND(SUM(BE176,2,-$P176)&lt;=User_interface!$G$56,SUM(BE176,1)&gt;=$P176),SUM(BE176,1)," ")</f>
        <v xml:space="preserve"> </v>
      </c>
      <c r="BG176" s="68" t="str">
        <f>IF(AND(SUM(BF176,2,-$P176)&lt;=User_interface!$G$56,SUM(BF176,1)&gt;=$P176),SUM(BF176,1)," ")</f>
        <v xml:space="preserve"> </v>
      </c>
      <c r="BH176" s="68" t="str">
        <f>IF(AND(SUM(BG176,2,-$P176)&lt;=User_interface!$G$56,SUM(BG176,1)&gt;=$P176),SUM(BG176,1)," ")</f>
        <v xml:space="preserve"> </v>
      </c>
      <c r="BI176" s="68" t="str">
        <f>IF(AND(SUM(BH176,2,-$P176)&lt;=User_interface!$G$56,SUM(BH176,1)&gt;=$P176),SUM(BH176,1)," ")</f>
        <v xml:space="preserve"> </v>
      </c>
      <c r="BJ176" s="68" t="str">
        <f>IF(AND(SUM(BI176,2,-$P176)&lt;=User_interface!$G$56,SUM(BI176,1)&gt;=$P176),SUM(BI176,1)," ")</f>
        <v xml:space="preserve"> </v>
      </c>
      <c r="BK176" s="68" t="str">
        <f>IF(AND(SUM(BJ176,2,-$P176)&lt;=User_interface!$G$56,SUM(BJ176,1)&gt;=$P176),SUM(BJ176,1)," ")</f>
        <v xml:space="preserve"> </v>
      </c>
      <c r="BL176" s="68" t="str">
        <f>IF(AND(SUM(BK176,2,-$P176)&lt;=User_interface!$G$56,SUM(BK176,1)&gt;=$P176),SUM(BK176,1)," ")</f>
        <v xml:space="preserve"> </v>
      </c>
      <c r="BM176" s="68" t="str">
        <f>IF(AND(SUM(BL176,2,-$P176)&lt;=User_interface!$G$56,SUM(BL176,1)&gt;=$P176),SUM(BL176,1)," ")</f>
        <v xml:space="preserve"> </v>
      </c>
    </row>
    <row r="177" spans="2:65">
      <c r="B177" s="68" t="s">
        <v>4</v>
      </c>
      <c r="C177" s="68" t="s">
        <v>14</v>
      </c>
      <c r="D177" s="68" t="s">
        <v>6</v>
      </c>
      <c r="E177" s="86" t="str">
        <f t="shared" ref="E177:E188" si="9">IF(B177=$U$3,$E$8,IF(B177=$U$4,$E$9,$S$4))</f>
        <v>Ref.</v>
      </c>
      <c r="P177" s="55">
        <f>IF(P$176="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Q177" s="55">
        <f>IF(Q$176="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R177" s="55">
        <f>IF(R$176="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S177" s="55">
        <f>IF(S$176="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T177" s="55">
        <f>IF(T$176="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U177" s="55">
        <f>IF(U$176="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V177" s="55">
        <f>IF(V$176="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W177" s="55">
        <f>IF(W$176="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X177" s="55">
        <f>IF(X$176="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Y177" s="55">
        <f>IF(Y$176="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Z177" s="55">
        <f>IF(Z$176="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A177" s="55">
        <f>IF(AA$176="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B177" s="55">
        <f>IF(AB$176="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C177" s="55">
        <f>IF(AC$176="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D177" s="55">
        <f>IF(AD$176="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E177" s="55">
        <f>IF(AE$176="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F177" s="55">
        <f>IF(AF$176="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G177" s="55">
        <f>IF(AG$176="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H177" s="55">
        <f>IF(AH$176="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I177" s="55">
        <f>IF(AI$176="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J177" s="55">
        <f>IF(AJ$176="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K177" s="55">
        <f>IF(AK$176="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L177" s="55">
        <f>IF(AL$176="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M177" s="55">
        <f>IF(AM$176="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N177" s="55">
        <f>IF(AN$176="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>189000</v>
      </c>
      <c r="AO177" s="55" t="str">
        <f>IF(AO$176="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P177" s="55" t="str">
        <f>IF(AP$176="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Q177" s="55" t="str">
        <f>IF(AQ$176="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R177" s="55" t="str">
        <f>IF(AR$176="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S177" s="55" t="str">
        <f>IF(AS$176="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T177" s="55" t="str">
        <f>IF(AT$176="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U177" s="55" t="str">
        <f>IF(AU$176="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V177" s="55" t="str">
        <f>IF(AV$176="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W177" s="55" t="str">
        <f>IF(AW$176="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X177" s="55" t="str">
        <f>IF(AX$176="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Y177" s="55" t="str">
        <f>IF(AY$176="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AZ177" s="55" t="str">
        <f>IF(AZ$176="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A177" s="55" t="str">
        <f>IF(BA$176="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B177" s="55" t="str">
        <f>IF(BB$176="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C177" s="55" t="str">
        <f>IF(BC$176="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D177" s="55" t="str">
        <f>IF(BD$176="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E177" s="55" t="str">
        <f>IF(BE$176="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F177" s="55" t="str">
        <f>IF(BF$176="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G177" s="55" t="str">
        <f>IF(BG$176="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H177" s="55" t="str">
        <f>IF(BH$176="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I177" s="55" t="str">
        <f>IF(BI$176="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J177" s="55" t="str">
        <f>IF(BJ$176="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K177" s="55" t="str">
        <f>IF(BK$176="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L177" s="55" t="str">
        <f>IF(BL$176="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  <c r="BM177" s="55" t="str">
        <f>IF(BM$176=" "," ",IF(Berekeningen!$E177=Berekeningen!$S$3,(SUMIF(Data_sheet!$C$49:$C$59,Berekeningen!$C177,Data_sheet!$P$49:$P$59)*User_interface!$G$54/User_interface!$G$56),IF(Berekeningen!$E177=Berekeningen!$S$4,(SUMIF(Data_sheet!$C$49:$C$59,Berekeningen!$C177,Data_sheet!$Q$49:$Q$59)*User_interface!$G$54/User_interface!$G$56),IF(Berekeningen!$E177=Berekeningen!$S$5,(SUMIF(Data_sheet!$C$49:$C$59,Berekeningen!$C177,Data_sheet!$R$49:$R$59)*User_interface!$G$54/User_interface!$G$56),IF(Berekeningen!$E177=Berekeningen!$S$6,0,"ERROR")))))</f>
        <v xml:space="preserve"> </v>
      </c>
    </row>
    <row r="178" spans="2:65">
      <c r="B178" s="68" t="s">
        <v>4</v>
      </c>
      <c r="C178" s="68" t="s">
        <v>15</v>
      </c>
      <c r="D178" s="68" t="s">
        <v>6</v>
      </c>
      <c r="E178" s="86" t="str">
        <f t="shared" si="9"/>
        <v>Ref.</v>
      </c>
      <c r="P178" s="55">
        <f>IF(P$176="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Q178" s="55">
        <f>IF(Q$176="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R178" s="55">
        <f>IF(R$176="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S178" s="55">
        <f>IF(S$176="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T178" s="55">
        <f>IF(T$176="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U178" s="55">
        <f>IF(U$176="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V178" s="55">
        <f>IF(V$176="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W178" s="55">
        <f>IF(W$176="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X178" s="55">
        <f>IF(X$176="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Y178" s="55">
        <f>IF(Y$176="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Z178" s="55">
        <f>IF(Z$176="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A178" s="55">
        <f>IF(AA$176="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B178" s="55">
        <f>IF(AB$176="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C178" s="55">
        <f>IF(AC$176="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D178" s="55">
        <f>IF(AD$176="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E178" s="55">
        <f>IF(AE$176="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F178" s="55">
        <f>IF(AF$176="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G178" s="55">
        <f>IF(AG$176="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H178" s="55">
        <f>IF(AH$176="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I178" s="55">
        <f>IF(AI$176="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J178" s="55">
        <f>IF(AJ$176="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K178" s="55">
        <f>IF(AK$176="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L178" s="55">
        <f>IF(AL$176="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M178" s="55">
        <f>IF(AM$176="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N178" s="55">
        <f>IF(AN$176="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>100500</v>
      </c>
      <c r="AO178" s="55" t="str">
        <f>IF(AO$176="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P178" s="55" t="str">
        <f>IF(AP$176="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Q178" s="55" t="str">
        <f>IF(AQ$176="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R178" s="55" t="str">
        <f>IF(AR$176="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S178" s="55" t="str">
        <f>IF(AS$176="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T178" s="55" t="str">
        <f>IF(AT$176="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U178" s="55" t="str">
        <f>IF(AU$176="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V178" s="55" t="str">
        <f>IF(AV$176="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W178" s="55" t="str">
        <f>IF(AW$176="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X178" s="55" t="str">
        <f>IF(AX$176="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Y178" s="55" t="str">
        <f>IF(AY$176="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AZ178" s="55" t="str">
        <f>IF(AZ$176="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A178" s="55" t="str">
        <f>IF(BA$176="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B178" s="55" t="str">
        <f>IF(BB$176="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C178" s="55" t="str">
        <f>IF(BC$176="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D178" s="55" t="str">
        <f>IF(BD$176="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E178" s="55" t="str">
        <f>IF(BE$176="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F178" s="55" t="str">
        <f>IF(BF$176="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G178" s="55" t="str">
        <f>IF(BG$176="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H178" s="55" t="str">
        <f>IF(BH$176="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I178" s="55" t="str">
        <f>IF(BI$176="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J178" s="55" t="str">
        <f>IF(BJ$176="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K178" s="55" t="str">
        <f>IF(BK$176="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L178" s="55" t="str">
        <f>IF(BL$176="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  <c r="BM178" s="55" t="str">
        <f>IF(BM$176=" "," ",IF($E178=$S$3,INDEX(Data_sheet!$P$49:$P$59,MATCH(Berekeningen!$C178,Data_sheet!$C$49:$C$59,0)),IF($E178=$S$4,INDEX(Data_sheet!$Q$49:$Q$59,MATCH(Berekeningen!$C178,Data_sheet!$C$49:$C$59,0)),IF($E178=$S$5,INDEX(Data_sheet!$R$49:$R$59,MATCH(Berekeningen!$C178,Data_sheet!$C$49:$C$59,0)),IF($E178=$S$6,0,"ERROR")))))</f>
        <v xml:space="preserve"> </v>
      </c>
    </row>
    <row r="179" spans="2:65">
      <c r="B179" s="68" t="s">
        <v>4</v>
      </c>
      <c r="C179" s="68" t="s">
        <v>64</v>
      </c>
      <c r="D179" s="68" t="s">
        <v>6</v>
      </c>
      <c r="E179" s="86" t="str">
        <f t="shared" si="9"/>
        <v>Ref.</v>
      </c>
      <c r="P179" s="55">
        <f>IF(P$176=" "," ",IF(P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P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P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Q179" s="55">
        <f>IF(Q$176=" "," ",IF(Q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Q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Q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R179" s="55">
        <f>IF(R$176=" "," ",IF(R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R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R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S179" s="55">
        <f>IF(S$176=" "," ",IF(S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S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S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T179" s="55">
        <f>IF(T$176=" "," ",IF(T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T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T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U179" s="55">
        <f>IF(U$176=" "," ",IF(U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U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U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V179" s="55">
        <f>IF(V$176=" "," ",IF(V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V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V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W179" s="55">
        <f>IF(W$176=" "," ",IF(W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W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W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X179" s="55">
        <f>IF(X$176=" "," ",IF(X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X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X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Y179" s="55">
        <f>IF(Y$176=" "," ",IF(Y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Y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Y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Z179" s="55">
        <f>IF(Z$176=" "," ",IF(Z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Z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Z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A179" s="55">
        <f>IF(AA$176=" "," ",IF(AA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A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A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240000</v>
      </c>
      <c r="AB179" s="55">
        <f>IF(AB$176=" "," ",IF(AB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B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B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C179" s="55">
        <f>IF(AC$176=" "," ",IF(AC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C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C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D179" s="55">
        <f>IF(AD$176=" "," ",IF(AD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D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D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E179" s="55">
        <f>IF(AE$176=" "," ",IF(AE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E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E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F179" s="55">
        <f>IF(AF$176=" "," ",IF(AF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F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F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G179" s="55">
        <f>IF(AG$176=" "," ",IF(AG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G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G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H179" s="55">
        <f>IF(AH$176=" "," ",IF(AH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H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H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I179" s="55">
        <f>IF(AI$176=" "," ",IF(AI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I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I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J179" s="55">
        <f>IF(AJ$176=" "," ",IF(AJ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J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J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K179" s="55">
        <f>IF(AK$176=" "," ",IF(AK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K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K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L179" s="55">
        <f>IF(AL$176=" "," ",IF(AL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L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L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M179" s="55">
        <f>IF(AM$176=" "," ",IF(AM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M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M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240000</v>
      </c>
      <c r="AN179" s="55">
        <f>IF(AN$176=" "," ",IF(AN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N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N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>0</v>
      </c>
      <c r="AO179" s="55" t="str">
        <f>IF(AO$176=" "," ",IF(AO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O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O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P179" s="55" t="str">
        <f>IF(AP$176=" "," ",IF(AP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P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P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Q179" s="55" t="str">
        <f>IF(AQ$176=" "," ",IF(AQ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Q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Q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R179" s="55" t="str">
        <f>IF(AR$176=" "," ",IF(AR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R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R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S179" s="55" t="str">
        <f>IF(AS$176=" "," ",IF(AS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S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S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T179" s="55" t="str">
        <f>IF(AT$176=" "," ",IF(AT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T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T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U179" s="55" t="str">
        <f>IF(AU$176=" "," ",IF(AU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U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U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V179" s="55" t="str">
        <f>IF(AV$176=" "," ",IF(AV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V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V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W179" s="55" t="str">
        <f>IF(AW$176=" "," ",IF(AW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W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W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X179" s="55" t="str">
        <f>IF(AX$176=" "," ",IF(AX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X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X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Y179" s="55" t="str">
        <f>IF(AY$176=" "," ",IF(AY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Y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Y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AZ179" s="55" t="str">
        <f>IF(AZ$176=" "," ",IF(AZ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AZ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AZ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A179" s="55" t="str">
        <f>IF(BA$176=" "," ",IF(BA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A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A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B179" s="55" t="str">
        <f>IF(BB$176=" "," ",IF(BB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B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B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C179" s="55" t="str">
        <f>IF(BC$176=" "," ",IF(BC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C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C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D179" s="55" t="str">
        <f>IF(BD$176=" "," ",IF(BD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D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D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E179" s="55" t="str">
        <f>IF(BE$176=" "," ",IF(BE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E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F179" s="55" t="str">
        <f>IF(BF$176=" "," ",IF(BF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F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F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G179" s="55" t="str">
        <f>IF(BG$176=" "," ",IF(BG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G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G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H179" s="55" t="str">
        <f>IF(BH$176=" "," ",IF(BH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H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H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I179" s="55" t="str">
        <f>IF(BI$176=" "," ",IF(BI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I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I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J179" s="55" t="str">
        <f>IF(BJ$176=" "," ",IF(BJ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J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J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K179" s="55" t="str">
        <f>IF(BK$176=" "," ",IF(BK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K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K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L179" s="55" t="str">
        <f>IF(BL$176=" "," ",IF(BL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L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L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  <c r="BM179" s="55" t="str">
        <f>IF(BM$176=" "," ",IF(BM176+1-Berekeningen!$P176=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M176+1-$P176=2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IF(Berekeningen!BM176-$P176=3*User_interface!$G$66,(IF($E179=$S$3,INDEX(Data_sheet!$P$49:$P$59,MATCH(Berekeningen!$C179,Data_sheet!$C$49:$C$59,0)),IF($E179=$S$4,INDEX(Data_sheet!$Q$49:$Q$59,MATCH(Berekeningen!$C179,Data_sheet!$C$49:$C$59,0)),IF($E179=$S$5,INDEX(Data_sheet!$R$49:$R$59,MATCH(Berekeningen!$C179,Data_sheet!$C$49:$C$59,0)),IF($E179=$S$6,0,"ERROR"))))),0))))</f>
        <v xml:space="preserve"> </v>
      </c>
    </row>
    <row r="180" spans="2:65">
      <c r="B180" s="68" t="s">
        <v>4</v>
      </c>
      <c r="C180" s="68" t="s">
        <v>120</v>
      </c>
      <c r="D180" s="68" t="s">
        <v>6</v>
      </c>
      <c r="E180" s="86" t="str">
        <f t="shared" si="9"/>
        <v>Ref.</v>
      </c>
      <c r="P180" s="55">
        <f>IF(P$176="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Q180" s="55">
        <f>IF(Q$176="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R180" s="55">
        <f>IF(R$176="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S180" s="55">
        <f>IF(S$176="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T180" s="55">
        <f>IF(T$176="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U180" s="55">
        <f>IF(U$176="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V180" s="55">
        <f>IF(V$176="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W180" s="55">
        <f>IF(W$176="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X180" s="55">
        <f>IF(X$176="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Y180" s="55">
        <f>IF(Y$176="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Z180" s="55">
        <f>IF(Z$176="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A180" s="55">
        <f>IF(AA$176="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B180" s="55">
        <f>IF(AB$176="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C180" s="55">
        <f>IF(AC$176="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D180" s="55">
        <f>IF(AD$176="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E180" s="55">
        <f>IF(AE$176="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F180" s="55">
        <f>IF(AF$176="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G180" s="55">
        <f>IF(AG$176="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H180" s="55">
        <f>IF(AH$176="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I180" s="55">
        <f>IF(AI$176="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J180" s="55">
        <f>IF(AJ$176="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K180" s="55">
        <f>IF(AK$176="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L180" s="55">
        <f>IF(AL$176="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M180" s="55">
        <f>IF(AM$176="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N180" s="55">
        <f>IF(AN$176="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>60000</v>
      </c>
      <c r="AO180" s="55" t="str">
        <f>IF(AO$176="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P180" s="55" t="str">
        <f>IF(AP$176="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Q180" s="55" t="str">
        <f>IF(AQ$176="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R180" s="55" t="str">
        <f>IF(AR$176="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S180" s="55" t="str">
        <f>IF(AS$176="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T180" s="55" t="str">
        <f>IF(AT$176="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U180" s="55" t="str">
        <f>IF(AU$176="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V180" s="55" t="str">
        <f>IF(AV$176="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W180" s="55" t="str">
        <f>IF(AW$176="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X180" s="55" t="str">
        <f>IF(AX$176="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Y180" s="55" t="str">
        <f>IF(AY$176="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AZ180" s="55" t="str">
        <f>IF(AZ$176="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A180" s="55" t="str">
        <f>IF(BA$176="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B180" s="55" t="str">
        <f>IF(BB$176="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C180" s="55" t="str">
        <f>IF(BC$176="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D180" s="55" t="str">
        <f>IF(BD$176="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E180" s="55" t="str">
        <f>IF(BE$176="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F180" s="55" t="str">
        <f>IF(BF$176="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G180" s="55" t="str">
        <f>IF(BG$176="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H180" s="55" t="str">
        <f>IF(BH$176="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I180" s="55" t="str">
        <f>IF(BI$176="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J180" s="55" t="str">
        <f>IF(BJ$176="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K180" s="55" t="str">
        <f>IF(BK$176="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L180" s="55" t="str">
        <f>IF(BL$176="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  <c r="BM180" s="55" t="str">
        <f>IF(BM$176=" "," ",IF($E180=$S$3,INDEX(Data_sheet!$P$49:$P$59,MATCH(Berekeningen!$C180,Data_sheet!$C$49:$C$59,0)),IF($E180=$S$4,INDEX(Data_sheet!$Q$49:$Q$59,MATCH(Berekeningen!$C180,Data_sheet!$C$49:$C$59,0)),IF($E180=$S$5,INDEX(Data_sheet!$R$49:$R$59,MATCH(Berekeningen!$C180,Data_sheet!$C$49:$C$59,0)),IF($E180=$S$6,0,"ERROR")))))</f>
        <v xml:space="preserve"> </v>
      </c>
    </row>
    <row r="181" spans="2:65">
      <c r="B181" s="68" t="s">
        <v>4</v>
      </c>
      <c r="C181" s="68" t="s">
        <v>16</v>
      </c>
      <c r="D181" s="68" t="s">
        <v>6</v>
      </c>
      <c r="E181" s="86" t="str">
        <f t="shared" si="9"/>
        <v>Ref.</v>
      </c>
      <c r="P181" s="55">
        <f>IF(P$176=" "," ",IF(P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31500</v>
      </c>
      <c r="Q181" s="55">
        <f>IF(Q$176=" "," ",IF(Q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R181" s="55">
        <f>IF(R$176=" "," ",IF(R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S181" s="55">
        <f>IF(S$176=" "," ",IF(S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T181" s="55">
        <f>IF(T$176=" "," ",IF(T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U181" s="55">
        <f>IF(U$176=" "," ",IF(U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V181" s="55">
        <f>IF(V$176=" "," ",IF(V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W181" s="55">
        <f>IF(W$176=" "," ",IF(W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X181" s="55">
        <f>IF(X$176=" "," ",IF(X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Y181" s="55">
        <f>IF(Y$176=" "," ",IF(Y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Z181" s="55">
        <f>IF(Z$176=" "," ",IF(Z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A181" s="55">
        <f>IF(AA$176=" "," ",IF(AA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B181" s="55">
        <f>IF(AB$176=" "," ",IF(AB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C181" s="55">
        <f>IF(AC$176=" "," ",IF(AC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D181" s="55">
        <f>IF(AD$176=" "," ",IF(AD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E181" s="55">
        <f>IF(AE$176=" "," ",IF(AE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F181" s="55">
        <f>IF(AF$176=" "," ",IF(AF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G181" s="55">
        <f>IF(AG$176=" "," ",IF(AG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H181" s="55">
        <f>IF(AH$176=" "," ",IF(AH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I181" s="55">
        <f>IF(AI$176=" "," ",IF(AI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J181" s="55">
        <f>IF(AJ$176=" "," ",IF(AJ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K181" s="55">
        <f>IF(AK$176=" "," ",IF(AK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L181" s="55">
        <f>IF(AL$176=" "," ",IF(AL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M181" s="55">
        <f>IF(AM$176=" "," ",IF(AM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N181" s="55">
        <f>IF(AN$176=" "," ",IF(AN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>0</v>
      </c>
      <c r="AO181" s="55" t="str">
        <f>IF(AO$176=" "," ",IF(AO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P181" s="55" t="str">
        <f>IF(AP$176=" "," ",IF(AP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Q181" s="55" t="str">
        <f>IF(AQ$176=" "," ",IF(AQ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R181" s="55" t="str">
        <f>IF(AR$176=" "," ",IF(AR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S181" s="55" t="str">
        <f>IF(AS$176=" "," ",IF(AS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T181" s="55" t="str">
        <f>IF(AT$176=" "," ",IF(AT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U181" s="55" t="str">
        <f>IF(AU$176=" "," ",IF(AU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V181" s="55" t="str">
        <f>IF(AV$176=" "," ",IF(AV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W181" s="55" t="str">
        <f>IF(AW$176=" "," ",IF(AW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X181" s="55" t="str">
        <f>IF(AX$176=" "," ",IF(AX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Y181" s="55" t="str">
        <f>IF(AY$176=" "," ",IF(AY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AZ181" s="55" t="str">
        <f>IF(AZ$176=" "," ",IF(AZ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A181" s="55" t="str">
        <f>IF(BA$176=" "," ",IF(BA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B181" s="55" t="str">
        <f>IF(BB$176=" "," ",IF(BB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C181" s="55" t="str">
        <f>IF(BC$176=" "," ",IF(BC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D181" s="55" t="str">
        <f>IF(BD$176=" "," ",IF(BD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E181" s="55" t="str">
        <f>IF(BE$176=" "," ",IF(BE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F181" s="55" t="str">
        <f>IF(BF$176=" "," ",IF(BF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G181" s="55" t="str">
        <f>IF(BG$176=" "," ",IF(BG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H181" s="55" t="str">
        <f>IF(BH$176=" "," ",IF(BH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I181" s="55" t="str">
        <f>IF(BI$176=" "," ",IF(BI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J181" s="55" t="str">
        <f>IF(BJ$176=" "," ",IF(BJ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K181" s="55" t="str">
        <f>IF(BK$176=" "," ",IF(BK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L181" s="55" t="str">
        <f>IF(BL$176=" "," ",IF(BL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  <c r="BM181" s="55" t="str">
        <f>IF(BM$176=" "," ",IF(BM176=$P176,(IF($E181=$S$3,INDEX(Data_sheet!$P$49:$P$59,MATCH(Berekeningen!$C181,Data_sheet!$C$49:$C$59,0)),IF($E181=$S$4,INDEX(Data_sheet!$Q$49:$Q$59,MATCH(Berekeningen!$C181,Data_sheet!$C$49:$C$59,0)),IF($E181=$S$5,INDEX(Data_sheet!$R$49:$R$59,MATCH(Berekeningen!$C181,Data_sheet!$C$49:$C$59,0)),IF($E181=$S$6,0,"ERROR"))))),0))</f>
        <v xml:space="preserve"> </v>
      </c>
    </row>
    <row r="182" spans="2:65">
      <c r="B182" s="68" t="s">
        <v>4</v>
      </c>
      <c r="C182" s="68" t="s">
        <v>17</v>
      </c>
      <c r="D182" s="68" t="s">
        <v>6</v>
      </c>
      <c r="E182" s="86" t="str">
        <f t="shared" si="9"/>
        <v>Ref.</v>
      </c>
      <c r="P182" s="55">
        <f>IF(P$176=" "," ",IF(P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Q182" s="55">
        <f>IF(Q$176=" "," ",IF(Q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R182" s="55">
        <f>IF(R$176=" "," ",IF(R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S182" s="55">
        <f>IF(S$176=" "," ",IF(S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T182" s="55">
        <f>IF(T$176=" "," ",IF(T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U182" s="55">
        <f>IF(U$176=" "," ",IF(U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V182" s="55">
        <f>IF(V$176=" "," ",IF(V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W182" s="55">
        <f>IF(W$176=" "," ",IF(W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X182" s="55">
        <f>IF(X$176=" "," ",IF(X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Y182" s="55">
        <f>IF(Y$176=" "," ",IF(Y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Z182" s="55">
        <f>IF(Z$176=" "," ",IF(Z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A182" s="55">
        <f>IF(AA$176=" "," ",IF(AA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B182" s="55">
        <f>IF(AB$176=" "," ",IF(AB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C182" s="55">
        <f>IF(AC$176=" "," ",IF(AC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D182" s="55">
        <f>IF(AD$176=" "," ",IF(AD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E182" s="55">
        <f>IF(AE$176=" "," ",IF(AE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F182" s="55">
        <f>IF(AF$176=" "," ",IF(AF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G182" s="55">
        <f>IF(AG$176=" "," ",IF(AG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H182" s="55">
        <f>IF(AH$176=" "," ",IF(AH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I182" s="55">
        <f>IF(AI$176=" "," ",IF(AI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J182" s="55">
        <f>IF(AJ$176=" "," ",IF(AJ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K182" s="55">
        <f>IF(AK$176=" "," ",IF(AK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L182" s="55">
        <f>IF(AL$176=" "," ",IF(AL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M182" s="55">
        <f>IF(AM$176=" "," ",IF(AM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N182" s="55">
        <f>IF(AN$176=" "," ",IF(AN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>0</v>
      </c>
      <c r="AO182" s="55" t="str">
        <f>IF(AO$176=" "," ",IF(AO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P182" s="55" t="str">
        <f>IF(AP$176=" "," ",IF(AP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Q182" s="55" t="str">
        <f>IF(AQ$176=" "," ",IF(AQ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R182" s="55" t="str">
        <f>IF(AR$176=" "," ",IF(AR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S182" s="55" t="str">
        <f>IF(AS$176=" "," ",IF(AS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T182" s="55" t="str">
        <f>IF(AT$176=" "," ",IF(AT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U182" s="55" t="str">
        <f>IF(AU$176=" "," ",IF(AU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V182" s="55" t="str">
        <f>IF(AV$176=" "," ",IF(AV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W182" s="55" t="str">
        <f>IF(AW$176=" "," ",IF(AW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X182" s="55" t="str">
        <f>IF(AX$176=" "," ",IF(AX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Y182" s="55" t="str">
        <f>IF(AY$176=" "," ",IF(AY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AZ182" s="55" t="str">
        <f>IF(AZ$176=" "," ",IF(AZ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A182" s="55" t="str">
        <f>IF(BA$176=" "," ",IF(BA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B182" s="55" t="str">
        <f>IF(BB$176=" "," ",IF(BB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C182" s="55" t="str">
        <f>IF(BC$176=" "," ",IF(BC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D182" s="55" t="str">
        <f>IF(BD$176=" "," ",IF(BD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E182" s="55" t="str">
        <f>IF(BE$176=" "," ",IF(BE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F182" s="55" t="str">
        <f>IF(BF$176=" "," ",IF(BF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G182" s="55" t="str">
        <f>IF(BG$176=" "," ",IF(BG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H182" s="55" t="str">
        <f>IF(BH$176=" "," ",IF(BH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I182" s="55" t="str">
        <f>IF(BI$176=" "," ",IF(BI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J182" s="55" t="str">
        <f>IF(BJ$176=" "," ",IF(BJ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K182" s="55" t="str">
        <f>IF(BK$176=" "," ",IF(BK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L182" s="55" t="str">
        <f>IF(BL$176=" "," ",IF(BL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  <c r="BM182" s="55" t="str">
        <f>IF(BM$176=" "," ",IF(BM177=$P177,(IF($E182=$S$3,INDEX(Data_sheet!$P$49:$P$59,MATCH(Berekeningen!$C182,Data_sheet!$C$49:$C$59,0)),IF($E182=$S$4,INDEX(Data_sheet!$Q$49:$Q$59,MATCH(Berekeningen!$C182,Data_sheet!$C$49:$C$59,0)),IF($E182=$S$5,INDEX(Data_sheet!$R$49:$R$59,MATCH(Berekeningen!$C182,Data_sheet!$C$49:$C$59,0)),IF($E182=$S$6,0,"ERROR"))))),0))</f>
        <v xml:space="preserve"> </v>
      </c>
    </row>
    <row r="183" spans="2:65">
      <c r="B183" s="68" t="s">
        <v>4</v>
      </c>
      <c r="C183" s="68" t="s">
        <v>18</v>
      </c>
      <c r="D183" s="68" t="s">
        <v>6</v>
      </c>
      <c r="E183" s="86" t="str">
        <f t="shared" si="9"/>
        <v>Ref.</v>
      </c>
      <c r="P183" s="55">
        <f>IF(P$176="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Q183" s="55">
        <f>IF(Q$176="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R183" s="55">
        <f>IF(R$176="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S183" s="55">
        <f>IF(S$176="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T183" s="55">
        <f>IF(T$176="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U183" s="55">
        <f>IF(U$176="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V183" s="55">
        <f>IF(V$176="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W183" s="55">
        <f>IF(W$176="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X183" s="55">
        <f>IF(X$176="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Y183" s="55">
        <f>IF(Y$176="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Z183" s="55">
        <f>IF(Z$176="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A183" s="55">
        <f>IF(AA$176="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B183" s="55">
        <f>IF(AB$176="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C183" s="55">
        <f>IF(AC$176="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D183" s="55">
        <f>IF(AD$176="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E183" s="55">
        <f>IF(AE$176="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F183" s="55">
        <f>IF(AF$176="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G183" s="55">
        <f>IF(AG$176="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H183" s="55">
        <f>IF(AH$176="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I183" s="55">
        <f>IF(AI$176="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J183" s="55">
        <f>IF(AJ$176="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K183" s="55">
        <f>IF(AK$176="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L183" s="55">
        <f>IF(AL$176="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M183" s="55">
        <f>IF(AM$176="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N183" s="55">
        <f>IF(AN$176="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>127575</v>
      </c>
      <c r="AO183" s="55" t="str">
        <f>IF(AO$176="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P183" s="55" t="str">
        <f>IF(AP$176="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Q183" s="55" t="str">
        <f>IF(AQ$176="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R183" s="55" t="str">
        <f>IF(AR$176="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S183" s="55" t="str">
        <f>IF(AS$176="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T183" s="55" t="str">
        <f>IF(AT$176="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U183" s="55" t="str">
        <f>IF(AU$176="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V183" s="55" t="str">
        <f>IF(AV$176="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W183" s="55" t="str">
        <f>IF(AW$176="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X183" s="55" t="str">
        <f>IF(AX$176="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Y183" s="55" t="str">
        <f>IF(AY$176="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AZ183" s="55" t="str">
        <f>IF(AZ$176="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A183" s="55" t="str">
        <f>IF(BA$176="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B183" s="55" t="str">
        <f>IF(BB$176="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C183" s="55" t="str">
        <f>IF(BC$176="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D183" s="55" t="str">
        <f>IF(BD$176="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E183" s="55" t="str">
        <f>IF(BE$176="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F183" s="55" t="str">
        <f>IF(BF$176="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G183" s="55" t="str">
        <f>IF(BG$176="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H183" s="55" t="str">
        <f>IF(BH$176="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I183" s="55" t="str">
        <f>IF(BI$176="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J183" s="55" t="str">
        <f>IF(BJ$176="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K183" s="55" t="str">
        <f>IF(BK$176="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L183" s="55" t="str">
        <f>IF(BL$176="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  <c r="BM183" s="55" t="str">
        <f>IF(BM$176=" "," ",IF($E183=$S$3,INDEX(Data_sheet!$P$49:$P$59,MATCH(Berekeningen!$C183,Data_sheet!$C$49:$C$59,0)),IF($E183=$S$4,INDEX(Data_sheet!$Q$49:$Q$59,MATCH(Berekeningen!$C183,Data_sheet!$C$49:$C$59,0)),IF($E183=$S$5,INDEX(Data_sheet!$R$49:$R$59,MATCH(Berekeningen!$C183,Data_sheet!$C$49:$C$59,0)),IF($E183=$S$6,0,"ERROR")))))</f>
        <v xml:space="preserve"> </v>
      </c>
    </row>
    <row r="184" spans="2:65">
      <c r="B184" s="68" t="s">
        <v>4</v>
      </c>
      <c r="C184" s="68" t="s">
        <v>19</v>
      </c>
      <c r="D184" s="68" t="s">
        <v>6</v>
      </c>
      <c r="E184" s="86" t="str">
        <f t="shared" si="9"/>
        <v>Ref.</v>
      </c>
      <c r="P184" s="55">
        <f>IF(P$176="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Q184" s="55">
        <f>IF(Q$176="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R184" s="55">
        <f>IF(R$176="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S184" s="55">
        <f>IF(S$176="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T184" s="55">
        <f>IF(T$176="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U184" s="55">
        <f>IF(U$176="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V184" s="55">
        <f>IF(V$176="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W184" s="55">
        <f>IF(W$176="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X184" s="55">
        <f>IF(X$176="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Y184" s="55">
        <f>IF(Y$176="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Z184" s="55">
        <f>IF(Z$176="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A184" s="55">
        <f>IF(AA$176="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B184" s="55">
        <f>IF(AB$176="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C184" s="55">
        <f>IF(AC$176="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D184" s="55">
        <f>IF(AD$176="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E184" s="55">
        <f>IF(AE$176="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F184" s="55">
        <f>IF(AF$176="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G184" s="55">
        <f>IF(AG$176="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H184" s="55">
        <f>IF(AH$176="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I184" s="55">
        <f>IF(AI$176="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J184" s="55">
        <f>IF(AJ$176="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K184" s="55">
        <f>IF(AK$176="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L184" s="55">
        <f>IF(AL$176="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M184" s="55">
        <f>IF(AM$176="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N184" s="55">
        <f>IF(AN$176="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>0</v>
      </c>
      <c r="AO184" s="55" t="str">
        <f>IF(AO$176="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P184" s="55" t="str">
        <f>IF(AP$176="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Q184" s="55" t="str">
        <f>IF(AQ$176="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R184" s="55" t="str">
        <f>IF(AR$176="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S184" s="55" t="str">
        <f>IF(AS$176="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T184" s="55" t="str">
        <f>IF(AT$176="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U184" s="55" t="str">
        <f>IF(AU$176="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V184" s="55" t="str">
        <f>IF(AV$176="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W184" s="55" t="str">
        <f>IF(AW$176="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X184" s="55" t="str">
        <f>IF(AX$176="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Y184" s="55" t="str">
        <f>IF(AY$176="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AZ184" s="55" t="str">
        <f>IF(AZ$176="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A184" s="55" t="str">
        <f>IF(BA$176="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B184" s="55" t="str">
        <f>IF(BB$176="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C184" s="55" t="str">
        <f>IF(BC$176="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D184" s="55" t="str">
        <f>IF(BD$176="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E184" s="55" t="str">
        <f>IF(BE$176="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F184" s="55" t="str">
        <f>IF(BF$176="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G184" s="55" t="str">
        <f>IF(BG$176="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H184" s="55" t="str">
        <f>IF(BH$176="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I184" s="55" t="str">
        <f>IF(BI$176="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J184" s="55" t="str">
        <f>IF(BJ$176="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K184" s="55" t="str">
        <f>IF(BK$176="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L184" s="55" t="str">
        <f>IF(BL$176="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  <c r="BM184" s="55" t="str">
        <f>IF(BM$176=" "," ",IF(User_interface!$C$47=User_interface!$P$31,0,IF(Berekeningen!$E184=Berekeningen!$S$3,SUMIF(Data_sheet!$C$49:$C$59,Berekeningen!$C184,Data_sheet!$P$49:$P$59),IF(Berekeningen!$E184=Berekeningen!$S$4,SUMIF(Data_sheet!$C$49:$C$59,Berekeningen!$C184,Data_sheet!$Q$49:$Q$59),IF(Berekeningen!$E184=Berekeningen!$S$5,SUMIF(Data_sheet!$C$49:$C$59,Berekeningen!$C184,Data_sheet!$R$49:$R$59),IF(Berekeningen!$E184=Berekeningen!$S$6,0,"ERROR"))))))</f>
        <v xml:space="preserve"> </v>
      </c>
    </row>
    <row r="185" spans="2:65">
      <c r="B185" s="68" t="s">
        <v>5</v>
      </c>
      <c r="C185" s="68" t="s">
        <v>20</v>
      </c>
      <c r="D185" s="68" t="s">
        <v>6</v>
      </c>
      <c r="E185" s="86" t="str">
        <f t="shared" si="9"/>
        <v>Ref.</v>
      </c>
      <c r="P185" s="55">
        <f>IF(P$176="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Q185" s="55">
        <f>IF(Q$176="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R185" s="55">
        <f>IF(R$176="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S185" s="55">
        <f>IF(S$176="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T185" s="55">
        <f>IF(T$176="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U185" s="55">
        <f>IF(U$176="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V185" s="55">
        <f>IF(V$176="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W185" s="55">
        <f>IF(W$176="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X185" s="55">
        <f>IF(X$176="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Y185" s="55">
        <f>IF(Y$176="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Z185" s="55">
        <f>IF(Z$176="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A185" s="55">
        <f>IF(AA$176="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B185" s="55">
        <f>IF(AB$176="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C185" s="55">
        <f>IF(AC$176="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D185" s="55">
        <f>IF(AD$176="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E185" s="55">
        <f>IF(AE$176="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F185" s="55">
        <f>IF(AF$176="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G185" s="55">
        <f>IF(AG$176="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H185" s="55">
        <f>IF(AH$176="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I185" s="55">
        <f>IF(AI$176="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J185" s="55">
        <f>IF(AJ$176="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K185" s="55">
        <f>IF(AK$176="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L185" s="55">
        <f>IF(AL$176="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M185" s="55">
        <f>IF(AM$176="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N185" s="55">
        <f>IF(AN$176="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>313374.59999999998</v>
      </c>
      <c r="AO185" s="55" t="str">
        <f>IF(AO$176="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P185" s="55" t="str">
        <f>IF(AP$176="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Q185" s="55" t="str">
        <f>IF(AQ$176="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R185" s="55" t="str">
        <f>IF(AR$176="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S185" s="55" t="str">
        <f>IF(AS$176="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T185" s="55" t="str">
        <f>IF(AT$176="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U185" s="55" t="str">
        <f>IF(AU$176="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V185" s="55" t="str">
        <f>IF(AV$176="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W185" s="55" t="str">
        <f>IF(AW$176="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X185" s="55" t="str">
        <f>IF(AX$176="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Y185" s="55" t="str">
        <f>IF(AY$176="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AZ185" s="55" t="str">
        <f>IF(AZ$176="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A185" s="55" t="str">
        <f>IF(BA$176="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B185" s="55" t="str">
        <f>IF(BB$176="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C185" s="55" t="str">
        <f>IF(BC$176="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D185" s="55" t="str">
        <f>IF(BD$176="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E185" s="55" t="str">
        <f>IF(BE$176="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F185" s="55" t="str">
        <f>IF(BF$176="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G185" s="55" t="str">
        <f>IF(BG$176="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H185" s="55" t="str">
        <f>IF(BH$176="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I185" s="55" t="str">
        <f>IF(BI$176="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J185" s="55" t="str">
        <f>IF(BJ$176="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K185" s="55" t="str">
        <f>IF(BK$176="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L185" s="55" t="str">
        <f>IF(BL$176="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  <c r="BM185" s="55" t="str">
        <f>IF(BM$176=" "," ",IF($E185=$S$3,INDEX(Data_sheet!$P$49:$P$59,MATCH(Berekeningen!$C185,Data_sheet!$C$49:$C$59,0))*User_interface!$G$54*User_interface!$G$55,IF($E185=$S$4,INDEX(Data_sheet!$Q$49:$Q$59,MATCH(Berekeningen!$C185,Data_sheet!$C$49:$C$59,0))*User_interface!$G$54*User_interface!$G$55,IF($E185=$S$5,INDEX(Data_sheet!$R$49:$R$59,MATCH(Berekeningen!$C185,Data_sheet!$C$49:$C$59,0))*User_interface!$G$54*User_interface!$G$55,IF($E185=$S$6,0,"ERROR")))))</f>
        <v xml:space="preserve"> </v>
      </c>
    </row>
    <row r="186" spans="2:65">
      <c r="B186" s="68" t="s">
        <v>5</v>
      </c>
      <c r="C186" s="68" t="s">
        <v>21</v>
      </c>
      <c r="D186" s="68" t="s">
        <v>6</v>
      </c>
      <c r="E186" s="86" t="str">
        <f t="shared" si="9"/>
        <v>Ref.</v>
      </c>
      <c r="P186" s="55">
        <f>IF(P$176="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Q186" s="55">
        <f>IF(Q$176="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R186" s="55">
        <f>IF(R$176="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S186" s="55">
        <f>IF(S$176="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T186" s="55">
        <f>IF(T$176="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U186" s="55">
        <f>IF(U$176="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V186" s="55">
        <f>IF(V$176="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W186" s="55">
        <f>IF(W$176="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X186" s="55">
        <f>IF(X$176="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Y186" s="55">
        <f>IF(Y$176="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Z186" s="55">
        <f>IF(Z$176="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A186" s="55">
        <f>IF(AA$176="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B186" s="55">
        <f>IF(AB$176="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C186" s="55">
        <f>IF(AC$176="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D186" s="55">
        <f>IF(AD$176="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E186" s="55">
        <f>IF(AE$176="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F186" s="55">
        <f>IF(AF$176="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G186" s="55">
        <f>IF(AG$176="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H186" s="55">
        <f>IF(AH$176="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I186" s="55">
        <f>IF(AI$176="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J186" s="55">
        <f>IF(AJ$176="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K186" s="55">
        <f>IF(AK$176="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L186" s="55">
        <f>IF(AL$176="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M186" s="55">
        <f>IF(AM$176="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N186" s="55">
        <f>IF(AN$176="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>0</v>
      </c>
      <c r="AO186" s="55" t="str">
        <f>IF(AO$176="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P186" s="55" t="str">
        <f>IF(AP$176="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Q186" s="55" t="str">
        <f>IF(AQ$176="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R186" s="55" t="str">
        <f>IF(AR$176="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S186" s="55" t="str">
        <f>IF(AS$176="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T186" s="55" t="str">
        <f>IF(AT$176="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U186" s="55" t="str">
        <f>IF(AU$176="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V186" s="55" t="str">
        <f>IF(AV$176="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W186" s="55" t="str">
        <f>IF(AW$176="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X186" s="55" t="str">
        <f>IF(AX$176="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Y186" s="55" t="str">
        <f>IF(AY$176="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AZ186" s="55" t="str">
        <f>IF(AZ$176="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A186" s="55" t="str">
        <f>IF(BA$176="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B186" s="55" t="str">
        <f>IF(BB$176="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C186" s="55" t="str">
        <f>IF(BC$176="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D186" s="55" t="str">
        <f>IF(BD$176="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E186" s="55" t="str">
        <f>IF(BE$176="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F186" s="55" t="str">
        <f>IF(BF$176="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G186" s="55" t="str">
        <f>IF(BG$176="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H186" s="55" t="str">
        <f>IF(BH$176="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I186" s="55" t="str">
        <f>IF(BI$176="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J186" s="55" t="str">
        <f>IF(BJ$176="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K186" s="55" t="str">
        <f>IF(BK$176="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L186" s="55" t="str">
        <f>IF(BL$176="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  <c r="BM186" s="55" t="str">
        <f>IF(BM$176=" "," ",IF(User_interface!$C$47=User_interface!$P$31,0,IF($E186=$S$3,INDEX(Data_sheet!$P$49:$P$59,MATCH(Berekeningen!$C186,Data_sheet!$C$49:$C$59,0)),IF($E186=$S$4,INDEX(Data_sheet!$Q$49:$Q$59,MATCH(Berekeningen!$C186,Data_sheet!$C$49:$C$59,0)),IF($E186=$S$5,INDEX(Data_sheet!$R$49:$R$59,MATCH(Berekeningen!$C186,Data_sheet!$C$49:$C$59,0)),IF($E186=$S$6,0,"ERROR"))))))</f>
        <v xml:space="preserve"> </v>
      </c>
    </row>
    <row r="187" spans="2:65">
      <c r="B187" s="68" t="s">
        <v>5</v>
      </c>
      <c r="C187" s="68" t="s">
        <v>123</v>
      </c>
      <c r="D187" s="68" t="s">
        <v>6</v>
      </c>
      <c r="E187" s="86" t="str">
        <f t="shared" si="9"/>
        <v>Ref.</v>
      </c>
      <c r="P187" s="55">
        <f>IF(P$176="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Q187" s="55">
        <f>IF(Q$176="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R187" s="55">
        <f>IF(R$176="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S187" s="55">
        <f>IF(S$176="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T187" s="55">
        <f>IF(T$176="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U187" s="55">
        <f>IF(U$176="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V187" s="55">
        <f>IF(V$176="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W187" s="55">
        <f>IF(W$176="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X187" s="55">
        <f>IF(X$176="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Y187" s="55">
        <f>IF(Y$176="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Z187" s="55">
        <f>IF(Z$176="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A187" s="55">
        <f>IF(AA$176="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B187" s="55">
        <f>IF(AB$176="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C187" s="55">
        <f>IF(AC$176="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D187" s="55">
        <f>IF(AD$176="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E187" s="55">
        <f>IF(AE$176="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F187" s="55">
        <f>IF(AF$176="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G187" s="55">
        <f>IF(AG$176="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H187" s="55">
        <f>IF(AH$176="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I187" s="55">
        <f>IF(AI$176="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J187" s="55">
        <f>IF(AJ$176="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K187" s="55">
        <f>IF(AK$176="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L187" s="55">
        <f>IF(AL$176="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M187" s="55">
        <f>IF(AM$176="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N187" s="55">
        <f>IF(AN$176="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>49855.05</v>
      </c>
      <c r="AO187" s="55" t="str">
        <f>IF(AO$176="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P187" s="55" t="str">
        <f>IF(AP$176="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Q187" s="55" t="str">
        <f>IF(AQ$176="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R187" s="55" t="str">
        <f>IF(AR$176="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S187" s="55" t="str">
        <f>IF(AS$176="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T187" s="55" t="str">
        <f>IF(AT$176="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U187" s="55" t="str">
        <f>IF(AU$176="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V187" s="55" t="str">
        <f>IF(AV$176="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W187" s="55" t="str">
        <f>IF(AW$176="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X187" s="55" t="str">
        <f>IF(AX$176="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Y187" s="55" t="str">
        <f>IF(AY$176="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AZ187" s="55" t="str">
        <f>IF(AZ$176="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A187" s="55" t="str">
        <f>IF(BA$176="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B187" s="55" t="str">
        <f>IF(BB$176="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C187" s="55" t="str">
        <f>IF(BC$176="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D187" s="55" t="str">
        <f>IF(BD$176="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E187" s="55" t="str">
        <f>IF(BE$176="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F187" s="55" t="str">
        <f>IF(BF$176="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G187" s="55" t="str">
        <f>IF(BG$176="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H187" s="55" t="str">
        <f>IF(BH$176="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I187" s="55" t="str">
        <f>IF(BI$176="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J187" s="55" t="str">
        <f>IF(BJ$176="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K187" s="55" t="str">
        <f>IF(BK$176="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L187" s="55" t="str">
        <f>IF(BL$176="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  <c r="BM187" s="55" t="str">
        <f>IF(BM$176=" "," ",IF($E187=$S$3,INDEX(Data_sheet!$P$49:$P$59,MATCH(Berekeningen!$C187,Data_sheet!$C$49:$C$59,0))*User_interface!$G$54*User_interface!$G$55,IF($E187=$S$4,INDEX(Data_sheet!$Q$49:$Q$59,MATCH(Berekeningen!$C187,Data_sheet!$C$49:$C$59,0))*User_interface!$G$54*User_interface!$G$55,IF($E187=$S$5,INDEX(Data_sheet!$R$49:$R$59,MATCH(Berekeningen!$C187,Data_sheet!$C$49:$C$59,0))*User_interface!$G$54*User_interface!$G$55,IF($E187=$S$6,0,"ERROR")))))</f>
        <v xml:space="preserve"> </v>
      </c>
    </row>
    <row r="188" spans="2:65">
      <c r="B188" s="68" t="s">
        <v>132</v>
      </c>
      <c r="C188" s="68" t="s">
        <v>20</v>
      </c>
      <c r="D188" s="68" t="s">
        <v>58</v>
      </c>
      <c r="E188" s="86" t="str">
        <f t="shared" si="9"/>
        <v>Ref.</v>
      </c>
      <c r="P188" s="55">
        <f>IF(P$176=" "," ",User_interface!$G$54*User_interface!$G$55)</f>
        <v>7122.15</v>
      </c>
      <c r="Q188" s="55">
        <f>IF(Q$176=" "," ",User_interface!$G$54*User_interface!$G$55)</f>
        <v>7122.15</v>
      </c>
      <c r="R188" s="55">
        <f>IF(R$176=" "," ",User_interface!$G$54*User_interface!$G$55)</f>
        <v>7122.15</v>
      </c>
      <c r="S188" s="55">
        <f>IF(S$176=" "," ",User_interface!$G$54*User_interface!$G$55)</f>
        <v>7122.15</v>
      </c>
      <c r="T188" s="55">
        <f>IF(T$176=" "," ",User_interface!$G$54*User_interface!$G$55)</f>
        <v>7122.15</v>
      </c>
      <c r="U188" s="55">
        <f>IF(U$176=" "," ",User_interface!$G$54*User_interface!$G$55)</f>
        <v>7122.15</v>
      </c>
      <c r="V188" s="55">
        <f>IF(V$176=" "," ",User_interface!$G$54*User_interface!$G$55)</f>
        <v>7122.15</v>
      </c>
      <c r="W188" s="55">
        <f>IF(W$176=" "," ",User_interface!$G$54*User_interface!$G$55)</f>
        <v>7122.15</v>
      </c>
      <c r="X188" s="55">
        <f>IF(X$176=" "," ",User_interface!$G$54*User_interface!$G$55)</f>
        <v>7122.15</v>
      </c>
      <c r="Y188" s="55">
        <f>IF(Y$176=" "," ",User_interface!$G$54*User_interface!$G$55)</f>
        <v>7122.15</v>
      </c>
      <c r="Z188" s="55">
        <f>IF(Z$176=" "," ",User_interface!$G$54*User_interface!$G$55)</f>
        <v>7122.15</v>
      </c>
      <c r="AA188" s="55">
        <f>IF(AA$176=" "," ",User_interface!$G$54*User_interface!$G$55)</f>
        <v>7122.15</v>
      </c>
      <c r="AB188" s="55">
        <f>IF(AB$176=" "," ",User_interface!$G$54*User_interface!$G$55)</f>
        <v>7122.15</v>
      </c>
      <c r="AC188" s="55">
        <f>IF(AC$176=" "," ",User_interface!$G$54*User_interface!$G$55)</f>
        <v>7122.15</v>
      </c>
      <c r="AD188" s="55">
        <f>IF(AD$176=" "," ",User_interface!$G$54*User_interface!$G$55)</f>
        <v>7122.15</v>
      </c>
      <c r="AE188" s="55">
        <f>IF(AE$176=" "," ",User_interface!$G$54*User_interface!$G$55)</f>
        <v>7122.15</v>
      </c>
      <c r="AF188" s="55">
        <f>IF(AF$176=" "," ",User_interface!$G$54*User_interface!$G$55)</f>
        <v>7122.15</v>
      </c>
      <c r="AG188" s="55">
        <f>IF(AG$176=" "," ",User_interface!$G$54*User_interface!$G$55)</f>
        <v>7122.15</v>
      </c>
      <c r="AH188" s="55">
        <f>IF(AH$176=" "," ",User_interface!$G$54*User_interface!$G$55)</f>
        <v>7122.15</v>
      </c>
      <c r="AI188" s="55">
        <f>IF(AI$176=" "," ",User_interface!$G$54*User_interface!$G$55)</f>
        <v>7122.15</v>
      </c>
      <c r="AJ188" s="55">
        <f>IF(AJ$176=" "," ",User_interface!$G$54*User_interface!$G$55)</f>
        <v>7122.15</v>
      </c>
      <c r="AK188" s="55">
        <f>IF(AK$176=" "," ",User_interface!$G$54*User_interface!$G$55)</f>
        <v>7122.15</v>
      </c>
      <c r="AL188" s="55">
        <f>IF(AL$176=" "," ",User_interface!$G$54*User_interface!$G$55)</f>
        <v>7122.15</v>
      </c>
      <c r="AM188" s="55">
        <f>IF(AM$176=" "," ",User_interface!$G$54*User_interface!$G$55)</f>
        <v>7122.15</v>
      </c>
      <c r="AN188" s="55">
        <f>IF(AN$176=" "," ",User_interface!$G$54*User_interface!$G$55)</f>
        <v>7122.15</v>
      </c>
      <c r="AO188" s="55" t="str">
        <f>IF(AO$176=" "," ",User_interface!$G$54*User_interface!$G$55)</f>
        <v xml:space="preserve"> </v>
      </c>
      <c r="AP188" s="55" t="str">
        <f>IF(AP$176=" "," ",User_interface!$G$54*User_interface!$G$55)</f>
        <v xml:space="preserve"> </v>
      </c>
      <c r="AQ188" s="55" t="str">
        <f>IF(AQ$176=" "," ",User_interface!$G$54*User_interface!$G$55)</f>
        <v xml:space="preserve"> </v>
      </c>
      <c r="AR188" s="55" t="str">
        <f>IF(AR$176=" "," ",User_interface!$G$54*User_interface!$G$55)</f>
        <v xml:space="preserve"> </v>
      </c>
      <c r="AS188" s="55" t="str">
        <f>IF(AS$176=" "," ",User_interface!$G$54*User_interface!$G$55)</f>
        <v xml:space="preserve"> </v>
      </c>
      <c r="AT188" s="55" t="str">
        <f>IF(AT$176=" "," ",User_interface!$G$54*User_interface!$G$55)</f>
        <v xml:space="preserve"> </v>
      </c>
      <c r="AU188" s="55" t="str">
        <f>IF(AU$176=" "," ",User_interface!$G$54*User_interface!$G$55)</f>
        <v xml:space="preserve"> </v>
      </c>
      <c r="AV188" s="55" t="str">
        <f>IF(AV$176=" "," ",User_interface!$G$54*User_interface!$G$55)</f>
        <v xml:space="preserve"> </v>
      </c>
      <c r="AW188" s="55" t="str">
        <f>IF(AW$176=" "," ",User_interface!$G$54*User_interface!$G$55)</f>
        <v xml:space="preserve"> </v>
      </c>
      <c r="AX188" s="55" t="str">
        <f>IF(AX$176=" "," ",User_interface!$G$54*User_interface!$G$55)</f>
        <v xml:space="preserve"> </v>
      </c>
      <c r="AY188" s="55" t="str">
        <f>IF(AY$176=" "," ",User_interface!$G$54*User_interface!$G$55)</f>
        <v xml:space="preserve"> </v>
      </c>
      <c r="AZ188" s="55" t="str">
        <f>IF(AZ$176=" "," ",User_interface!$G$54*User_interface!$G$55)</f>
        <v xml:space="preserve"> </v>
      </c>
      <c r="BA188" s="55" t="str">
        <f>IF(BA$176=" "," ",User_interface!$G$54*User_interface!$G$55)</f>
        <v xml:space="preserve"> </v>
      </c>
      <c r="BB188" s="55" t="str">
        <f>IF(BB$176=" "," ",User_interface!$G$54*User_interface!$G$55)</f>
        <v xml:space="preserve"> </v>
      </c>
      <c r="BC188" s="55" t="str">
        <f>IF(BC$176=" "," ",User_interface!$G$54*User_interface!$G$55)</f>
        <v xml:space="preserve"> </v>
      </c>
      <c r="BD188" s="55" t="str">
        <f>IF(BD$176=" "," ",User_interface!$G$54*User_interface!$G$55)</f>
        <v xml:space="preserve"> </v>
      </c>
      <c r="BE188" s="55" t="str">
        <f>IF(BE$176=" "," ",User_interface!$G$54*User_interface!$G$55)</f>
        <v xml:space="preserve"> </v>
      </c>
      <c r="BF188" s="55" t="str">
        <f>IF(BF$176=" "," ",User_interface!$G$54*User_interface!$G$55)</f>
        <v xml:space="preserve"> </v>
      </c>
      <c r="BG188" s="55" t="str">
        <f>IF(BG$176=" "," ",User_interface!$G$54*User_interface!$G$55)</f>
        <v xml:space="preserve"> </v>
      </c>
      <c r="BH188" s="55" t="str">
        <f>IF(BH$176=" "," ",User_interface!$G$54*User_interface!$G$55)</f>
        <v xml:space="preserve"> </v>
      </c>
      <c r="BI188" s="55" t="str">
        <f>IF(BI$176=" "," ",User_interface!$G$54*User_interface!$G$55)</f>
        <v xml:space="preserve"> </v>
      </c>
      <c r="BJ188" s="55" t="str">
        <f>IF(BJ$176=" "," ",User_interface!$G$54*User_interface!$G$55)</f>
        <v xml:space="preserve"> </v>
      </c>
      <c r="BK188" s="55" t="str">
        <f>IF(BK$176=" "," ",User_interface!$G$54*User_interface!$G$55)</f>
        <v xml:space="preserve"> </v>
      </c>
      <c r="BL188" s="55" t="str">
        <f>IF(BL$176=" "," ",User_interface!$G$54*User_interface!$G$55)</f>
        <v xml:space="preserve"> </v>
      </c>
      <c r="BM188" s="55" t="str">
        <f>IF(BM$176=" "," ",User_interface!$G$54*User_interface!$G$55)</f>
        <v xml:space="preserve"> </v>
      </c>
    </row>
    <row r="189" spans="2:65">
      <c r="C189" s="68" t="s">
        <v>43</v>
      </c>
      <c r="D189" s="68" t="s">
        <v>6</v>
      </c>
      <c r="F189" s="55" t="str">
        <f>IF(F176=" "," ",SUM(SUMIF($B177:$B187,$U$4,F177:F187),-SUMIF($B177:$B187,$U$3,F177:F187))/(1+User_interface!$G$59)^(F176-($P176-1)))</f>
        <v xml:space="preserve"> </v>
      </c>
      <c r="G189" s="55" t="str">
        <f>IF(G176=" "," ",SUM(SUMIF($B177:$B187,$U$4,G177:G187),-SUMIF($B177:$B187,$U$3,G177:G187))/(1+User_interface!$G$59)^(G176-($P176-1)))</f>
        <v xml:space="preserve"> </v>
      </c>
      <c r="H189" s="55" t="str">
        <f>IF(H176=" "," ",SUM(SUMIF($B177:$B187,$U$4,H177:H187),-SUMIF($B177:$B187,$U$3,H177:H187))/(1+User_interface!$G$59)^(H176-($P176-1)))</f>
        <v xml:space="preserve"> </v>
      </c>
      <c r="I189" s="55" t="str">
        <f>IF(I176=" "," ",SUM(SUMIF($B177:$B187,$U$4,I177:I187),-SUMIF($B177:$B187,$U$3,I177:I187))/(1+User_interface!$G$59)^(I176-($P176-1)))</f>
        <v xml:space="preserve"> </v>
      </c>
      <c r="J189" s="55" t="str">
        <f>IF(J176=" "," ",SUM(SUMIF($B177:$B187,$U$4,J177:J187),-SUMIF($B177:$B187,$U$3,J177:J187))/(1+User_interface!$G$59)^(J176-($P176-1)))</f>
        <v xml:space="preserve"> </v>
      </c>
      <c r="K189" s="55" t="str">
        <f>IF(K176=" "," ",SUM(SUMIF($B177:$B187,$U$4,K177:K187),-SUMIF($B177:$B187,$U$3,K177:K187))/(1+User_interface!$G$59)^(K176-($P176-1)))</f>
        <v xml:space="preserve"> </v>
      </c>
      <c r="L189" s="55" t="str">
        <f>IF(L176=" "," ",SUM(SUMIF($B177:$B187,$U$4,L177:L187),-SUMIF($B177:$B187,$U$3,L177:L187))/(1+User_interface!$G$59)^(L176-($P176-1)))</f>
        <v xml:space="preserve"> </v>
      </c>
      <c r="M189" s="55" t="str">
        <f>IF(M176=" "," ",SUM(SUMIF($B177:$B187,$U$4,M177:M187),-SUMIF($B177:$B187,$U$3,M177:M187))/(1+User_interface!$G$59)^(M176-($P176-1)))</f>
        <v xml:space="preserve"> </v>
      </c>
      <c r="N189" s="55" t="str">
        <f>IF(N176=" "," ",SUM(SUMIF($B177:$B187,$U$4,N177:N187),-SUMIF($B177:$B187,$U$3,N177:N187))/(1+User_interface!$G$59)^(N176-($P176-1)))</f>
        <v xml:space="preserve"> </v>
      </c>
      <c r="O189" s="55" t="str">
        <f>IF(O176=" "," ",SUM(SUMIF($B177:$B187,$U$4,O177:O187),-SUMIF($B177:$B187,$U$3,O177:O187))/(1+User_interface!$G$59)^(O176-($P176-1)))</f>
        <v xml:space="preserve"> </v>
      </c>
      <c r="P189" s="55">
        <f>IF(P176=" "," ",SUM(SUMIF($B177:$B187,$U$4,P177:P187),-SUMIF($B177:$B187,$U$3,P177:P187))/(1+User_interface!$G$59)^(P176-($P176-1)))</f>
        <v>-141524.19668938662</v>
      </c>
      <c r="Q189" s="55">
        <f>IF(Q176=" "," ",SUM(SUMIF($B177:$B187,$U$4,Q177:Q187),-SUMIF($B177:$B187,$U$3,Q177:Q187))/(1+User_interface!$G$59)^(Q176-($P176-1)))</f>
        <v>-107938.01061694526</v>
      </c>
      <c r="R189" s="55">
        <f>IF(R176=" "," ",SUM(SUMIF($B177:$B187,$U$4,R177:R187),-SUMIF($B177:$B187,$U$3,R177:R187))/(1+User_interface!$G$59)^(R176-($P176-1)))</f>
        <v>-105100.30245077435</v>
      </c>
      <c r="S189" s="55">
        <f>IF(S176=" "," ",SUM(SUMIF($B177:$B187,$U$4,S177:S187),-SUMIF($B177:$B187,$U$3,S177:S187))/(1+User_interface!$G$59)^(S176-($P176-1)))</f>
        <v>-102337.19810201983</v>
      </c>
      <c r="T189" s="55">
        <f>IF(T176=" "," ",SUM(SUMIF($B177:$B187,$U$4,T177:T187),-SUMIF($B177:$B187,$U$3,T177:T187))/(1+User_interface!$G$59)^(T176-($P176-1)))</f>
        <v>-99646.736223972577</v>
      </c>
      <c r="U189" s="55">
        <f>IF(U176=" "," ",SUM(SUMIF($B177:$B187,$U$4,U177:U187),-SUMIF($B177:$B187,$U$3,U177:U187))/(1+User_interface!$G$59)^(U176-($P176-1)))</f>
        <v>-97027.007034053167</v>
      </c>
      <c r="V189" s="55">
        <f>IF(V176=" "," ",SUM(SUMIF($B177:$B187,$U$4,V177:V187),-SUMIF($B177:$B187,$U$3,V177:V187))/(1+User_interface!$G$59)^(V176-($P176-1)))</f>
        <v>-94476.150958182247</v>
      </c>
      <c r="W189" s="55">
        <f>IF(W176=" "," ",SUM(SUMIF($B177:$B187,$U$4,W177:W187),-SUMIF($B177:$B187,$U$3,W177:W187))/(1+User_interface!$G$59)^(W176-($P176-1)))</f>
        <v>-91992.357310790903</v>
      </c>
      <c r="X189" s="55">
        <f>IF(X176=" "," ",SUM(SUMIF($B177:$B187,$U$4,X177:X187),-SUMIF($B177:$B187,$U$3,X177:X187))/(1+User_interface!$G$59)^(X176-($P176-1)))</f>
        <v>-89573.86300953351</v>
      </c>
      <c r="Y189" s="55">
        <f>IF(Y176=" "," ",SUM(SUMIF($B177:$B187,$U$4,Y177:Y187),-SUMIF($B177:$B187,$U$3,Y177:Y187))/(1+User_interface!$G$59)^(Y176-($P176-1)))</f>
        <v>-87218.95132379116</v>
      </c>
      <c r="Z189" s="55">
        <f>IF(Z176=" "," ",SUM(SUMIF($B177:$B187,$U$4,Z177:Z187),-SUMIF($B177:$B187,$U$3,Z177:Z187))/(1+User_interface!$G$59)^(Z176-($P176-1)))</f>
        <v>-84925.950656077068</v>
      </c>
      <c r="AA189" s="55">
        <f>IF(AA176=" "," ",SUM(SUMIF($B177:$B187,$U$4,AA177:AA187),-SUMIF($B177:$B187,$U$3,AA177:AA187))/(1+User_interface!$G$59)^(AA176-($P176-1)))</f>
        <v>-257020.73997138388</v>
      </c>
      <c r="AB189" s="55">
        <f>IF(AB176=" "," ",SUM(SUMIF($B177:$B187,$U$4,AB177:AB187),-SUMIF($B177:$B187,$U$3,AB177:AB187))/(1+User_interface!$G$59)^(AB176-($P176-1)))</f>
        <v>-80519.214562297144</v>
      </c>
      <c r="AC189" s="55">
        <f>IF(AC176=" "," ",SUM(SUMIF($B177:$B187,$U$4,AC177:AC187),-SUMIF($B177:$B187,$U$3,AC177:AC187))/(1+User_interface!$G$59)^(AC176-($P176-1)))</f>
        <v>-78402.351083054658</v>
      </c>
      <c r="AD189" s="55">
        <f>IF(AD176=" "," ",SUM(SUMIF($B177:$B187,$U$4,AD177:AD187),-SUMIF($B177:$B187,$U$3,AD177:AD187))/(1+User_interface!$G$59)^(AD176-($P176-1)))</f>
        <v>-76341.140295087316</v>
      </c>
      <c r="AE189" s="55">
        <f>IF(AE176=" "," ",SUM(SUMIF($B177:$B187,$U$4,AE177:AE187),-SUMIF($B177:$B187,$U$3,AE177:AE187))/(1+User_interface!$G$59)^(AE176-($P176-1)))</f>
        <v>-74334.119079929238</v>
      </c>
      <c r="AF189" s="55">
        <f>IF(AF176=" "," ",SUM(SUMIF($B177:$B187,$U$4,AF177:AF187),-SUMIF($B177:$B187,$U$3,AF177:AF187))/(1+User_interface!$G$59)^(AF176-($P176-1)))</f>
        <v>-72379.862784741228</v>
      </c>
      <c r="AG189" s="55">
        <f>IF(AG176=" "," ",SUM(SUMIF($B177:$B187,$U$4,AG177:AG187),-SUMIF($B177:$B187,$U$3,AG177:AG187))/(1+User_interface!$G$59)^(AG176-($P176-1)))</f>
        <v>-70476.984211043076</v>
      </c>
      <c r="AH189" s="55">
        <f>IF(AH176=" "," ",SUM(SUMIF($B177:$B187,$U$4,AH177:AH187),-SUMIF($B177:$B187,$U$3,AH177:AH187))/(1+User_interface!$G$59)^(AH176-($P176-1)))</f>
        <v>-68624.132630032211</v>
      </c>
      <c r="AI189" s="55">
        <f>IF(AI176=" "," ",SUM(SUMIF($B177:$B187,$U$4,AI177:AI187),-SUMIF($B177:$B187,$U$3,AI177:AI187))/(1+User_interface!$G$59)^(AI176-($P176-1)))</f>
        <v>-66819.992823789886</v>
      </c>
      <c r="AJ189" s="55">
        <f>IF(AJ176=" "," ",SUM(SUMIF($B177:$B187,$U$4,AJ177:AJ187),-SUMIF($B177:$B187,$U$3,AJ177:AJ187))/(1+User_interface!$G$59)^(AJ176-($P176-1)))</f>
        <v>-65063.284151694155</v>
      </c>
      <c r="AK189" s="55">
        <f>IF(AK176=" "," ",SUM(SUMIF($B177:$B187,$U$4,AK177:AK187),-SUMIF($B177:$B187,$U$3,AK177:AK187))/(1+User_interface!$G$59)^(AK176-($P176-1)))</f>
        <v>-63352.759641376986</v>
      </c>
      <c r="AL189" s="55">
        <f>IF(AL176=" "," ",SUM(SUMIF($B177:$B187,$U$4,AL177:AL187),-SUMIF($B177:$B187,$U$3,AL177:AL187))/(1+User_interface!$G$59)^(AL176-($P176-1)))</f>
        <v>-61687.205103580323</v>
      </c>
      <c r="AM189" s="55">
        <f>IF(AM176=" "," ",SUM(SUMIF($B177:$B187,$U$4,AM177:AM187),-SUMIF($B177:$B187,$U$3,AM177:AM187))/(1+User_interface!$G$59)^(AM176-($P176-1)))</f>
        <v>-186690.76978244231</v>
      </c>
      <c r="AN189" s="55">
        <f>IF(AN176=" "," ",SUM(SUMIF($B177:$B187,$U$4,AN177:AN187),-SUMIF($B177:$B187,$U$3,AN177:AN187))/(1+User_interface!$G$59)^(AN176-($P176-1)))</f>
        <v>-58486.307955484619</v>
      </c>
      <c r="AO189" s="55" t="str">
        <f>IF(AO176=" "," ",SUM(SUMIF($B177:$B187,$U$4,AO177:AO187),-SUMIF($B177:$B187,$U$3,AO177:AO187))/(1+User_interface!$G$59)^(AO176-($P176-1)))</f>
        <v xml:space="preserve"> </v>
      </c>
      <c r="AP189" s="55" t="str">
        <f>IF(AP176=" "," ",SUM(SUMIF($B177:$B187,$U$4,AP177:AP187),-SUMIF($B177:$B187,$U$3,AP177:AP187))/(1+User_interface!$G$59)^(AP176-($P176-1)))</f>
        <v xml:space="preserve"> </v>
      </c>
      <c r="AQ189" s="55" t="str">
        <f>IF(AQ176=" "," ",SUM(SUMIF($B177:$B187,$U$4,AQ177:AQ187),-SUMIF($B177:$B187,$U$3,AQ177:AQ187))/(1+User_interface!$G$59)^(AQ176-($P176-1)))</f>
        <v xml:space="preserve"> </v>
      </c>
      <c r="AR189" s="55" t="str">
        <f>IF(AR176=" "," ",SUM(SUMIF($B177:$B187,$U$4,AR177:AR187),-SUMIF($B177:$B187,$U$3,AR177:AR187))/(1+User_interface!$G$59)^(AR176-($P176-1)))</f>
        <v xml:space="preserve"> </v>
      </c>
      <c r="AS189" s="55" t="str">
        <f>IF(AS176=" "," ",SUM(SUMIF($B177:$B187,$U$4,AS177:AS187),-SUMIF($B177:$B187,$U$3,AS177:AS187))/(1+User_interface!$G$59)^(AS176-($P176-1)))</f>
        <v xml:space="preserve"> </v>
      </c>
      <c r="AT189" s="55" t="str">
        <f>IF(AT176=" "," ",SUM(SUMIF($B177:$B187,$U$4,AT177:AT187),-SUMIF($B177:$B187,$U$3,AT177:AT187))/(1+User_interface!$G$59)^(AT176-($P176-1)))</f>
        <v xml:space="preserve"> </v>
      </c>
      <c r="AU189" s="55" t="str">
        <f>IF(AU176=" "," ",SUM(SUMIF($B177:$B187,$U$4,AU177:AU187),-SUMIF($B177:$B187,$U$3,AU177:AU187))/(1+User_interface!$G$59)^(AU176-($P176-1)))</f>
        <v xml:space="preserve"> </v>
      </c>
      <c r="AV189" s="55" t="str">
        <f>IF(AV176=" "," ",SUM(SUMIF($B177:$B187,$U$4,AV177:AV187),-SUMIF($B177:$B187,$U$3,AV177:AV187))/(1+User_interface!$G$59)^(AV176-($P176-1)))</f>
        <v xml:space="preserve"> </v>
      </c>
      <c r="AW189" s="55" t="str">
        <f>IF(AW176=" "," ",SUM(SUMIF($B177:$B187,$U$4,AW177:AW187),-SUMIF($B177:$B187,$U$3,AW177:AW187))/(1+User_interface!$G$59)^(AW176-($P176-1)))</f>
        <v xml:space="preserve"> </v>
      </c>
      <c r="AX189" s="55" t="str">
        <f>IF(AX176=" "," ",SUM(SUMIF($B177:$B187,$U$4,AX177:AX187),-SUMIF($B177:$B187,$U$3,AX177:AX187))/(1+User_interface!$G$59)^(AX176-($P176-1)))</f>
        <v xml:space="preserve"> </v>
      </c>
      <c r="AY189" s="55" t="str">
        <f>IF(AY176=" "," ",SUM(SUMIF($B177:$B187,$U$4,AY177:AY187),-SUMIF($B177:$B187,$U$3,AY177:AY187))/(1+User_interface!$G$59)^(AY176-($P176-1)))</f>
        <v xml:space="preserve"> </v>
      </c>
      <c r="AZ189" s="55" t="str">
        <f>IF(AZ176=" "," ",SUM(SUMIF($B177:$B187,$U$4,AZ177:AZ187),-SUMIF($B177:$B187,$U$3,AZ177:AZ187))/(1+User_interface!$G$59)^(AZ176-($P176-1)))</f>
        <v xml:space="preserve"> </v>
      </c>
      <c r="BA189" s="55" t="str">
        <f>IF(BA176=" "," ",SUM(SUMIF($B177:$B187,$U$4,BA177:BA187),-SUMIF($B177:$B187,$U$3,BA177:BA187))/(1+User_interface!$G$59)^(BA176-($P176-1)))</f>
        <v xml:space="preserve"> </v>
      </c>
      <c r="BB189" s="55" t="str">
        <f>IF(BB176=" "," ",SUM(SUMIF($B177:$B187,$U$4,BB177:BB187),-SUMIF($B177:$B187,$U$3,BB177:BB187))/(1+User_interface!$G$59)^(BB176-($P176-1)))</f>
        <v xml:space="preserve"> </v>
      </c>
      <c r="BC189" s="55" t="str">
        <f>IF(BC176=" "," ",SUM(SUMIF($B177:$B187,$U$4,BC177:BC187),-SUMIF($B177:$B187,$U$3,BC177:BC187))/(1+User_interface!$G$59)^(BC176-($P176-1)))</f>
        <v xml:space="preserve"> </v>
      </c>
      <c r="BD189" s="55" t="str">
        <f>IF(BD176=" "," ",SUM(SUMIF($B177:$B187,$U$4,BD177:BD187),-SUMIF($B177:$B187,$U$3,BD177:BD187))/(1+User_interface!$G$59)^(BD176-($P176-1)))</f>
        <v xml:space="preserve"> </v>
      </c>
      <c r="BE189" s="55" t="str">
        <f>IF(BE176=" "," ",SUM(SUMIF($B177:$B187,$U$4,BE177:BE187),-SUMIF($B177:$B187,$U$3,BE177:BE187))/(1+User_interface!$G$59)^(BE176-($P176-1)))</f>
        <v xml:space="preserve"> </v>
      </c>
      <c r="BF189" s="55" t="str">
        <f>IF(BF176=" "," ",SUM(SUMIF($B177:$B187,$U$4,BF177:BF187),-SUMIF($B177:$B187,$U$3,BF177:BF187))/(1+User_interface!$G$59)^(BF176-($P176-1)))</f>
        <v xml:space="preserve"> </v>
      </c>
      <c r="BG189" s="55" t="str">
        <f>IF(BG176=" "," ",SUM(SUMIF($B177:$B187,$U$4,BG177:BG187),-SUMIF($B177:$B187,$U$3,BG177:BG187))/(1+User_interface!$G$59)^(BG176-($P176-1)))</f>
        <v xml:space="preserve"> </v>
      </c>
      <c r="BH189" s="55" t="str">
        <f>IF(BH176=" "," ",SUM(SUMIF($B177:$B187,$U$4,BH177:BH187),-SUMIF($B177:$B187,$U$3,BH177:BH187))/(1+User_interface!$G$59)^(BH176-($P176-1)))</f>
        <v xml:space="preserve"> </v>
      </c>
      <c r="BI189" s="55" t="str">
        <f>IF(BI176=" "," ",SUM(SUMIF($B177:$B187,$U$4,BI177:BI187),-SUMIF($B177:$B187,$U$3,BI177:BI187))/(1+User_interface!$G$59)^(BI176-($P176-1)))</f>
        <v xml:space="preserve"> </v>
      </c>
      <c r="BJ189" s="55" t="str">
        <f>IF(BJ176=" "," ",SUM(SUMIF($B177:$B187,$U$4,BJ177:BJ187),-SUMIF($B177:$B187,$U$3,BJ177:BJ187))/(1+User_interface!$G$59)^(BJ176-($P176-1)))</f>
        <v xml:space="preserve"> </v>
      </c>
      <c r="BK189" s="55" t="str">
        <f>IF(BK176=" "," ",SUM(SUMIF($B177:$B187,$U$4,BK177:BK187),-SUMIF($B177:$B187,$U$3,BK177:BK187))/(1+User_interface!$G$59)^(BK176-($P176-1)))</f>
        <v xml:space="preserve"> </v>
      </c>
      <c r="BL189" s="55" t="str">
        <f>IF(BL176=" "," ",SUM(SUMIF($B177:$B187,$U$4,BL177:BL187),-SUMIF($B177:$B187,$U$3,BL177:BL187))/(1+User_interface!$G$59)^(BL176-($P176-1)))</f>
        <v xml:space="preserve"> </v>
      </c>
      <c r="BM189" s="55" t="str">
        <f>IF(BM176=" "," ",SUM(SUMIF($B177:$B187,$U$4,BM177:BM187),-SUMIF($B177:$B187,$U$3,BM177:BM187))/(1+User_interface!$G$59)^(BM176-($P176-1)))</f>
        <v xml:space="preserve"> </v>
      </c>
    </row>
    <row r="190" spans="2:65">
      <c r="C190" s="68" t="s">
        <v>131</v>
      </c>
      <c r="D190" s="68" t="s">
        <v>6</v>
      </c>
      <c r="F190" s="68" t="str">
        <f>IF(F176=" "," ",SUM(SUMIF($B177:$B188,$U$3,F177:F188),SUMIFS(F177:F188,$B177:$B188,$U$4,$C177:$C188,$W$3),-SUMIF($B177:$B188,$U$4,F177:F188))/(1+User_interface!$G$59)^(F176-($P176-1)))</f>
        <v xml:space="preserve"> </v>
      </c>
      <c r="G190" s="68" t="str">
        <f>IF(G176=" "," ",SUM(SUMIF($B177:$B188,$U$3,G177:G188),SUMIFS(G177:G188,$B177:$B188,$U$4,$C177:$C188,$W$3),-SUMIF($B177:$B188,$U$4,G177:G188))/(1+User_interface!$G$59)^(G176-($P176-1)))</f>
        <v xml:space="preserve"> </v>
      </c>
      <c r="H190" s="68" t="str">
        <f>IF(H176=" "," ",SUM(SUMIF($B177:$B188,$U$3,H177:H188),SUMIFS(H177:H188,$B177:$B188,$U$4,$C177:$C188,$W$3),-SUMIF($B177:$B188,$U$4,H177:H188))/(1+User_interface!$G$59)^(H176-($P176-1)))</f>
        <v xml:space="preserve"> </v>
      </c>
      <c r="I190" s="68" t="str">
        <f>IF(I176=" "," ",SUM(SUMIF($B177:$B188,$U$3,I177:I188),SUMIFS(I177:I188,$B177:$B188,$U$4,$C177:$C188,$W$3),-SUMIF($B177:$B188,$U$4,I177:I188))/(1+User_interface!$G$59)^(I176-($P176-1)))</f>
        <v xml:space="preserve"> </v>
      </c>
      <c r="J190" s="68" t="str">
        <f>IF(J176=" "," ",SUM(SUMIF($B177:$B188,$U$3,J177:J188),SUMIFS(J177:J188,$B177:$B188,$U$4,$C177:$C188,$W$3),-SUMIF($B177:$B188,$U$4,J177:J188))/(1+User_interface!$G$59)^(J176-($P176-1)))</f>
        <v xml:space="preserve"> </v>
      </c>
      <c r="K190" s="68" t="str">
        <f>IF(K176=" "," ",SUM(SUMIF($B177:$B188,$U$3,K177:K188),SUMIFS(K177:K188,$B177:$B188,$U$4,$C177:$C188,$W$3),-SUMIF($B177:$B188,$U$4,K177:K188))/(1+User_interface!$G$59)^(K176-($P176-1)))</f>
        <v xml:space="preserve"> </v>
      </c>
      <c r="L190" s="68" t="str">
        <f>IF(L176=" "," ",SUM(SUMIF($B177:$B188,$U$3,L177:L188),SUMIFS(L177:L188,$B177:$B188,$U$4,$C177:$C188,$W$3),-SUMIF($B177:$B188,$U$4,L177:L188))/(1+User_interface!$G$59)^(L176-($P176-1)))</f>
        <v xml:space="preserve"> </v>
      </c>
      <c r="M190" s="68" t="str">
        <f>IF(M176=" "," ",SUM(SUMIF($B177:$B188,$U$3,M177:M188),SUMIFS(M177:M188,$B177:$B188,$U$4,$C177:$C188,$W$3),-SUMIF($B177:$B188,$U$4,M177:M188))/(1+User_interface!$G$59)^(M176-($P176-1)))</f>
        <v xml:space="preserve"> </v>
      </c>
      <c r="N190" s="68" t="str">
        <f>IF(N176=" "," ",SUM(SUMIF($B177:$B188,$U$3,N177:N188),SUMIFS(N177:N188,$B177:$B188,$U$4,$C177:$C188,$W$3),-SUMIF($B177:$B188,$U$4,N177:N188))/(1+User_interface!$G$59)^(N176-($P176-1)))</f>
        <v xml:space="preserve"> </v>
      </c>
      <c r="O190" s="68" t="str">
        <f>IF(O176=" "," ",SUM(SUMIF($B177:$B188,$U$3,O177:O188),SUMIFS(O177:O188,$B177:$B188,$U$4,$C177:$C188,$W$3),-SUMIF($B177:$B188,$U$4,O177:O188))/(1+User_interface!$G$59)^(O176-($P176-1)))</f>
        <v xml:space="preserve"> </v>
      </c>
      <c r="P190" s="68">
        <f>IF(P176=" "," ",SUM(SUMIF($B177:$B188,$U$3,P177:P188),SUMIFS(P177:P188,$B177:$B188,$U$4,$C177:$C188,$W$3),-SUMIF($B177:$B188,$U$4,P177:P188))/(1+User_interface!$G$59)^(P176-($P176-1)))</f>
        <v>446660.12658227852</v>
      </c>
      <c r="Q190" s="68">
        <f>IF(Q176=" "," ",SUM(SUMIF($B177:$B188,$U$3,Q177:Q188),SUMIFS(Q177:Q188,$B177:$B188,$U$4,$C177:$C188,$W$3),-SUMIF($B177:$B188,$U$4,Q177:Q188))/(1+User_interface!$G$59)^(Q176-($P176-1)))</f>
        <v>405051.86640359758</v>
      </c>
      <c r="R190" s="68">
        <f>IF(R176=" "," ",SUM(SUMIF($B177:$B188,$U$3,R177:R188),SUMIFS(R177:R188,$B177:$B188,$U$4,$C177:$C188,$W$3),-SUMIF($B177:$B188,$U$4,R177:R188))/(1+User_interface!$G$59)^(R176-($P176-1)))</f>
        <v>394402.98578733945</v>
      </c>
      <c r="S190" s="68">
        <f>IF(S176=" "," ",SUM(SUMIF($B177:$B188,$U$3,S177:S188),SUMIFS(S177:S188,$B177:$B188,$U$4,$C177:$C188,$W$3),-SUMIF($B177:$B188,$U$4,S177:S188))/(1+User_interface!$G$59)^(S176-($P176-1)))</f>
        <v>384034.0660051991</v>
      </c>
      <c r="T190" s="68">
        <f>IF(T176=" "," ",SUM(SUMIF($B177:$B188,$U$3,T177:T188),SUMIFS(T177:T188,$B177:$B188,$U$4,$C177:$C188,$W$3),-SUMIF($B177:$B188,$U$4,T177:T188))/(1+User_interface!$G$59)^(T176-($P176-1)))</f>
        <v>373937.74684050551</v>
      </c>
      <c r="U190" s="68">
        <f>IF(U176=" "," ",SUM(SUMIF($B177:$B188,$U$3,U177:U188),SUMIFS(U177:U188,$B177:$B188,$U$4,$C177:$C188,$W$3),-SUMIF($B177:$B188,$U$4,U177:U188))/(1+User_interface!$G$59)^(U176-($P176-1)))</f>
        <v>364106.86157790222</v>
      </c>
      <c r="V190" s="68">
        <f>IF(V176=" "," ",SUM(SUMIF($B177:$B188,$U$3,V177:V188),SUMIFS(V177:V188,$B177:$B188,$U$4,$C177:$C188,$W$3),-SUMIF($B177:$B188,$U$4,V177:V188))/(1+User_interface!$G$59)^(V176-($P176-1)))</f>
        <v>354534.43191616575</v>
      </c>
      <c r="W190" s="68">
        <f>IF(W176=" "," ",SUM(SUMIF($B177:$B188,$U$3,W177:W188),SUMIFS(W177:W188,$B177:$B188,$U$4,$C177:$C188,$W$3),-SUMIF($B177:$B188,$U$4,W177:W188))/(1+User_interface!$G$59)^(W176-($P176-1)))</f>
        <v>345213.66301476705</v>
      </c>
      <c r="X190" s="68">
        <f>IF(X176=" "," ",SUM(SUMIF($B177:$B188,$U$3,X177:X188),SUMIFS(X177:X188,$B177:$B188,$U$4,$C177:$C188,$W$3),-SUMIF($B177:$B188,$U$4,X177:X188))/(1+User_interface!$G$59)^(X176-($P176-1)))</f>
        <v>336137.93867065932</v>
      </c>
      <c r="Y190" s="68">
        <f>IF(Y176=" "," ",SUM(SUMIF($B177:$B188,$U$3,Y177:Y188),SUMIFS(Y177:Y188,$B177:$B188,$U$4,$C177:$C188,$W$3),-SUMIF($B177:$B188,$U$4,Y177:Y188))/(1+User_interface!$G$59)^(Y176-($P176-1)))</f>
        <v>327300.81662186887</v>
      </c>
      <c r="Z190" s="68">
        <f>IF(Z176=" "," ",SUM(SUMIF($B177:$B188,$U$3,Z177:Z188),SUMIFS(Z177:Z188,$B177:$B188,$U$4,$C177:$C188,$W$3),-SUMIF($B177:$B188,$U$4,Z177:Z188))/(1+User_interface!$G$59)^(Z176-($P176-1)))</f>
        <v>318696.02397455589</v>
      </c>
      <c r="AA190" s="68">
        <f>IF(AA176=" "," ",SUM(SUMIF($B177:$B188,$U$3,AA177:AA188),SUMIFS(AA177:AA188,$B177:$B188,$U$4,$C177:$C188,$W$3),-SUMIF($B177:$B188,$U$4,AA177:AA188))/(1+User_interface!$G$59)^(AA176-($P176-1)))</f>
        <v>484644.95936620253</v>
      </c>
      <c r="AB190" s="68">
        <f>IF(AB176=" "," ",SUM(SUMIF($B177:$B188,$U$3,AB177:AB188),SUMIFS(AB177:AB188,$B177:$B188,$U$4,$C177:$C188,$W$3),-SUMIF($B177:$B188,$U$4,AB177:AB188))/(1+User_interface!$G$59)^(AB176-($P176-1)))</f>
        <v>302159.15555043617</v>
      </c>
      <c r="AC190" s="68">
        <f>IF(AC176=" "," ",SUM(SUMIF($B177:$B188,$U$3,AC177:AC188),SUMIFS(AC177:AC188,$B177:$B188,$U$4,$C177:$C188,$W$3),-SUMIF($B177:$B188,$U$4,AC177:AC188))/(1+User_interface!$G$59)^(AC176-($P176-1)))</f>
        <v>294215.34133440716</v>
      </c>
      <c r="AD190" s="68">
        <f>IF(AD176=" "," ",SUM(SUMIF($B177:$B188,$U$3,AD177:AD188),SUMIFS(AD177:AD188,$B177:$B188,$U$4,$C177:$C188,$W$3),-SUMIF($B177:$B188,$U$4,AD177:AD188))/(1+User_interface!$G$59)^(AD176-($P176-1)))</f>
        <v>286480.37130906252</v>
      </c>
      <c r="AE190" s="68">
        <f>IF(AE176=" "," ",SUM(SUMIF($B177:$B188,$U$3,AE177:AE188),SUMIFS(AE177:AE188,$B177:$B188,$U$4,$C177:$C188,$W$3),-SUMIF($B177:$B188,$U$4,AE177:AE188))/(1+User_interface!$G$59)^(AE176-($P176-1)))</f>
        <v>278948.75492605893</v>
      </c>
      <c r="AF190" s="68">
        <f>IF(AF176=" "," ",SUM(SUMIF($B177:$B188,$U$3,AF177:AF188),SUMIFS(AF177:AF188,$B177:$B188,$U$4,$C177:$C188,$W$3),-SUMIF($B177:$B188,$U$4,AF177:AF188))/(1+User_interface!$G$59)^(AF176-($P176-1)))</f>
        <v>271615.14598447806</v>
      </c>
      <c r="AG190" s="68">
        <f>IF(AG176=" "," ",SUM(SUMIF($B177:$B188,$U$3,AG177:AG188),SUMIFS(AG177:AG188,$B177:$B188,$U$4,$C177:$C188,$W$3),-SUMIF($B177:$B188,$U$4,AG177:AG188))/(1+User_interface!$G$59)^(AG176-($P176-1)))</f>
        <v>264474.33883590857</v>
      </c>
      <c r="AH190" s="68">
        <f>IF(AH176=" "," ",SUM(SUMIF($B177:$B188,$U$3,AH177:AH188),SUMIFS(AH177:AH188,$B177:$B188,$U$4,$C177:$C188,$W$3),-SUMIF($B177:$B188,$U$4,AH177:AH188))/(1+User_interface!$G$59)^(AH176-($P176-1)))</f>
        <v>257521.26468929753</v>
      </c>
      <c r="AI190" s="68">
        <f>IF(AI176=" "," ",SUM(SUMIF($B177:$B188,$U$3,AI177:AI188),SUMIFS(AI177:AI188,$B177:$B188,$U$4,$C177:$C188,$W$3),-SUMIF($B177:$B188,$U$4,AI177:AI188))/(1+User_interface!$G$59)^(AI176-($P176-1)))</f>
        <v>250750.98801294799</v>
      </c>
      <c r="AJ190" s="68">
        <f>IF(AJ176=" "," ",SUM(SUMIF($B177:$B188,$U$3,AJ177:AJ188),SUMIFS(AJ177:AJ188,$B177:$B188,$U$4,$C177:$C188,$W$3),-SUMIF($B177:$B188,$U$4,AJ177:AJ188))/(1+User_interface!$G$59)^(AJ176-($P176-1)))</f>
        <v>244158.70303110807</v>
      </c>
      <c r="AK190" s="68">
        <f>IF(AK176=" "," ",SUM(SUMIF($B177:$B188,$U$3,AK177:AK188),SUMIFS(AK177:AK188,$B177:$B188,$U$4,$C177:$C188,$W$3),-SUMIF($B177:$B188,$U$4,AK177:AK188))/(1+User_interface!$G$59)^(AK176-($P176-1)))</f>
        <v>237739.73031266613</v>
      </c>
      <c r="AL190" s="68">
        <f>IF(AL176=" "," ",SUM(SUMIF($B177:$B188,$U$3,AL177:AL188),SUMIFS(AL177:AL188,$B177:$B188,$U$4,$C177:$C188,$W$3),-SUMIF($B177:$B188,$U$4,AL177:AL188))/(1+User_interface!$G$59)^(AL176-($P176-1)))</f>
        <v>231489.51344952889</v>
      </c>
      <c r="AM190" s="68">
        <f>IF(AM176=" "," ",SUM(SUMIF($B177:$B188,$U$3,AM177:AM188),SUMIFS(AM177:AM188,$B177:$B188,$U$4,$C177:$C188,$W$3),-SUMIF($B177:$B188,$U$4,AM177:AM188))/(1+User_interface!$G$59)^(AM176-($P176-1)))</f>
        <v>352028.94733448571</v>
      </c>
      <c r="AN190" s="68">
        <f>IF(AN176=" "," ",SUM(SUMIF($B177:$B188,$U$3,AN177:AN188),SUMIFS(AN177:AN188,$B177:$B188,$U$4,$C177:$C188,$W$3),-SUMIF($B177:$B188,$U$4,AN177:AN188))/(1+User_interface!$G$59)^(AN176-($P176-1)))</f>
        <v>219477.7174511452</v>
      </c>
      <c r="AO190" s="68" t="str">
        <f>IF(AO176=" "," ",SUM(SUMIF($B177:$B188,$U$3,AO177:AO188),SUMIFS(AO177:AO188,$B177:$B188,$U$4,$C177:$C188,$W$3),-SUMIF($B177:$B188,$U$4,AO177:AO188))/(1+User_interface!$G$59)^(AO176-($P176-1)))</f>
        <v xml:space="preserve"> </v>
      </c>
      <c r="AP190" s="68" t="str">
        <f>IF(AP176=" "," ",SUM(SUMIF($B177:$B188,$U$3,AP177:AP188),SUMIFS(AP177:AP188,$B177:$B188,$U$4,$C177:$C188,$W$3),-SUMIF($B177:$B188,$U$4,AP177:AP188))/(1+User_interface!$G$59)^(AP176-($P176-1)))</f>
        <v xml:space="preserve"> </v>
      </c>
      <c r="AQ190" s="68" t="str">
        <f>IF(AQ176=" "," ",SUM(SUMIF($B177:$B188,$U$3,AQ177:AQ188),SUMIFS(AQ177:AQ188,$B177:$B188,$U$4,$C177:$C188,$W$3),-SUMIF($B177:$B188,$U$4,AQ177:AQ188))/(1+User_interface!$G$59)^(AQ176-($P176-1)))</f>
        <v xml:space="preserve"> </v>
      </c>
      <c r="AR190" s="68" t="str">
        <f>IF(AR176=" "," ",SUM(SUMIF($B177:$B188,$U$3,AR177:AR188),SUMIFS(AR177:AR188,$B177:$B188,$U$4,$C177:$C188,$W$3),-SUMIF($B177:$B188,$U$4,AR177:AR188))/(1+User_interface!$G$59)^(AR176-($P176-1)))</f>
        <v xml:space="preserve"> </v>
      </c>
      <c r="AS190" s="68" t="str">
        <f>IF(AS176=" "," ",SUM(SUMIF($B177:$B188,$U$3,AS177:AS188),SUMIFS(AS177:AS188,$B177:$B188,$U$4,$C177:$C188,$W$3),-SUMIF($B177:$B188,$U$4,AS177:AS188))/(1+User_interface!$G$59)^(AS176-($P176-1)))</f>
        <v xml:space="preserve"> </v>
      </c>
      <c r="AT190" s="68" t="str">
        <f>IF(AT176=" "," ",SUM(SUMIF($B177:$B188,$U$3,AT177:AT188),SUMIFS(AT177:AT188,$B177:$B188,$U$4,$C177:$C188,$W$3),-SUMIF($B177:$B188,$U$4,AT177:AT188))/(1+User_interface!$G$59)^(AT176-($P176-1)))</f>
        <v xml:space="preserve"> </v>
      </c>
      <c r="AU190" s="68" t="str">
        <f>IF(AU176=" "," ",SUM(SUMIF($B177:$B188,$U$3,AU177:AU188),SUMIFS(AU177:AU188,$B177:$B188,$U$4,$C177:$C188,$W$3),-SUMIF($B177:$B188,$U$4,AU177:AU188))/(1+User_interface!$G$59)^(AU176-($P176-1)))</f>
        <v xml:space="preserve"> </v>
      </c>
      <c r="AV190" s="68" t="str">
        <f>IF(AV176=" "," ",SUM(SUMIF($B177:$B188,$U$3,AV177:AV188),SUMIFS(AV177:AV188,$B177:$B188,$U$4,$C177:$C188,$W$3),-SUMIF($B177:$B188,$U$4,AV177:AV188))/(1+User_interface!$G$59)^(AV176-($P176-1)))</f>
        <v xml:space="preserve"> </v>
      </c>
      <c r="AW190" s="68" t="str">
        <f>IF(AW176=" "," ",SUM(SUMIF($B177:$B188,$U$3,AW177:AW188),SUMIFS(AW177:AW188,$B177:$B188,$U$4,$C177:$C188,$W$3),-SUMIF($B177:$B188,$U$4,AW177:AW188))/(1+User_interface!$G$59)^(AW176-($P176-1)))</f>
        <v xml:space="preserve"> </v>
      </c>
      <c r="AX190" s="68" t="str">
        <f>IF(AX176=" "," ",SUM(SUMIF($B177:$B188,$U$3,AX177:AX188),SUMIFS(AX177:AX188,$B177:$B188,$U$4,$C177:$C188,$W$3),-SUMIF($B177:$B188,$U$4,AX177:AX188))/(1+User_interface!$G$59)^(AX176-($P176-1)))</f>
        <v xml:space="preserve"> </v>
      </c>
      <c r="AY190" s="68" t="str">
        <f>IF(AY176=" "," ",SUM(SUMIF($B177:$B188,$U$3,AY177:AY188),SUMIFS(AY177:AY188,$B177:$B188,$U$4,$C177:$C188,$W$3),-SUMIF($B177:$B188,$U$4,AY177:AY188))/(1+User_interface!$G$59)^(AY176-($P176-1)))</f>
        <v xml:space="preserve"> </v>
      </c>
      <c r="AZ190" s="68" t="str">
        <f>IF(AZ176=" "," ",SUM(SUMIF($B177:$B188,$U$3,AZ177:AZ188),SUMIFS(AZ177:AZ188,$B177:$B188,$U$4,$C177:$C188,$W$3),-SUMIF($B177:$B188,$U$4,AZ177:AZ188))/(1+User_interface!$G$59)^(AZ176-($P176-1)))</f>
        <v xml:space="preserve"> </v>
      </c>
      <c r="BA190" s="68" t="str">
        <f>IF(BA176=" "," ",SUM(SUMIF($B177:$B188,$U$3,BA177:BA188),SUMIFS(BA177:BA188,$B177:$B188,$U$4,$C177:$C188,$W$3),-SUMIF($B177:$B188,$U$4,BA177:BA188))/(1+User_interface!$G$59)^(BA176-($P176-1)))</f>
        <v xml:space="preserve"> </v>
      </c>
      <c r="BB190" s="68" t="str">
        <f>IF(BB176=" "," ",SUM(SUMIF($B177:$B188,$U$3,BB177:BB188),SUMIFS(BB177:BB188,$B177:$B188,$U$4,$C177:$C188,$W$3),-SUMIF($B177:$B188,$U$4,BB177:BB188))/(1+User_interface!$G$59)^(BB176-($P176-1)))</f>
        <v xml:space="preserve"> </v>
      </c>
      <c r="BC190" s="68" t="str">
        <f>IF(BC176=" "," ",SUM(SUMIF($B177:$B188,$U$3,BC177:BC188),SUMIFS(BC177:BC188,$B177:$B188,$U$4,$C177:$C188,$W$3),-SUMIF($B177:$B188,$U$4,BC177:BC188))/(1+User_interface!$G$59)^(BC176-($P176-1)))</f>
        <v xml:space="preserve"> </v>
      </c>
      <c r="BD190" s="68" t="str">
        <f>IF(BD176=" "," ",SUM(SUMIF($B177:$B188,$U$3,BD177:BD188),SUMIFS(BD177:BD188,$B177:$B188,$U$4,$C177:$C188,$W$3),-SUMIF($B177:$B188,$U$4,BD177:BD188))/(1+User_interface!$G$59)^(BD176-($P176-1)))</f>
        <v xml:space="preserve"> </v>
      </c>
      <c r="BE190" s="68" t="str">
        <f>IF(BE176=" "," ",SUM(SUMIF($B177:$B188,$U$3,BE177:BE188),SUMIFS(BE177:BE188,$B177:$B188,$U$4,$C177:$C188,$W$3),-SUMIF($B177:$B188,$U$4,BE177:BE188))/(1+User_interface!$G$59)^(BE176-($P176-1)))</f>
        <v xml:space="preserve"> </v>
      </c>
      <c r="BF190" s="68" t="str">
        <f>IF(BF176=" "," ",SUM(SUMIF($B177:$B188,$U$3,BF177:BF188),SUMIFS(BF177:BF188,$B177:$B188,$U$4,$C177:$C188,$W$3),-SUMIF($B177:$B188,$U$4,BF177:BF188))/(1+User_interface!$G$59)^(BF176-($P176-1)))</f>
        <v xml:space="preserve"> </v>
      </c>
      <c r="BG190" s="68" t="str">
        <f>IF(BG176=" "," ",SUM(SUMIF($B177:$B188,$U$3,BG177:BG188),SUMIFS(BG177:BG188,$B177:$B188,$U$4,$C177:$C188,$W$3),-SUMIF($B177:$B188,$U$4,BG177:BG188))/(1+User_interface!$G$59)^(BG176-($P176-1)))</f>
        <v xml:space="preserve"> </v>
      </c>
      <c r="BH190" s="68" t="str">
        <f>IF(BH176=" "," ",SUM(SUMIF($B177:$B188,$U$3,BH177:BH188),SUMIFS(BH177:BH188,$B177:$B188,$U$4,$C177:$C188,$W$3),-SUMIF($B177:$B188,$U$4,BH177:BH188))/(1+User_interface!$G$59)^(BH176-($P176-1)))</f>
        <v xml:space="preserve"> </v>
      </c>
      <c r="BI190" s="68" t="str">
        <f>IF(BI176=" "," ",SUM(SUMIF($B177:$B188,$U$3,BI177:BI188),SUMIFS(BI177:BI188,$B177:$B188,$U$4,$C177:$C188,$W$3),-SUMIF($B177:$B188,$U$4,BI177:BI188))/(1+User_interface!$G$59)^(BI176-($P176-1)))</f>
        <v xml:space="preserve"> </v>
      </c>
      <c r="BJ190" s="68" t="str">
        <f>IF(BJ176=" "," ",SUM(SUMIF($B177:$B188,$U$3,BJ177:BJ188),SUMIFS(BJ177:BJ188,$B177:$B188,$U$4,$C177:$C188,$W$3),-SUMIF($B177:$B188,$U$4,BJ177:BJ188))/(1+User_interface!$G$59)^(BJ176-($P176-1)))</f>
        <v xml:space="preserve"> </v>
      </c>
      <c r="BK190" s="68" t="str">
        <f>IF(BK176=" "," ",SUM(SUMIF($B177:$B188,$U$3,BK177:BK188),SUMIFS(BK177:BK188,$B177:$B188,$U$4,$C177:$C188,$W$3),-SUMIF($B177:$B188,$U$4,BK177:BK188))/(1+User_interface!$G$59)^(BK176-($P176-1)))</f>
        <v xml:space="preserve"> </v>
      </c>
      <c r="BL190" s="68" t="str">
        <f>IF(BL176=" "," ",SUM(SUMIF($B177:$B188,$U$3,BL177:BL188),SUMIFS(BL177:BL188,$B177:$B188,$U$4,$C177:$C188,$W$3),-SUMIF($B177:$B188,$U$4,BL177:BL188))/(1+User_interface!$G$59)^(BL176-($P176-1)))</f>
        <v xml:space="preserve"> </v>
      </c>
      <c r="BM190" s="68" t="str">
        <f>IF(BM176=" "," ",SUM(SUMIF($B177:$B188,$U$3,BM177:BM188),SUMIFS(BM177:BM188,$B177:$B188,$U$4,$C177:$C188,$W$3),-SUMIF($B177:$B188,$U$4,BM177:BM188))/(1+User_interface!$G$59)^(BM176-($P176-1)))</f>
        <v xml:space="preserve"> </v>
      </c>
    </row>
    <row r="191" spans="2:65">
      <c r="C191" s="68" t="s">
        <v>130</v>
      </c>
      <c r="D191" s="68" t="s">
        <v>58</v>
      </c>
      <c r="F191" s="68" t="str">
        <f>IF(F176=" "," ",(INDEX(F177:F188,MATCH($U$5,$B177:$B188,0))/(1+User_interface!$G$59)^(F176-($P176-1))))</f>
        <v xml:space="preserve"> </v>
      </c>
      <c r="G191" s="68" t="str">
        <f>IF(G176=" "," ",(INDEX(G177:G188,MATCH($U$5,$B177:$B188,0))/(1+User_interface!$G$59)^(G176-($P176-1))))</f>
        <v xml:space="preserve"> </v>
      </c>
      <c r="H191" s="68" t="str">
        <f>IF(H176=" "," ",(INDEX(H177:H188,MATCH($U$5,$B177:$B188,0))/(1+User_interface!$G$59)^(H176-($P176-1))))</f>
        <v xml:space="preserve"> </v>
      </c>
      <c r="I191" s="68" t="str">
        <f>IF(I176=" "," ",(INDEX(I177:I188,MATCH($U$5,$B177:$B188,0))/(1+User_interface!$G$59)^(I176-($P176-1))))</f>
        <v xml:space="preserve"> </v>
      </c>
      <c r="J191" s="68" t="str">
        <f>IF(J176=" "," ",(INDEX(J177:J188,MATCH($U$5,$B177:$B188,0))/(1+User_interface!$G$59)^(J176-($P176-1))))</f>
        <v xml:space="preserve"> </v>
      </c>
      <c r="K191" s="68" t="str">
        <f>IF(K176=" "," ",(INDEX(K177:K188,MATCH($U$5,$B177:$B188,0))/(1+User_interface!$G$59)^(K176-($P176-1))))</f>
        <v xml:space="preserve"> </v>
      </c>
      <c r="L191" s="68" t="str">
        <f>IF(L176=" "," ",(INDEX(L177:L188,MATCH($U$5,$B177:$B188,0))/(1+User_interface!$G$59)^(L176-($P176-1))))</f>
        <v xml:space="preserve"> </v>
      </c>
      <c r="M191" s="68" t="str">
        <f>IF(M176=" "," ",(INDEX(M177:M188,MATCH($U$5,$B177:$B188,0))/(1+User_interface!$G$59)^(M176-($P176-1))))</f>
        <v xml:space="preserve"> </v>
      </c>
      <c r="N191" s="68" t="str">
        <f>IF(N176=" "," ",(INDEX(N177:N188,MATCH($U$5,$B177:$B188,0))/(1+User_interface!$G$59)^(N176-($P176-1))))</f>
        <v xml:space="preserve"> </v>
      </c>
      <c r="O191" s="68" t="str">
        <f>IF(O176=" "," ",(INDEX(O177:O188,MATCH($U$5,$B177:$B188,0))/(1+User_interface!$G$59)^(O176-($P176-1))))</f>
        <v xml:space="preserve"> </v>
      </c>
      <c r="P191" s="68">
        <f>IF(P176=" "," ",(INDEX(P177:P188,MATCH($U$5,$B177:$B188,0))/(1+User_interface!$G$59)^(P176-($P176-1))))</f>
        <v>6934.9074975657259</v>
      </c>
      <c r="Q191" s="68">
        <f>IF(Q176=" "," ",(INDEX(Q177:Q188,MATCH($U$5,$B177:$B188,0))/(1+User_interface!$G$59)^(Q176-($P176-1))))</f>
        <v>6752.5876315148262</v>
      </c>
      <c r="R191" s="68">
        <f>IF(R176=" "," ",(INDEX(R177:R188,MATCH($U$5,$B177:$B188,0))/(1+User_interface!$G$59)^(R176-($P176-1))))</f>
        <v>6575.0609849219336</v>
      </c>
      <c r="S191" s="68">
        <f>IF(S176=" "," ",(INDEX(S177:S188,MATCH($U$5,$B177:$B188,0))/(1+User_interface!$G$59)^(S176-($P176-1))))</f>
        <v>6402.2015432540747</v>
      </c>
      <c r="T191" s="68">
        <f>IF(T176=" "," ",(INDEX(T177:T188,MATCH($U$5,$B177:$B188,0))/(1+User_interface!$G$59)^(T176-($P176-1))))</f>
        <v>6233.8866049212029</v>
      </c>
      <c r="U191" s="68">
        <f>IF(U176=" "," ",(INDEX(U177:U188,MATCH($U$5,$B177:$B188,0))/(1+User_interface!$G$59)^(U176-($P176-1))))</f>
        <v>6069.9966941783878</v>
      </c>
      <c r="V191" s="68">
        <f>IF(V176=" "," ",(INDEX(V177:V188,MATCH($U$5,$B177:$B188,0))/(1+User_interface!$G$59)^(V176-($P176-1))))</f>
        <v>5910.4154763178067</v>
      </c>
      <c r="W191" s="68">
        <f>IF(W176=" "," ",(INDEX(W177:W188,MATCH($U$5,$B177:$B188,0))/(1+User_interface!$G$59)^(W176-($P176-1))))</f>
        <v>5755.0296750903681</v>
      </c>
      <c r="X191" s="68">
        <f>IF(X176=" "," ",(INDEX(X177:X188,MATCH($U$5,$B177:$B188,0))/(1+User_interface!$G$59)^(X176-($P176-1))))</f>
        <v>5603.7289922983146</v>
      </c>
      <c r="Y191" s="68">
        <f>IF(Y176=" "," ",(INDEX(Y177:Y188,MATCH($U$5,$B177:$B188,0))/(1+User_interface!$G$59)^(Y176-($P176-1))))</f>
        <v>5456.4060295017671</v>
      </c>
      <c r="Z191" s="68">
        <f>IF(Z176=" "," ",(INDEX(Z177:Z188,MATCH($U$5,$B177:$B188,0))/(1+User_interface!$G$59)^(Z176-($P176-1))))</f>
        <v>5312.9562117836094</v>
      </c>
      <c r="AA191" s="68">
        <f>IF(AA176=" "," ",(INDEX(AA177:AA188,MATCH($U$5,$B177:$B188,0))/(1+User_interface!$G$59)^(AA176-($P176-1))))</f>
        <v>5173.277713518607</v>
      </c>
      <c r="AB191" s="68">
        <f>IF(AB176=" "," ",(INDEX(AB177:AB188,MATCH($U$5,$B177:$B188,0))/(1+User_interface!$G$59)^(AB176-($P176-1))))</f>
        <v>5037.2713860940685</v>
      </c>
      <c r="AC191" s="68">
        <f>IF(AC176=" "," ",(INDEX(AC177:AC188,MATCH($U$5,$B177:$B188,0))/(1+User_interface!$G$59)^(AC176-($P176-1))))</f>
        <v>4904.8406875307383</v>
      </c>
      <c r="AD191" s="68">
        <f>IF(AD176=" "," ",(INDEX(AD177:AD188,MATCH($U$5,$B177:$B188,0))/(1+User_interface!$G$59)^(AD176-($P176-1))))</f>
        <v>4775.8916139539815</v>
      </c>
      <c r="AE191" s="68">
        <f>IF(AE176=" "," ",(INDEX(AE177:AE188,MATCH($U$5,$B177:$B188,0))/(1+User_interface!$G$59)^(AE176-($P176-1))))</f>
        <v>4650.3326328665844</v>
      </c>
      <c r="AF191" s="68">
        <f>IF(AF176=" "," ",(INDEX(AF177:AF188,MATCH($U$5,$B177:$B188,0))/(1+User_interface!$G$59)^(AF176-($P176-1))))</f>
        <v>4528.0746181758377</v>
      </c>
      <c r="AG191" s="68">
        <f>IF(AG176=" "," ",(INDEX(AG177:AG188,MATCH($U$5,$B177:$B188,0))/(1+User_interface!$G$59)^(AG176-($P176-1))))</f>
        <v>4409.0307869287617</v>
      </c>
      <c r="AH191" s="68">
        <f>IF(AH176=" "," ",(INDEX(AH177:AH188,MATCH($U$5,$B177:$B188,0))/(1+User_interface!$G$59)^(AH176-($P176-1))))</f>
        <v>4293.1166377105756</v>
      </c>
      <c r="AI191" s="68">
        <f>IF(AI176=" "," ",(INDEX(AI177:AI188,MATCH($U$5,$B177:$B188,0))/(1+User_interface!$G$59)^(AI176-($P176-1))))</f>
        <v>4180.2498906626843</v>
      </c>
      <c r="AJ191" s="68">
        <f>IF(AJ176=" "," ",(INDEX(AJ177:AJ188,MATCH($U$5,$B177:$B188,0))/(1+User_interface!$G$59)^(AJ176-($P176-1))))</f>
        <v>4070.3504290775895</v>
      </c>
      <c r="AK191" s="68">
        <f>IF(AK176=" "," ",(INDEX(AK177:AK188,MATCH($U$5,$B177:$B188,0))/(1+User_interface!$G$59)^(AK176-($P176-1))))</f>
        <v>3963.3402425292993</v>
      </c>
      <c r="AL191" s="68">
        <f>IF(AL176=" "," ",(INDEX(AL177:AL188,MATCH($U$5,$B177:$B188,0))/(1+User_interface!$G$59)^(AL176-($P176-1))))</f>
        <v>3859.1433714988311</v>
      </c>
      <c r="AM191" s="68">
        <f>IF(AM176=" "," ",(INDEX(AM177:AM188,MATCH($U$5,$B177:$B188,0))/(1+User_interface!$G$59)^(AM176-($P176-1))))</f>
        <v>3757.6858534555317</v>
      </c>
      <c r="AN191" s="68">
        <f>IF(AN176=" "," ",(INDEX(AN177:AN188,MATCH($U$5,$B177:$B188,0))/(1+User_interface!$G$59)^(AN176-($P176-1))))</f>
        <v>3658.8956703559224</v>
      </c>
      <c r="AO191" s="68" t="str">
        <f>IF(AO176=" "," ",(INDEX(AO177:AO188,MATCH($U$5,$B177:$B188,0))/(1+User_interface!$G$59)^(AO176-($P176-1))))</f>
        <v xml:space="preserve"> </v>
      </c>
      <c r="AP191" s="68" t="str">
        <f>IF(AP176=" "," ",(INDEX(AP177:AP188,MATCH($U$5,$B177:$B188,0))/(1+User_interface!$G$59)^(AP176-($P176-1))))</f>
        <v xml:space="preserve"> </v>
      </c>
      <c r="AQ191" s="68" t="str">
        <f>IF(AQ176=" "," ",(INDEX(AQ177:AQ188,MATCH($U$5,$B177:$B188,0))/(1+User_interface!$G$59)^(AQ176-($P176-1))))</f>
        <v xml:space="preserve"> </v>
      </c>
      <c r="AR191" s="68" t="str">
        <f>IF(AR176=" "," ",(INDEX(AR177:AR188,MATCH($U$5,$B177:$B188,0))/(1+User_interface!$G$59)^(AR176-($P176-1))))</f>
        <v xml:space="preserve"> </v>
      </c>
      <c r="AS191" s="68" t="str">
        <f>IF(AS176=" "," ",(INDEX(AS177:AS188,MATCH($U$5,$B177:$B188,0))/(1+User_interface!$G$59)^(AS176-($P176-1))))</f>
        <v xml:space="preserve"> </v>
      </c>
      <c r="AT191" s="68" t="str">
        <f>IF(AT176=" "," ",(INDEX(AT177:AT188,MATCH($U$5,$B177:$B188,0))/(1+User_interface!$G$59)^(AT176-($P176-1))))</f>
        <v xml:space="preserve"> </v>
      </c>
      <c r="AU191" s="68" t="str">
        <f>IF(AU176=" "," ",(INDEX(AU177:AU188,MATCH($U$5,$B177:$B188,0))/(1+User_interface!$G$59)^(AU176-($P176-1))))</f>
        <v xml:space="preserve"> </v>
      </c>
      <c r="AV191" s="68" t="str">
        <f>IF(AV176=" "," ",(INDEX(AV177:AV188,MATCH($U$5,$B177:$B188,0))/(1+User_interface!$G$59)^(AV176-($P176-1))))</f>
        <v xml:space="preserve"> </v>
      </c>
      <c r="AW191" s="68" t="str">
        <f>IF(AW176=" "," ",(INDEX(AW177:AW188,MATCH($U$5,$B177:$B188,0))/(1+User_interface!$G$59)^(AW176-($P176-1))))</f>
        <v xml:space="preserve"> </v>
      </c>
      <c r="AX191" s="68" t="str">
        <f>IF(AX176=" "," ",(INDEX(AX177:AX188,MATCH($U$5,$B177:$B188,0))/(1+User_interface!$G$59)^(AX176-($P176-1))))</f>
        <v xml:space="preserve"> </v>
      </c>
      <c r="AY191" s="68" t="str">
        <f>IF(AY176=" "," ",(INDEX(AY177:AY188,MATCH($U$5,$B177:$B188,0))/(1+User_interface!$G$59)^(AY176-($P176-1))))</f>
        <v xml:space="preserve"> </v>
      </c>
      <c r="AZ191" s="68" t="str">
        <f>IF(AZ176=" "," ",(INDEX(AZ177:AZ188,MATCH($U$5,$B177:$B188,0))/(1+User_interface!$G$59)^(AZ176-($P176-1))))</f>
        <v xml:space="preserve"> </v>
      </c>
      <c r="BA191" s="68" t="str">
        <f>IF(BA176=" "," ",(INDEX(BA177:BA188,MATCH($U$5,$B177:$B188,0))/(1+User_interface!$G$59)^(BA176-($P176-1))))</f>
        <v xml:space="preserve"> </v>
      </c>
      <c r="BB191" s="68" t="str">
        <f>IF(BB176=" "," ",(INDEX(BB177:BB188,MATCH($U$5,$B177:$B188,0))/(1+User_interface!$G$59)^(BB176-($P176-1))))</f>
        <v xml:space="preserve"> </v>
      </c>
      <c r="BC191" s="68" t="str">
        <f>IF(BC176=" "," ",(INDEX(BC177:BC188,MATCH($U$5,$B177:$B188,0))/(1+User_interface!$G$59)^(BC176-($P176-1))))</f>
        <v xml:space="preserve"> </v>
      </c>
      <c r="BD191" s="68" t="str">
        <f>IF(BD176=" "," ",(INDEX(BD177:BD188,MATCH($U$5,$B177:$B188,0))/(1+User_interface!$G$59)^(BD176-($P176-1))))</f>
        <v xml:space="preserve"> </v>
      </c>
      <c r="BE191" s="68" t="str">
        <f>IF(BE176=" "," ",(INDEX(BE177:BE188,MATCH($U$5,$B177:$B188,0))/(1+User_interface!$G$59)^(BE176-($P176-1))))</f>
        <v xml:space="preserve"> </v>
      </c>
      <c r="BF191" s="68" t="str">
        <f>IF(BF176=" "," ",(INDEX(BF177:BF188,MATCH($U$5,$B177:$B188,0))/(1+User_interface!$G$59)^(BF176-($P176-1))))</f>
        <v xml:space="preserve"> </v>
      </c>
      <c r="BG191" s="68" t="str">
        <f>IF(BG176=" "," ",(INDEX(BG177:BG188,MATCH($U$5,$B177:$B188,0))/(1+User_interface!$G$59)^(BG176-($P176-1))))</f>
        <v xml:space="preserve"> </v>
      </c>
      <c r="BH191" s="68" t="str">
        <f>IF(BH176=" "," ",(INDEX(BH177:BH188,MATCH($U$5,$B177:$B188,0))/(1+User_interface!$G$59)^(BH176-($P176-1))))</f>
        <v xml:space="preserve"> </v>
      </c>
      <c r="BI191" s="68" t="str">
        <f>IF(BI176=" "," ",(INDEX(BI177:BI188,MATCH($U$5,$B177:$B188,0))/(1+User_interface!$G$59)^(BI176-($P176-1))))</f>
        <v xml:space="preserve"> </v>
      </c>
      <c r="BJ191" s="68" t="str">
        <f>IF(BJ176=" "," ",(INDEX(BJ177:BJ188,MATCH($U$5,$B177:$B188,0))/(1+User_interface!$G$59)^(BJ176-($P176-1))))</f>
        <v xml:space="preserve"> </v>
      </c>
      <c r="BK191" s="68" t="str">
        <f>IF(BK176=" "," ",(INDEX(BK177:BK188,MATCH($U$5,$B177:$B188,0))/(1+User_interface!$G$59)^(BK176-($P176-1))))</f>
        <v xml:space="preserve"> </v>
      </c>
      <c r="BL191" s="68" t="str">
        <f>IF(BL176=" "," ",(INDEX(BL177:BL188,MATCH($U$5,$B177:$B188,0))/(1+User_interface!$G$59)^(BL176-($P176-1))))</f>
        <v xml:space="preserve"> </v>
      </c>
      <c r="BM191" s="68" t="str">
        <f>IF(BM176=" "," ",(INDEX(BM177:BM188,MATCH($U$5,$B177:$B188,0))/(1+User_interface!$G$59)^(BM176-($P176-1))))</f>
        <v xml:space="preserve"> </v>
      </c>
    </row>
    <row r="193" spans="2:65">
      <c r="B193" s="68" t="s">
        <v>209</v>
      </c>
      <c r="E193" s="68" t="s">
        <v>54</v>
      </c>
      <c r="F193" s="68" t="str">
        <f>IF(AND(ABS(SUM(G193,-1,-$P193))&lt;=User_interface!$G$67,SUM(G193,-1)&lt;=$P193),SUM(G193,-1)," ")</f>
        <v xml:space="preserve"> </v>
      </c>
      <c r="G193" s="68" t="str">
        <f>IF(AND(ABS(SUM(H193,-1,-$P193))&lt;=User_interface!$G$67,SUM(H193,-1)&lt;=$P193),SUM(H193,-1)," ")</f>
        <v xml:space="preserve"> </v>
      </c>
      <c r="H193" s="68" t="str">
        <f>IF(AND(ABS(SUM(I193,-1,-$P193))&lt;=User_interface!$G$67,SUM(I193,-1)&lt;=$P193),SUM(I193,-1)," ")</f>
        <v xml:space="preserve"> </v>
      </c>
      <c r="I193" s="68" t="str">
        <f>IF(AND(ABS(SUM(J193,-1,-$P193))&lt;=User_interface!$G$67,SUM(J193,-1)&lt;=$P193),SUM(J193,-1)," ")</f>
        <v xml:space="preserve"> </v>
      </c>
      <c r="J193" s="68" t="str">
        <f>IF(AND(ABS(SUM(K193,-1,-$P193))&lt;=User_interface!$G$67,SUM(K193,-1)&lt;=$P193),SUM(K193,-1)," ")</f>
        <v xml:space="preserve"> </v>
      </c>
      <c r="K193" s="68" t="str">
        <f>IF(AND(ABS(SUM(L193,-1,-$P193))&lt;=User_interface!$G$67,SUM(L193,-1)&lt;=$P193),SUM(L193,-1)," ")</f>
        <v xml:space="preserve"> </v>
      </c>
      <c r="L193" s="68" t="str">
        <f>IF(AND(ABS(SUM(M193,-1,-$P193))&lt;=User_interface!$G$67,SUM(M193,-1)&lt;=$P193),SUM(M193,-1)," ")</f>
        <v xml:space="preserve"> </v>
      </c>
      <c r="M193" s="68" t="str">
        <f>IF(AND(ABS(SUM(N193,-1,-$P193))&lt;=User_interface!$G$67,SUM(N193,-1)&lt;=$P193),SUM(N193,-1)," ")</f>
        <v xml:space="preserve"> </v>
      </c>
      <c r="N193" s="68" t="str">
        <f>IF(AND(ABS(SUM(O193,-1,-$P193))&lt;=User_interface!$G$67,SUM(O193,-1)&lt;=$P193),SUM(O193,-1)," ")</f>
        <v xml:space="preserve"> </v>
      </c>
      <c r="O193" s="68" t="str">
        <f>IF(AND(ABS(SUM(P193,-1,-$P193))&lt;=User_interface!$G$67,SUM(P193,-1)&lt;=$P193),SUM(P193,-1)," ")</f>
        <v xml:space="preserve"> </v>
      </c>
      <c r="P193" s="68">
        <f>2020+User_interface!G67</f>
        <v>2020</v>
      </c>
      <c r="Q193" s="68">
        <f>IF(AND(SUM(P193,2,-$P193)&lt;=User_interface!$G$56,SUM(P193,1)&gt;=$P193),SUM(P193,1)," ")</f>
        <v>2021</v>
      </c>
      <c r="R193" s="68">
        <f>IF(AND(SUM(Q193,2,-$P193)&lt;=User_interface!$G$56,SUM(Q193,1)&gt;=$P193),SUM(Q193,1)," ")</f>
        <v>2022</v>
      </c>
      <c r="S193" s="68">
        <f>IF(AND(SUM(R193,2,-$P193)&lt;=User_interface!$G$56,SUM(R193,1)&gt;=$P193),SUM(R193,1)," ")</f>
        <v>2023</v>
      </c>
      <c r="T193" s="68">
        <f>IF(AND(SUM(S193,2,-$P193)&lt;=User_interface!$G$56,SUM(S193,1)&gt;=$P193),SUM(S193,1)," ")</f>
        <v>2024</v>
      </c>
      <c r="U193" s="68">
        <f>IF(AND(SUM(T193,2,-$P193)&lt;=User_interface!$G$56,SUM(T193,1)&gt;=$P193),SUM(T193,1)," ")</f>
        <v>2025</v>
      </c>
      <c r="V193" s="68">
        <f>IF(AND(SUM(U193,2,-$P193)&lt;=User_interface!$G$56,SUM(U193,1)&gt;=$P193),SUM(U193,1)," ")</f>
        <v>2026</v>
      </c>
      <c r="W193" s="68">
        <f>IF(AND(SUM(V193,2,-$P193)&lt;=User_interface!$G$56,SUM(V193,1)&gt;=$P193),SUM(V193,1)," ")</f>
        <v>2027</v>
      </c>
      <c r="X193" s="68">
        <f>IF(AND(SUM(W193,2,-$P193)&lt;=User_interface!$G$56,SUM(W193,1)&gt;=$P193),SUM(W193,1)," ")</f>
        <v>2028</v>
      </c>
      <c r="Y193" s="68">
        <f>IF(AND(SUM(X193,2,-$P193)&lt;=User_interface!$G$56,SUM(X193,1)&gt;=$P193),SUM(X193,1)," ")</f>
        <v>2029</v>
      </c>
      <c r="Z193" s="68">
        <f>IF(AND(SUM(Y193,2,-$P193)&lt;=User_interface!$G$56,SUM(Y193,1)&gt;=$P193),SUM(Y193,1)," ")</f>
        <v>2030</v>
      </c>
      <c r="AA193" s="68">
        <f>IF(AND(SUM(Z193,2,-$P193)&lt;=User_interface!$G$56,SUM(Z193,1)&gt;=$P193),SUM(Z193,1)," ")</f>
        <v>2031</v>
      </c>
      <c r="AB193" s="68">
        <f>IF(AND(SUM(AA193,2,-$P193)&lt;=User_interface!$G$56,SUM(AA193,1)&gt;=$P193),SUM(AA193,1)," ")</f>
        <v>2032</v>
      </c>
      <c r="AC193" s="68">
        <f>IF(AND(SUM(AB193,2,-$P193)&lt;=User_interface!$G$56,SUM(AB193,1)&gt;=$P193),SUM(AB193,1)," ")</f>
        <v>2033</v>
      </c>
      <c r="AD193" s="68">
        <f>IF(AND(SUM(AC193,2,-$P193)&lt;=User_interface!$G$56,SUM(AC193,1)&gt;=$P193),SUM(AC193,1)," ")</f>
        <v>2034</v>
      </c>
      <c r="AE193" s="68">
        <f>IF(AND(SUM(AD193,2,-$P193)&lt;=User_interface!$G$56,SUM(AD193,1)&gt;=$P193),SUM(AD193,1)," ")</f>
        <v>2035</v>
      </c>
      <c r="AF193" s="68">
        <f>IF(AND(SUM(AE193,2,-$P193)&lt;=User_interface!$G$56,SUM(AE193,1)&gt;=$P193),SUM(AE193,1)," ")</f>
        <v>2036</v>
      </c>
      <c r="AG193" s="68">
        <f>IF(AND(SUM(AF193,2,-$P193)&lt;=User_interface!$G$56,SUM(AF193,1)&gt;=$P193),SUM(AF193,1)," ")</f>
        <v>2037</v>
      </c>
      <c r="AH193" s="68">
        <f>IF(AND(SUM(AG193,2,-$P193)&lt;=User_interface!$G$56,SUM(AG193,1)&gt;=$P193),SUM(AG193,1)," ")</f>
        <v>2038</v>
      </c>
      <c r="AI193" s="68">
        <f>IF(AND(SUM(AH193,2,-$P193)&lt;=User_interface!$G$56,SUM(AH193,1)&gt;=$P193),SUM(AH193,1)," ")</f>
        <v>2039</v>
      </c>
      <c r="AJ193" s="68">
        <f>IF(AND(SUM(AI193,2,-$P193)&lt;=User_interface!$G$56,SUM(AI193,1)&gt;=$P193),SUM(AI193,1)," ")</f>
        <v>2040</v>
      </c>
      <c r="AK193" s="68">
        <f>IF(AND(SUM(AJ193,2,-$P193)&lt;=User_interface!$G$56,SUM(AJ193,1)&gt;=$P193),SUM(AJ193,1)," ")</f>
        <v>2041</v>
      </c>
      <c r="AL193" s="68">
        <f>IF(AND(SUM(AK193,2,-$P193)&lt;=User_interface!$G$56,SUM(AK193,1)&gt;=$P193),SUM(AK193,1)," ")</f>
        <v>2042</v>
      </c>
      <c r="AM193" s="68">
        <f>IF(AND(SUM(AL193,2,-$P193)&lt;=User_interface!$G$56,SUM(AL193,1)&gt;=$P193),SUM(AL193,1)," ")</f>
        <v>2043</v>
      </c>
      <c r="AN193" s="68">
        <f>IF(AND(SUM(AM193,2,-$P193)&lt;=User_interface!$G$56,SUM(AM193,1)&gt;=$P193),SUM(AM193,1)," ")</f>
        <v>2044</v>
      </c>
      <c r="AO193" s="68" t="str">
        <f>IF(AND(SUM(AN193,2,-$P193)&lt;=User_interface!$G$56,SUM(AN193,1)&gt;=$P193),SUM(AN193,1)," ")</f>
        <v xml:space="preserve"> </v>
      </c>
      <c r="AP193" s="68" t="str">
        <f>IF(AND(SUM(AO193,2,-$P193)&lt;=User_interface!$G$56,SUM(AO193,1)&gt;=$P193),SUM(AO193,1)," ")</f>
        <v xml:space="preserve"> </v>
      </c>
      <c r="AQ193" s="68" t="str">
        <f>IF(AND(SUM(AP193,2,-$P193)&lt;=User_interface!$G$56,SUM(AP193,1)&gt;=$P193),SUM(AP193,1)," ")</f>
        <v xml:space="preserve"> </v>
      </c>
      <c r="AR193" s="68" t="str">
        <f>IF(AND(SUM(AQ193,2,-$P193)&lt;=User_interface!$G$56,SUM(AQ193,1)&gt;=$P193),SUM(AQ193,1)," ")</f>
        <v xml:space="preserve"> </v>
      </c>
      <c r="AS193" s="68" t="str">
        <f>IF(AND(SUM(AR193,2,-$P193)&lt;=User_interface!$G$56,SUM(AR193,1)&gt;=$P193),SUM(AR193,1)," ")</f>
        <v xml:space="preserve"> </v>
      </c>
      <c r="AT193" s="68" t="str">
        <f>IF(AND(SUM(AS193,2,-$P193)&lt;=User_interface!$G$56,SUM(AS193,1)&gt;=$P193),SUM(AS193,1)," ")</f>
        <v xml:space="preserve"> </v>
      </c>
      <c r="AU193" s="68" t="str">
        <f>IF(AND(SUM(AT193,2,-$P193)&lt;=User_interface!$G$56,SUM(AT193,1)&gt;=$P193),SUM(AT193,1)," ")</f>
        <v xml:space="preserve"> </v>
      </c>
      <c r="AV193" s="68" t="str">
        <f>IF(AND(SUM(AU193,2,-$P193)&lt;=User_interface!$G$56,SUM(AU193,1)&gt;=$P193),SUM(AU193,1)," ")</f>
        <v xml:space="preserve"> </v>
      </c>
      <c r="AW193" s="68" t="str">
        <f>IF(AND(SUM(AV193,2,-$P193)&lt;=User_interface!$G$56,SUM(AV193,1)&gt;=$P193),SUM(AV193,1)," ")</f>
        <v xml:space="preserve"> </v>
      </c>
      <c r="AX193" s="68" t="str">
        <f>IF(AND(SUM(AW193,2,-$P193)&lt;=User_interface!$G$56,SUM(AW193,1)&gt;=$P193),SUM(AW193,1)," ")</f>
        <v xml:space="preserve"> </v>
      </c>
      <c r="AY193" s="68" t="str">
        <f>IF(AND(SUM(AX193,2,-$P193)&lt;=User_interface!$G$56,SUM(AX193,1)&gt;=$P193),SUM(AX193,1)," ")</f>
        <v xml:space="preserve"> </v>
      </c>
      <c r="AZ193" s="68" t="str">
        <f>IF(AND(SUM(AY193,2,-$P193)&lt;=User_interface!$G$56,SUM(AY193,1)&gt;=$P193),SUM(AY193,1)," ")</f>
        <v xml:space="preserve"> </v>
      </c>
      <c r="BA193" s="68" t="str">
        <f>IF(AND(SUM(AZ193,2,-$P193)&lt;=User_interface!$G$56,SUM(AZ193,1)&gt;=$P193),SUM(AZ193,1)," ")</f>
        <v xml:space="preserve"> </v>
      </c>
      <c r="BB193" s="68" t="str">
        <f>IF(AND(SUM(BA193,2,-$P193)&lt;=User_interface!$G$56,SUM(BA193,1)&gt;=$P193),SUM(BA193,1)," ")</f>
        <v xml:space="preserve"> </v>
      </c>
      <c r="BC193" s="68" t="str">
        <f>IF(AND(SUM(BB193,2,-$P193)&lt;=User_interface!$G$56,SUM(BB193,1)&gt;=$P193),SUM(BB193,1)," ")</f>
        <v xml:space="preserve"> </v>
      </c>
      <c r="BD193" s="68" t="str">
        <f>IF(AND(SUM(BC193,2,-$P193)&lt;=User_interface!$G$56,SUM(BC193,1)&gt;=$P193),SUM(BC193,1)," ")</f>
        <v xml:space="preserve"> </v>
      </c>
      <c r="BE193" s="68" t="str">
        <f>IF(AND(SUM(BD193,2,-$P193)&lt;=User_interface!$G$56,SUM(BD193,1)&gt;=$P193),SUM(BD193,1)," ")</f>
        <v xml:space="preserve"> </v>
      </c>
      <c r="BF193" s="68" t="str">
        <f>IF(AND(SUM(BE193,2,-$P193)&lt;=User_interface!$G$56,SUM(BE193,1)&gt;=$P193),SUM(BE193,1)," ")</f>
        <v xml:space="preserve"> </v>
      </c>
      <c r="BG193" s="68" t="str">
        <f>IF(AND(SUM(BF193,2,-$P193)&lt;=User_interface!$G$56,SUM(BF193,1)&gt;=$P193),SUM(BF193,1)," ")</f>
        <v xml:space="preserve"> </v>
      </c>
      <c r="BH193" s="68" t="str">
        <f>IF(AND(SUM(BG193,2,-$P193)&lt;=User_interface!$G$56,SUM(BG193,1)&gt;=$P193),SUM(BG193,1)," ")</f>
        <v xml:space="preserve"> </v>
      </c>
      <c r="BI193" s="68" t="str">
        <f>IF(AND(SUM(BH193,2,-$P193)&lt;=User_interface!$G$56,SUM(BH193,1)&gt;=$P193),SUM(BH193,1)," ")</f>
        <v xml:space="preserve"> </v>
      </c>
      <c r="BJ193" s="68" t="str">
        <f>IF(AND(SUM(BI193,2,-$P193)&lt;=User_interface!$G$56,SUM(BI193,1)&gt;=$P193),SUM(BI193,1)," ")</f>
        <v xml:space="preserve"> </v>
      </c>
      <c r="BK193" s="68" t="str">
        <f>IF(AND(SUM(BJ193,2,-$P193)&lt;=User_interface!$G$56,SUM(BJ193,1)&gt;=$P193),SUM(BJ193,1)," ")</f>
        <v xml:space="preserve"> </v>
      </c>
      <c r="BL193" s="68" t="str">
        <f>IF(AND(SUM(BK193,2,-$P193)&lt;=User_interface!$G$56,SUM(BK193,1)&gt;=$P193),SUM(BK193,1)," ")</f>
        <v xml:space="preserve"> </v>
      </c>
      <c r="BM193" s="68" t="str">
        <f>IF(AND(SUM(BL193,2,-$P193)&lt;=User_interface!$G$56,SUM(BL193,1)&gt;=$P193),SUM(BL193,1)," ")</f>
        <v xml:space="preserve"> </v>
      </c>
    </row>
    <row r="194" spans="2:65">
      <c r="B194" s="68" t="s">
        <v>4</v>
      </c>
      <c r="C194" s="68" t="s">
        <v>23</v>
      </c>
      <c r="D194" s="68" t="s">
        <v>6</v>
      </c>
      <c r="E194" s="86" t="str">
        <f t="shared" ref="E194:E208" si="10">IF(B194=$U$3,$E$8,IF(B194=$U$4,$E$9,$S$4))</f>
        <v>Ref.</v>
      </c>
      <c r="P194" s="55">
        <f>IF(P$193="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Q194" s="55">
        <f>IF(Q$193="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R194" s="55">
        <f>IF(R$193="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S194" s="55">
        <f>IF(S$193="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T194" s="55">
        <f>IF(T$193="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U194" s="55">
        <f>IF(U$193="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V194" s="55">
        <f>IF(V$193="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W194" s="55">
        <f>IF(W$193="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X194" s="55">
        <f>IF(X$193="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Y194" s="55">
        <f>IF(Y$193="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Z194" s="55">
        <f>IF(Z$193="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A194" s="55">
        <f>IF(AA$193="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B194" s="55">
        <f>IF(AB$193="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C194" s="55">
        <f>IF(AC$193="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D194" s="55">
        <f>IF(AD$193="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E194" s="55">
        <f>IF(AE$193="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F194" s="55">
        <f>IF(AF$193="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G194" s="55">
        <f>IF(AG$193="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H194" s="55">
        <f>IF(AH$193="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I194" s="55">
        <f>IF(AI$193="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J194" s="55">
        <f>IF(AJ$193="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K194" s="55">
        <f>IF(AK$193="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L194" s="55">
        <f>IF(AL$193="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M194" s="55">
        <f>IF(AM$193="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N194" s="55">
        <f>IF(AN$193="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>28023.750000000004</v>
      </c>
      <c r="AO194" s="55" t="str">
        <f>IF(AO$193="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P194" s="55" t="str">
        <f>IF(AP$193="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Q194" s="55" t="str">
        <f>IF(AQ$193="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R194" s="55" t="str">
        <f>IF(AR$193="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S194" s="55" t="str">
        <f>IF(AS$193="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T194" s="55" t="str">
        <f>IF(AT$193="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U194" s="55" t="str">
        <f>IF(AU$193="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V194" s="55" t="str">
        <f>IF(AV$193="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W194" s="55" t="str">
        <f>IF(AW$193="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X194" s="55" t="str">
        <f>IF(AX$193="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Y194" s="55" t="str">
        <f>IF(AY$193="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AZ194" s="55" t="str">
        <f>IF(AZ$193="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A194" s="55" t="str">
        <f>IF(BA$193="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B194" s="55" t="str">
        <f>IF(BB$193="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C194" s="55" t="str">
        <f>IF(BC$193="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D194" s="55" t="str">
        <f>IF(BD$193="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E194" s="55" t="str">
        <f>IF(BE$193="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F194" s="55" t="str">
        <f>IF(BF$193="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G194" s="55" t="str">
        <f>IF(BG$193="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H194" s="55" t="str">
        <f>IF(BH$193="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I194" s="55" t="str">
        <f>IF(BI$193="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J194" s="55" t="str">
        <f>IF(BJ$193="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K194" s="55" t="str">
        <f>IF(BK$193="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L194" s="55" t="str">
        <f>IF(BL$193="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  <c r="BM194" s="55" t="str">
        <f>IF(BM$193=" "," ",IF(Berekeningen!$E194=Berekeningen!$S$3,(SUMIF(Data_sheet!$C$63:$C$74,Berekeningen!$C194,Data_sheet!$P$63:$P$74)*User_interface!$G$61),IF(Berekeningen!$E194=Berekeningen!$S$4,(SUMIF(Data_sheet!$C$63:$C$74,Berekeningen!$C194,Data_sheet!$Q$63:$Q$74)*User_interface!$G$61),IF(Berekeningen!$E194=Berekeningen!$S$5,(SUMIF(Data_sheet!$C$63:$C$73,Berekeningen!$C194,Data_sheet!$R$63:$R$74)*User_interface!$G$61),IF(Berekeningen!$E194=Berekeningen!$S$6,0,"ERROR")))))</f>
        <v xml:space="preserve"> </v>
      </c>
    </row>
    <row r="195" spans="2:65">
      <c r="B195" s="68" t="s">
        <v>4</v>
      </c>
      <c r="C195" s="68" t="s">
        <v>192</v>
      </c>
      <c r="D195" s="68" t="s">
        <v>6</v>
      </c>
      <c r="E195" s="86" t="str">
        <f t="shared" si="10"/>
        <v>Ref.</v>
      </c>
      <c r="P195" s="55">
        <f>IF(P$193="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Q195" s="55">
        <f>IF(Q$193="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R195" s="55">
        <f>IF(R$193="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S195" s="55">
        <f>IF(S$193="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T195" s="55">
        <f>IF(T$193="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U195" s="55">
        <f>IF(U$193="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V195" s="55">
        <f>IF(V$193="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W195" s="55">
        <f>IF(W$193="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X195" s="55">
        <f>IF(X$193="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Y195" s="55">
        <f>IF(Y$193="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Z195" s="55">
        <f>IF(Z$193="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A195" s="55">
        <f>IF(AA$193="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B195" s="55">
        <f>IF(AB$193="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C195" s="55">
        <f>IF(AC$193="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D195" s="55">
        <f>IF(AD$193="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E195" s="55">
        <f>IF(AE$193="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F195" s="55">
        <f>IF(AF$193="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G195" s="55">
        <f>IF(AG$193="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H195" s="55">
        <f>IF(AH$193="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I195" s="55">
        <f>IF(AI$193="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J195" s="55">
        <f>IF(AJ$193="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K195" s="55">
        <f>IF(AK$193="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L195" s="55">
        <f>IF(AL$193="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M195" s="55">
        <f>IF(AM$193="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N195" s="55">
        <f>IF(AN$193="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>28488.6</v>
      </c>
      <c r="AO195" s="55" t="str">
        <f>IF(AO$193="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P195" s="55" t="str">
        <f>IF(AP$193="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Q195" s="55" t="str">
        <f>IF(AQ$193="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R195" s="55" t="str">
        <f>IF(AR$193="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S195" s="55" t="str">
        <f>IF(AS$193="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T195" s="55" t="str">
        <f>IF(AT$193="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U195" s="55" t="str">
        <f>IF(AU$193="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V195" s="55" t="str">
        <f>IF(AV$193="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W195" s="55" t="str">
        <f>IF(AW$193="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X195" s="55" t="str">
        <f>IF(AX$193="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Y195" s="55" t="str">
        <f>IF(AY$193="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AZ195" s="55" t="str">
        <f>IF(AZ$193="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A195" s="55" t="str">
        <f>IF(BA$193="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B195" s="55" t="str">
        <f>IF(BB$193="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C195" s="55" t="str">
        <f>IF(BC$193="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D195" s="55" t="str">
        <f>IF(BD$193="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E195" s="55" t="str">
        <f>IF(BE$193="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F195" s="55" t="str">
        <f>IF(BF$193="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G195" s="55" t="str">
        <f>IF(BG$193="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H195" s="55" t="str">
        <f>IF(BH$193="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I195" s="55" t="str">
        <f>IF(BI$193="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J195" s="55" t="str">
        <f>IF(BJ$193="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K195" s="55" t="str">
        <f>IF(BK$193="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L195" s="55" t="str">
        <f>IF(BL$193="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  <c r="BM195" s="55" t="str">
        <f>IF(BM$193=" "," ",IF($E195=$S$3,INDEX(Data_sheet!$P$63:$P$74,MATCH(Berekeningen!$C195,Data_sheet!$C$63:$C$74,0))*User_interface!$G$54*User_interface!$G$55,IF($E195=$S$4,INDEX(Data_sheet!$Q$63:$Q$74,MATCH(Berekeningen!$C195,Data_sheet!$C$63:$C$74,0))*User_interface!$G$54*User_interface!$G$55,IF($E195=$S$5,INDEX(Data_sheet!$R$63:$R$74,MATCH(Berekeningen!$C195,Data_sheet!$C$63:$C$74,0))*User_interface!$G$54*User_interface!$G$55,IF($E195=$S$6,0,"ERROR")))))</f>
        <v xml:space="preserve"> </v>
      </c>
    </row>
    <row r="196" spans="2:65">
      <c r="B196" s="68" t="s">
        <v>4</v>
      </c>
      <c r="C196" s="68" t="s">
        <v>24</v>
      </c>
      <c r="D196" s="68" t="s">
        <v>6</v>
      </c>
      <c r="E196" s="86" t="str">
        <f t="shared" si="10"/>
        <v>Ref.</v>
      </c>
      <c r="P196" s="55">
        <f>IF(P$193="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Q196" s="55">
        <f>IF(Q$193="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R196" s="55">
        <f>IF(R$193="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S196" s="55">
        <f>IF(S$193="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T196" s="55">
        <f>IF(T$193="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U196" s="55">
        <f>IF(U$193="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V196" s="55">
        <f>IF(V$193="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W196" s="55">
        <f>IF(W$193="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X196" s="55">
        <f>IF(X$193="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Y196" s="55">
        <f>IF(Y$193="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Z196" s="55">
        <f>IF(Z$193="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A196" s="55">
        <f>IF(AA$193="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B196" s="55">
        <f>IF(AB$193="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C196" s="55">
        <f>IF(AC$193="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D196" s="55">
        <f>IF(AD$193="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E196" s="55">
        <f>IF(AE$193="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F196" s="55">
        <f>IF(AF$193="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G196" s="55">
        <f>IF(AG$193="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H196" s="55">
        <f>IF(AH$193="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I196" s="55">
        <f>IF(AI$193="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J196" s="55">
        <f>IF(AJ$193="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K196" s="55">
        <f>IF(AK$193="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L196" s="55">
        <f>IF(AL$193="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M196" s="55">
        <f>IF(AM$193="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N196" s="55">
        <f>IF(AN$193="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>0</v>
      </c>
      <c r="AO196" s="55" t="str">
        <f>IF(AO$193="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P196" s="55" t="str">
        <f>IF(AP$193="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Q196" s="55" t="str">
        <f>IF(AQ$193="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R196" s="55" t="str">
        <f>IF(AR$193="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S196" s="55" t="str">
        <f>IF(AS$193="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T196" s="55" t="str">
        <f>IF(AT$193="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U196" s="55" t="str">
        <f>IF(AU$193="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V196" s="55" t="str">
        <f>IF(AV$193="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W196" s="55" t="str">
        <f>IF(AW$193="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X196" s="55" t="str">
        <f>IF(AX$193="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Y196" s="55" t="str">
        <f>IF(AY$193="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AZ196" s="55" t="str">
        <f>IF(AZ$193="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A196" s="55" t="str">
        <f>IF(BA$193="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B196" s="55" t="str">
        <f>IF(BB$193="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C196" s="55" t="str">
        <f>IF(BC$193="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D196" s="55" t="str">
        <f>IF(BD$193="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E196" s="55" t="str">
        <f>IF(BE$193="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F196" s="55" t="str">
        <f>IF(BF$193="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G196" s="55" t="str">
        <f>IF(BG$193="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H196" s="55" t="str">
        <f>IF(BH$193="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I196" s="55" t="str">
        <f>IF(BI$193="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J196" s="55" t="str">
        <f>IF(BJ$193="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K196" s="55" t="str">
        <f>IF(BK$193="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L196" s="55" t="str">
        <f>IF(BL$193="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  <c r="BM196" s="55" t="str">
        <f>IF(BM$193=" "," ",IF($E196=$S$3,INDEX(Data_sheet!$P$63:$P$74,MATCH(Berekeningen!$C196,Data_sheet!$C$63:$C$74,0))*User_interface!$G$54,IF($E196=$S$4,INDEX(Data_sheet!$Q$63:$Q$74,MATCH(Berekeningen!$C196,Data_sheet!$C$63:$C$74,0))*User_interface!$G$54,IF($E196=$S$5,INDEX(Data_sheet!$R$63:$R$74,MATCH(Berekeningen!$C196,Data_sheet!$C$63:$C$74,0))*User_interface!$G$54,IF($E196=$S$6,0,"ERROR")))))</f>
        <v xml:space="preserve"> </v>
      </c>
    </row>
    <row r="197" spans="2:65">
      <c r="B197" s="68" t="s">
        <v>4</v>
      </c>
      <c r="C197" s="68" t="s">
        <v>26</v>
      </c>
      <c r="D197" s="68" t="s">
        <v>6</v>
      </c>
      <c r="E197" s="86" t="str">
        <f t="shared" si="10"/>
        <v>Ref.</v>
      </c>
      <c r="P197" s="55">
        <f>IF(P$193="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Q197" s="55">
        <f>IF(Q$193="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R197" s="55">
        <f>IF(R$193="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S197" s="55">
        <f>IF(S$193="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T197" s="55">
        <f>IF(T$193="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U197" s="55">
        <f>IF(U$193="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V197" s="55">
        <f>IF(V$193="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W197" s="55">
        <f>IF(W$193="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X197" s="55">
        <f>IF(X$193="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Y197" s="55">
        <f>IF(Y$193="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Z197" s="55">
        <f>IF(Z$193="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A197" s="55">
        <f>IF(AA$193="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B197" s="55">
        <f>IF(AB$193="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C197" s="55">
        <f>IF(AC$193="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D197" s="55">
        <f>IF(AD$193="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E197" s="55">
        <f>IF(AE$193="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F197" s="55">
        <f>IF(AF$193="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G197" s="55">
        <f>IF(AG$193="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H197" s="55">
        <f>IF(AH$193="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I197" s="55">
        <f>IF(AI$193="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J197" s="55">
        <f>IF(AJ$193="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K197" s="55">
        <f>IF(AK$193="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L197" s="55">
        <f>IF(AL$193="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M197" s="55">
        <f>IF(AM$193="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N197" s="55">
        <f>IF(AN$193="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>0</v>
      </c>
      <c r="AO197" s="55" t="str">
        <f>IF(AO$193="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P197" s="55" t="str">
        <f>IF(AP$193="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Q197" s="55" t="str">
        <f>IF(AQ$193="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R197" s="55" t="str">
        <f>IF(AR$193="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S197" s="55" t="str">
        <f>IF(AS$193="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T197" s="55" t="str">
        <f>IF(AT$193="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U197" s="55" t="str">
        <f>IF(AU$193="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V197" s="55" t="str">
        <f>IF(AV$193="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W197" s="55" t="str">
        <f>IF(AW$193="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X197" s="55" t="str">
        <f>IF(AX$193="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Y197" s="55" t="str">
        <f>IF(AY$193="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AZ197" s="55" t="str">
        <f>IF(AZ$193="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A197" s="55" t="str">
        <f>IF(BA$193="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B197" s="55" t="str">
        <f>IF(BB$193="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C197" s="55" t="str">
        <f>IF(BC$193="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D197" s="55" t="str">
        <f>IF(BD$193="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E197" s="55" t="str">
        <f>IF(BE$193="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F197" s="55" t="str">
        <f>IF(BF$193="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G197" s="55" t="str">
        <f>IF(BG$193="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H197" s="55" t="str">
        <f>IF(BH$193="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I197" s="55" t="str">
        <f>IF(BI$193="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J197" s="55" t="str">
        <f>IF(BJ$193="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K197" s="55" t="str">
        <f>IF(BK$193="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L197" s="55" t="str">
        <f>IF(BL$193="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  <c r="BM197" s="55" t="str">
        <f>IF(BM$193=" "," ",IF($E197=$S$3,INDEX(Data_sheet!$P$63:$P$74,MATCH(Berekeningen!$C197,Data_sheet!$C$63:$C$74,0)),IF($E197=$S$4,INDEX(Data_sheet!$Q$63:$Q$74,MATCH(Berekeningen!$C197,Data_sheet!$C$63:$C$74,0)),IF($E197=$S$5,INDEX(Data_sheet!$R$63:$R$74,MATCH(Berekeningen!$C197,Data_sheet!$C$63:$C$74,0)),IF($E197=$S$6,0,"ERROR")))))</f>
        <v xml:space="preserve"> </v>
      </c>
    </row>
    <row r="198" spans="2:65">
      <c r="B198" s="68" t="s">
        <v>4</v>
      </c>
      <c r="C198" s="68" t="s">
        <v>25</v>
      </c>
      <c r="D198" s="68" t="s">
        <v>6</v>
      </c>
      <c r="E198" s="86" t="str">
        <f t="shared" si="10"/>
        <v>Ref.</v>
      </c>
      <c r="P198" s="55">
        <f>IF(P$193=" "," ",IF(P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Q198" s="55">
        <f>IF(Q$193=" "," ",IF(Q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R198" s="55">
        <f>IF(R$193=" "," ",IF(R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S198" s="55">
        <f>IF(S$193=" "," ",IF(S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T198" s="55">
        <f>IF(T$193=" "," ",IF(T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U198" s="55">
        <f>IF(U$193=" "," ",IF(U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V198" s="55">
        <f>IF(V$193=" "," ",IF(V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W198" s="55">
        <f>IF(W$193=" "," ",IF(W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X198" s="55">
        <f>IF(X$193=" "," ",IF(X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Y198" s="55">
        <f>IF(Y$193=" "," ",IF(Y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Z198" s="55">
        <f>IF(Z$193=" "," ",IF(Z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A198" s="55">
        <f>IF(AA$193=" "," ",IF(AA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B198" s="55">
        <f>IF(AB$193=" "," ",IF(AB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C198" s="55">
        <f>IF(AC$193=" "," ",IF(AC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D198" s="55">
        <f>IF(AD$193=" "," ",IF(AD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E198" s="55">
        <f>IF(AE$193=" "," ",IF(AE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F198" s="55">
        <f>IF(AF$193=" "," ",IF(AF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G198" s="55">
        <f>IF(AG$193=" "," ",IF(AG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H198" s="55">
        <f>IF(AH$193=" "," ",IF(AH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I198" s="55">
        <f>IF(AI$193=" "," ",IF(AI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J198" s="55">
        <f>IF(AJ$193=" "," ",IF(AJ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K198" s="55">
        <f>IF(AK$193=" "," ",IF(AK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L198" s="55">
        <f>IF(AL$193=" "," ",IF(AL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M198" s="55">
        <f>IF(AM$193=" "," ",IF(AM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N198" s="55">
        <f>IF(AN$193=" "," ",IF(AN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>0</v>
      </c>
      <c r="AO198" s="55" t="str">
        <f>IF(AO$193=" "," ",IF(AO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P198" s="55" t="str">
        <f>IF(AP$193=" "," ",IF(AP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Q198" s="55" t="str">
        <f>IF(AQ$193=" "," ",IF(AQ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R198" s="55" t="str">
        <f>IF(AR$193=" "," ",IF(AR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S198" s="55" t="str">
        <f>IF(AS$193=" "," ",IF(AS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T198" s="55" t="str">
        <f>IF(AT$193=" "," ",IF(AT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U198" s="55" t="str">
        <f>IF(AU$193=" "," ",IF(AU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V198" s="55" t="str">
        <f>IF(AV$193=" "," ",IF(AV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W198" s="55" t="str">
        <f>IF(AW$193=" "," ",IF(AW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X198" s="55" t="str">
        <f>IF(AX$193=" "," ",IF(AX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Y198" s="55" t="str">
        <f>IF(AY$193=" "," ",IF(AY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AZ198" s="55" t="str">
        <f>IF(AZ$193=" "," ",IF(AZ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A198" s="55" t="str">
        <f>IF(BA$193=" "," ",IF(BA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B198" s="55" t="str">
        <f>IF(BB$193=" "," ",IF(BB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C198" s="55" t="str">
        <f>IF(BC$193=" "," ",IF(BC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D198" s="55" t="str">
        <f>IF(BD$193=" "," ",IF(BD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E198" s="55" t="str">
        <f>IF(BE$193=" "," ",IF(BE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F198" s="55" t="str">
        <f>IF(BF$193=" "," ",IF(BF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G198" s="55" t="str">
        <f>IF(BG$193=" "," ",IF(BG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H198" s="55" t="str">
        <f>IF(BH$193=" "," ",IF(BH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I198" s="55" t="str">
        <f>IF(BI$193=" "," ",IF(BI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J198" s="55" t="str">
        <f>IF(BJ$193=" "," ",IF(BJ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K198" s="55" t="str">
        <f>IF(BK$193=" "," ",IF(BK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L198" s="55" t="str">
        <f>IF(BL$193=" "," ",IF(BL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  <c r="BM198" s="55" t="str">
        <f>IF(BM$193=" "," ",IF(BM193=Berekeningen!$P193,(IF($E198=$S$3,INDEX(Data_sheet!$P$63:$P$74,MATCH(Berekeningen!$C198,Data_sheet!$C$63:$C$74,0)),IF($E198=$S$4,INDEX(Data_sheet!$Q$63:$Q$74,MATCH(Berekeningen!$C198,Data_sheet!$C$63:$C$74,0)),IF($E198=$S$5,INDEX(Data_sheet!$R$63:$R$74,MATCH(Berekeningen!$C198,Data_sheet!$C$63:$C$74,0)),IF($E198=$S$6,0,"ERROR"))))),0))</f>
        <v xml:space="preserve"> </v>
      </c>
    </row>
    <row r="199" spans="2:65">
      <c r="B199" s="68" t="s">
        <v>4</v>
      </c>
      <c r="C199" s="68" t="s">
        <v>138</v>
      </c>
      <c r="D199" s="68" t="s">
        <v>6</v>
      </c>
      <c r="E199" s="86" t="str">
        <f t="shared" si="10"/>
        <v>Ref.</v>
      </c>
      <c r="P199" s="55">
        <f>IF(P$193="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Q199" s="55">
        <f>IF(Q$193="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R199" s="55">
        <f>IF(R$193="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S199" s="55">
        <f>IF(S$193="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T199" s="55">
        <f>IF(T$193="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U199" s="55">
        <f>IF(U$193="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V199" s="55">
        <f>IF(V$193="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W199" s="55">
        <f>IF(W$193="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X199" s="55">
        <f>IF(X$193="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Y199" s="55">
        <f>IF(Y$193="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Z199" s="55">
        <f>IF(Z$193="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A199" s="55">
        <f>IF(AA$193="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B199" s="55">
        <f>IF(AB$193="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C199" s="55">
        <f>IF(AC$193="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D199" s="55">
        <f>IF(AD$193="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E199" s="55">
        <f>IF(AE$193="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F199" s="55">
        <f>IF(AF$193="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G199" s="55">
        <f>IF(AG$193="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H199" s="55">
        <f>IF(AH$193="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I199" s="55">
        <f>IF(AI$193="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J199" s="55">
        <f>IF(AJ$193="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K199" s="55">
        <f>IF(AK$193="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L199" s="55">
        <f>IF(AL$193="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M199" s="55">
        <f>IF(AM$193="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N199" s="55">
        <f>IF(AN$193="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>9401.2379999999994</v>
      </c>
      <c r="AO199" s="55" t="str">
        <f>IF(AO$193="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P199" s="55" t="str">
        <f>IF(AP$193="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Q199" s="55" t="str">
        <f>IF(AQ$193="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R199" s="55" t="str">
        <f>IF(AR$193="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S199" s="55" t="str">
        <f>IF(AS$193="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T199" s="55" t="str">
        <f>IF(AT$193="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U199" s="55" t="str">
        <f>IF(AU$193="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V199" s="55" t="str">
        <f>IF(AV$193="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W199" s="55" t="str">
        <f>IF(AW$193="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X199" s="55" t="str">
        <f>IF(AX$193="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Y199" s="55" t="str">
        <f>IF(AY$193="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AZ199" s="55" t="str">
        <f>IF(AZ$193="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A199" s="55" t="str">
        <f>IF(BA$193="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B199" s="55" t="str">
        <f>IF(BB$193="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C199" s="55" t="str">
        <f>IF(BC$193="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D199" s="55" t="str">
        <f>IF(BD$193="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E199" s="55" t="str">
        <f>IF(BE$193="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F199" s="55" t="str">
        <f>IF(BF$193="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G199" s="55" t="str">
        <f>IF(BG$193="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H199" s="55" t="str">
        <f>IF(BH$193="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I199" s="55" t="str">
        <f>IF(BI$193="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J199" s="55" t="str">
        <f>IF(BJ$193="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K199" s="55" t="str">
        <f>IF(BK$193="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L199" s="55" t="str">
        <f>IF(BL$193="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  <c r="BM199" s="55" t="str">
        <f>IF(BM$193=" "," ",IF($E199=$S$3,INDEX(Data_sheet!$P$63:$P$74,MATCH(Berekeningen!$C199,Data_sheet!$C$63:$C$74,0))*User_interface!$G$54*User_interface!$G$55,IF($E199=$S$4,INDEX(Data_sheet!$Q$63:$Q$74,MATCH(Berekeningen!$C199,Data_sheet!$C$63:$C$74,0))*User_interface!$G$54*User_interface!$G$55,IF($E199=$S$5,INDEX(Data_sheet!$R$63:$R$74,MATCH(Berekeningen!$C199,Data_sheet!$C$63:$C$74,0))*User_interface!$G$54*User_interface!$G$55,IF($E199=$S$6,0,"ERROR")))))</f>
        <v xml:space="preserve"> </v>
      </c>
    </row>
    <row r="200" spans="2:65">
      <c r="B200" s="68" t="s">
        <v>4</v>
      </c>
      <c r="C200" s="68" t="s">
        <v>21</v>
      </c>
      <c r="D200" s="68" t="s">
        <v>6</v>
      </c>
      <c r="E200" s="86" t="str">
        <f t="shared" si="10"/>
        <v>Ref.</v>
      </c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>
        <f>IF(P$193="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Q200" s="55">
        <f>IF(Q$193="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R200" s="55">
        <f>IF(R$193="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S200" s="55">
        <f>IF(S$193="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T200" s="55">
        <f>IF(T$193="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U200" s="55">
        <f>IF(U$193="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V200" s="55">
        <f>IF(V$193="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W200" s="55">
        <f>IF(W$193="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X200" s="55">
        <f>IF(X$193="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Y200" s="55">
        <f>IF(Y$193="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Z200" s="55">
        <f>IF(Z$193="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A200" s="55">
        <f>IF(AA$193="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B200" s="55">
        <f>IF(AB$193="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C200" s="55">
        <f>IF(AC$193="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D200" s="55">
        <f>IF(AD$193="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E200" s="55">
        <f>IF(AE$193="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F200" s="55">
        <f>IF(AF$193="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G200" s="55">
        <f>IF(AG$193="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H200" s="55">
        <f>IF(AH$193="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I200" s="55">
        <f>IF(AI$193="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J200" s="55">
        <f>IF(AJ$193="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K200" s="55">
        <f>IF(AK$193="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L200" s="55">
        <f>IF(AL$193="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M200" s="55">
        <f>IF(AM$193="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N200" s="55">
        <f>IF(AN$193="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>0</v>
      </c>
      <c r="AO200" s="55" t="str">
        <f>IF(AO$193="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P200" s="55" t="str">
        <f>IF(AP$193="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Q200" s="55" t="str">
        <f>IF(AQ$193="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R200" s="55" t="str">
        <f>IF(AR$193="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S200" s="55" t="str">
        <f>IF(AS$193="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T200" s="55" t="str">
        <f>IF(AT$193="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U200" s="55" t="str">
        <f>IF(AU$193="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V200" s="55" t="str">
        <f>IF(AV$193="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W200" s="55" t="str">
        <f>IF(AW$193="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X200" s="55" t="str">
        <f>IF(AX$193="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Y200" s="55" t="str">
        <f>IF(AY$193="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AZ200" s="55" t="str">
        <f>IF(AZ$193="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A200" s="55" t="str">
        <f>IF(BA$193="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B200" s="55" t="str">
        <f>IF(BB$193="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C200" s="55" t="str">
        <f>IF(BC$193="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D200" s="55" t="str">
        <f>IF(BD$193="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E200" s="55" t="str">
        <f>IF(BE$193="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F200" s="55" t="str">
        <f>IF(BF$193="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G200" s="55" t="str">
        <f>IF(BG$193="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H200" s="55" t="str">
        <f>IF(BH$193="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I200" s="55" t="str">
        <f>IF(BI$193="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J200" s="55" t="str">
        <f>IF(BJ$193="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K200" s="55" t="str">
        <f>IF(BK$193="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L200" s="55" t="str">
        <f>IF(BL$193="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  <c r="BM200" s="55" t="str">
        <f>IF(BM$193=" "," ",IF(User_interface!$C$47=User_interface!$P$31,0,IF($E200=$S$3,INDEX(Data_sheet!$P$49:$P$59,MATCH(Berekeningen!$C200,Data_sheet!$C$49:$C$59,0)),IF($E200=$S$4,INDEX(Data_sheet!$Q$49:$Q$59,MATCH(Berekeningen!$C200,Data_sheet!$C$49:$C$59,0)),IF($E200=$S$5,INDEX(Data_sheet!$R$49:$R$59,MATCH(Berekeningen!$C200,Data_sheet!$C$49:$C$59,0)),IF($E200=$S$6,0,"ERROR"))))))</f>
        <v xml:space="preserve"> </v>
      </c>
    </row>
    <row r="201" spans="2:65">
      <c r="B201" s="68" t="s">
        <v>4</v>
      </c>
      <c r="C201" s="68" t="s">
        <v>195</v>
      </c>
      <c r="D201" s="68" t="s">
        <v>6</v>
      </c>
      <c r="E201" s="86" t="str">
        <f t="shared" si="10"/>
        <v>Ref.</v>
      </c>
      <c r="F201" s="55" t="str">
        <f>IF(F$193=" "," ",IF(F$193&gt;=$P$193,0,INDEX(User_interface!$H$85:$H$174,MATCH(Berekeningen!F$193,User_interface!$G$85:$G$174))*INDEX(User_interface!$I$85:$I$174,MATCH(Berekeningen!F$193,User_interface!$G$85:$G$174))*User_interface!$G$54*User_interface!$G$55))</f>
        <v xml:space="preserve"> </v>
      </c>
      <c r="G201" s="55" t="str">
        <f>IF(G$193=" "," ",IF(G$193&gt;=$P$193,0,INDEX(User_interface!$H$85:$H$174,MATCH(Berekeningen!G$193,User_interface!$G$85:$G$174))*INDEX(User_interface!$I$85:$I$174,MATCH(Berekeningen!G$193,User_interface!$G$85:$G$174))*User_interface!$G$54*User_interface!$G$55))</f>
        <v xml:space="preserve"> </v>
      </c>
      <c r="H201" s="55" t="str">
        <f>IF(H$193=" "," ",IF(H$193&gt;=$P$193,0,INDEX(User_interface!$H$85:$H$174,MATCH(Berekeningen!H$193,User_interface!$G$85:$G$174))*INDEX(User_interface!$I$85:$I$174,MATCH(Berekeningen!H$193,User_interface!$G$85:$G$174))*User_interface!$G$54*User_interface!$G$55))</f>
        <v xml:space="preserve"> </v>
      </c>
      <c r="I201" s="55" t="str">
        <f>IF(I$193=" "," ",IF(I$193&gt;=$P$193,0,INDEX(User_interface!$H$85:$H$174,MATCH(Berekeningen!I$193,User_interface!$G$85:$G$174))*INDEX(User_interface!$I$85:$I$174,MATCH(Berekeningen!I$193,User_interface!$G$85:$G$174))*User_interface!$G$54*User_interface!$G$55))</f>
        <v xml:space="preserve"> </v>
      </c>
      <c r="J201" s="55" t="str">
        <f>IF(J$193=" "," ",IF(J$193&gt;=$P$193,0,INDEX(User_interface!$H$85:$H$174,MATCH(Berekeningen!J$193,User_interface!$G$85:$G$174))*INDEX(User_interface!$I$85:$I$174,MATCH(Berekeningen!J$193,User_interface!$G$85:$G$174))*User_interface!$G$54*User_interface!$G$55))</f>
        <v xml:space="preserve"> </v>
      </c>
      <c r="K201" s="55" t="str">
        <f>IF(K$193=" "," ",IF(K$193&gt;=$P$193,0,INDEX(User_interface!$H$85:$H$174,MATCH(Berekeningen!K$193,User_interface!$G$85:$G$174))*INDEX(User_interface!$I$85:$I$174,MATCH(Berekeningen!K$193,User_interface!$G$85:$G$174))*User_interface!$G$54*User_interface!$G$55))</f>
        <v xml:space="preserve"> </v>
      </c>
      <c r="L201" s="55" t="str">
        <f>IF(L$193=" "," ",IF(L$193&gt;=$P$193,0,INDEX(User_interface!$H$85:$H$174,MATCH(Berekeningen!L$193,User_interface!$G$85:$G$174))*INDEX(User_interface!$I$85:$I$174,MATCH(Berekeningen!L$193,User_interface!$G$85:$G$174))*User_interface!$G$54*User_interface!$G$55))</f>
        <v xml:space="preserve"> </v>
      </c>
      <c r="M201" s="55" t="str">
        <f>IF(M$193=" "," ",IF(M$193&gt;=$P$193,0,INDEX(User_interface!$H$85:$H$174,MATCH(Berekeningen!M$193,User_interface!$G$85:$G$174))*INDEX(User_interface!$I$85:$I$174,MATCH(Berekeningen!M$193,User_interface!$G$85:$G$174))*User_interface!$G$54*User_interface!$G$55))</f>
        <v xml:space="preserve"> </v>
      </c>
      <c r="N201" s="55" t="str">
        <f>IF(N$193=" "," ",IF(N$193&gt;=$P$193,0,INDEX(User_interface!$H$85:$H$174,MATCH(Berekeningen!N$193,User_interface!$G$85:$G$174))*INDEX(User_interface!$I$85:$I$174,MATCH(Berekeningen!N$193,User_interface!$G$85:$G$174))*User_interface!$G$54*User_interface!$G$55))</f>
        <v xml:space="preserve"> </v>
      </c>
      <c r="O201" s="55" t="str">
        <f>IF(O$193=" "," ",IF(O$193&gt;=$P$193,0,INDEX(User_interface!$H$85:$H$174,MATCH(Berekeningen!O$193,User_interface!$G$85:$G$174))*INDEX(User_interface!$I$85:$I$174,MATCH(Berekeningen!O$193,User_interface!$G$85:$G$174))*User_interface!$G$54*User_interface!$G$55))</f>
        <v xml:space="preserve"> </v>
      </c>
      <c r="P201" s="55">
        <f>IF(P$193=" "," ",IF(P$193&gt;=$P$193,0,INDEX(User_interface!$H$85:$H$174,MATCH(Berekeningen!P$193,User_interface!$G$85:$G$174))*INDEX(User_interface!$I$85:$I$174,MATCH(Berekeningen!P$193,User_interface!$G$85:$G$174))*User_interface!$G$54*User_interface!$G$55))</f>
        <v>0</v>
      </c>
      <c r="Q201" s="55">
        <f>IF(Q$193=" "," ",IF(Q$193&gt;=$P$193,0,INDEX(User_interface!$H$85:$H$174,MATCH(Berekeningen!Q$193,User_interface!$G$85:$G$174))*INDEX(User_interface!$I$85:$I$174,MATCH(Berekeningen!Q$193,User_interface!$G$85:$G$174))*User_interface!$G$54*User_interface!$G$55))</f>
        <v>0</v>
      </c>
      <c r="R201" s="55">
        <f>IF(R$193=" "," ",IF(R$193&gt;=$P$193,0,INDEX(User_interface!$H$85:$H$174,MATCH(Berekeningen!R$193,User_interface!$G$85:$G$174))*INDEX(User_interface!$I$85:$I$174,MATCH(Berekeningen!R$193,User_interface!$G$85:$G$174))*User_interface!$G$54*User_interface!$G$55))</f>
        <v>0</v>
      </c>
      <c r="S201" s="55">
        <f>IF(S$193=" "," ",IF(S$193&gt;=$P$193,0,INDEX(User_interface!$H$85:$H$174,MATCH(Berekeningen!S$193,User_interface!$G$85:$G$174))*INDEX(User_interface!$I$85:$I$174,MATCH(Berekeningen!S$193,User_interface!$G$85:$G$174))*User_interface!$G$54*User_interface!$G$55))</f>
        <v>0</v>
      </c>
      <c r="T201" s="55">
        <f>IF(T$193=" "," ",IF(T$193&gt;=$P$193,0,INDEX(User_interface!$H$85:$H$174,MATCH(Berekeningen!T$193,User_interface!$G$85:$G$174))*INDEX(User_interface!$I$85:$I$174,MATCH(Berekeningen!T$193,User_interface!$G$85:$G$174))*User_interface!$G$54*User_interface!$G$55))</f>
        <v>0</v>
      </c>
      <c r="U201" s="55">
        <f>IF(U$193=" "," ",IF(U$193&gt;=$P$193,0,INDEX(User_interface!$H$85:$H$174,MATCH(Berekeningen!U$193,User_interface!$G$85:$G$174))*INDEX(User_interface!$I$85:$I$174,MATCH(Berekeningen!U$193,User_interface!$G$85:$G$174))*User_interface!$G$54*User_interface!$G$55))</f>
        <v>0</v>
      </c>
      <c r="V201" s="55">
        <f>IF(V$193=" "," ",IF(V$193&gt;=$P$193,0,INDEX(User_interface!$H$85:$H$174,MATCH(Berekeningen!V$193,User_interface!$G$85:$G$174))*INDEX(User_interface!$I$85:$I$174,MATCH(Berekeningen!V$193,User_interface!$G$85:$G$174))*User_interface!$G$54*User_interface!$G$55))</f>
        <v>0</v>
      </c>
      <c r="W201" s="55">
        <f>IF(W$193=" "," ",IF(W$193&gt;=$P$193,0,INDEX(User_interface!$H$85:$H$174,MATCH(Berekeningen!W$193,User_interface!$G$85:$G$174))*INDEX(User_interface!$I$85:$I$174,MATCH(Berekeningen!W$193,User_interface!$G$85:$G$174))*User_interface!$G$54*User_interface!$G$55))</f>
        <v>0</v>
      </c>
      <c r="X201" s="55">
        <f>IF(X$193=" "," ",IF(X$193&gt;=$P$193,0,INDEX(User_interface!$H$85:$H$174,MATCH(Berekeningen!X$193,User_interface!$G$85:$G$174))*INDEX(User_interface!$I$85:$I$174,MATCH(Berekeningen!X$193,User_interface!$G$85:$G$174))*User_interface!$G$54*User_interface!$G$55))</f>
        <v>0</v>
      </c>
      <c r="Y201" s="55">
        <f>IF(Y$193=" "," ",IF(Y$193&gt;=$P$193,0,INDEX(User_interface!$H$85:$H$174,MATCH(Berekeningen!Y$193,User_interface!$G$85:$G$174))*INDEX(User_interface!$I$85:$I$174,MATCH(Berekeningen!Y$193,User_interface!$G$85:$G$174))*User_interface!$G$54*User_interface!$G$55))</f>
        <v>0</v>
      </c>
      <c r="Z201" s="55">
        <f>IF(Z$193=" "," ",IF(Z$193&gt;=$P$193,0,INDEX(User_interface!$H$85:$H$174,MATCH(Berekeningen!Z$193,User_interface!$G$85:$G$174))*INDEX(User_interface!$I$85:$I$174,MATCH(Berekeningen!Z$193,User_interface!$G$85:$G$174))*User_interface!$G$54*User_interface!$G$55))</f>
        <v>0</v>
      </c>
      <c r="AA201" s="55">
        <f>IF(AA$193=" "," ",IF(AA$193&gt;=$P$193,0,INDEX(User_interface!$H$85:$H$174,MATCH(Berekeningen!AA$193,User_interface!$G$85:$G$174))*INDEX(User_interface!$I$85:$I$174,MATCH(Berekeningen!AA$193,User_interface!$G$85:$G$174))*User_interface!$G$54*User_interface!$G$55))</f>
        <v>0</v>
      </c>
      <c r="AB201" s="55">
        <f>IF(AB$193=" "," ",IF(AB$193&gt;=$P$193,0,INDEX(User_interface!$H$85:$H$174,MATCH(Berekeningen!AB$193,User_interface!$G$85:$G$174))*INDEX(User_interface!$I$85:$I$174,MATCH(Berekeningen!AB$193,User_interface!$G$85:$G$174))*User_interface!$G$54*User_interface!$G$55))</f>
        <v>0</v>
      </c>
      <c r="AC201" s="55">
        <f>IF(AC$193=" "," ",IF(AC$193&gt;=$P$193,0,INDEX(User_interface!$H$85:$H$174,MATCH(Berekeningen!AC$193,User_interface!$G$85:$G$174))*INDEX(User_interface!$I$85:$I$174,MATCH(Berekeningen!AC$193,User_interface!$G$85:$G$174))*User_interface!$G$54*User_interface!$G$55))</f>
        <v>0</v>
      </c>
      <c r="AD201" s="55">
        <f>IF(AD$193=" "," ",IF(AD$193&gt;=$P$193,0,INDEX(User_interface!$H$85:$H$174,MATCH(Berekeningen!AD$193,User_interface!$G$85:$G$174))*INDEX(User_interface!$I$85:$I$174,MATCH(Berekeningen!AD$193,User_interface!$G$85:$G$174))*User_interface!$G$54*User_interface!$G$55))</f>
        <v>0</v>
      </c>
      <c r="AE201" s="55">
        <f>IF(AE$193=" "," ",IF(AE$193&gt;=$P$193,0,INDEX(User_interface!$H$85:$H$174,MATCH(Berekeningen!AE$193,User_interface!$G$85:$G$174))*INDEX(User_interface!$I$85:$I$174,MATCH(Berekeningen!AE$193,User_interface!$G$85:$G$174))*User_interface!$G$54*User_interface!$G$55))</f>
        <v>0</v>
      </c>
      <c r="AF201" s="55">
        <f>IF(AF$193=" "," ",IF(AF$193&gt;=$P$193,0,INDEX(User_interface!$H$85:$H$174,MATCH(Berekeningen!AF$193,User_interface!$G$85:$G$174))*INDEX(User_interface!$I$85:$I$174,MATCH(Berekeningen!AF$193,User_interface!$G$85:$G$174))*User_interface!$G$54*User_interface!$G$55))</f>
        <v>0</v>
      </c>
      <c r="AG201" s="55">
        <f>IF(AG$193=" "," ",IF(AG$193&gt;=$P$193,0,INDEX(User_interface!$H$85:$H$174,MATCH(Berekeningen!AG$193,User_interface!$G$85:$G$174))*INDEX(User_interface!$I$85:$I$174,MATCH(Berekeningen!AG$193,User_interface!$G$85:$G$174))*User_interface!$G$54*User_interface!$G$55))</f>
        <v>0</v>
      </c>
      <c r="AH201" s="55">
        <f>IF(AH$193=" "," ",IF(AH$193&gt;=$P$193,0,INDEX(User_interface!$H$85:$H$174,MATCH(Berekeningen!AH$193,User_interface!$G$85:$G$174))*INDEX(User_interface!$I$85:$I$174,MATCH(Berekeningen!AH$193,User_interface!$G$85:$G$174))*User_interface!$G$54*User_interface!$G$55))</f>
        <v>0</v>
      </c>
      <c r="AI201" s="55">
        <f>IF(AI$193=" "," ",IF(AI$193&gt;=$P$193,0,INDEX(User_interface!$H$85:$H$174,MATCH(Berekeningen!AI$193,User_interface!$G$85:$G$174))*INDEX(User_interface!$I$85:$I$174,MATCH(Berekeningen!AI$193,User_interface!$G$85:$G$174))*User_interface!$G$54*User_interface!$G$55))</f>
        <v>0</v>
      </c>
      <c r="AJ201" s="55">
        <f>IF(AJ$193=" "," ",IF(AJ$193&gt;=$P$193,0,INDEX(User_interface!$H$85:$H$174,MATCH(Berekeningen!AJ$193,User_interface!$G$85:$G$174))*INDEX(User_interface!$I$85:$I$174,MATCH(Berekeningen!AJ$193,User_interface!$G$85:$G$174))*User_interface!$G$54*User_interface!$G$55))</f>
        <v>0</v>
      </c>
      <c r="AK201" s="55">
        <f>IF(AK$193=" "," ",IF(AK$193&gt;=$P$193,0,INDEX(User_interface!$H$85:$H$174,MATCH(Berekeningen!AK$193,User_interface!$G$85:$G$174))*INDEX(User_interface!$I$85:$I$174,MATCH(Berekeningen!AK$193,User_interface!$G$85:$G$174))*User_interface!$G$54*User_interface!$G$55))</f>
        <v>0</v>
      </c>
      <c r="AL201" s="55">
        <f>IF(AL$193=" "," ",IF(AL$193&gt;=$P$193,0,INDEX(User_interface!$H$85:$H$174,MATCH(Berekeningen!AL$193,User_interface!$G$85:$G$174))*INDEX(User_interface!$I$85:$I$174,MATCH(Berekeningen!AL$193,User_interface!$G$85:$G$174))*User_interface!$G$54*User_interface!$G$55))</f>
        <v>0</v>
      </c>
      <c r="AM201" s="55">
        <f>IF(AM$193=" "," ",IF(AM$193&gt;=$P$193,0,INDEX(User_interface!$H$85:$H$174,MATCH(Berekeningen!AM$193,User_interface!$G$85:$G$174))*INDEX(User_interface!$I$85:$I$174,MATCH(Berekeningen!AM$193,User_interface!$G$85:$G$174))*User_interface!$G$54*User_interface!$G$55))</f>
        <v>0</v>
      </c>
      <c r="AN201" s="55">
        <f>IF(AN$193=" "," ",IF(AN$193&gt;=$P$193,0,INDEX(User_interface!$H$85:$H$174,MATCH(Berekeningen!AN$193,User_interface!$G$85:$G$174))*INDEX(User_interface!$I$85:$I$174,MATCH(Berekeningen!AN$193,User_interface!$G$85:$G$174))*User_interface!$G$54*User_interface!$G$55))</f>
        <v>0</v>
      </c>
      <c r="AO201" s="55" t="str">
        <f>IF(AO$193=" "," ",IF(AO$193&gt;=$P$193,0,INDEX(User_interface!$H$85:$H$174,MATCH(Berekeningen!AO$193,User_interface!$G$85:$G$174))*INDEX(User_interface!$I$85:$I$174,MATCH(Berekeningen!AO$193,User_interface!$G$85:$G$174))*User_interface!$G$54*User_interface!$G$55))</f>
        <v xml:space="preserve"> </v>
      </c>
      <c r="AP201" s="55" t="str">
        <f>IF(AP$193=" "," ",IF(AP$193&gt;=$P$193,0,INDEX(User_interface!$H$85:$H$174,MATCH(Berekeningen!AP$193,User_interface!$G$85:$G$174))*INDEX(User_interface!$I$85:$I$174,MATCH(Berekeningen!AP$193,User_interface!$G$85:$G$174))*User_interface!$G$54*User_interface!$G$55))</f>
        <v xml:space="preserve"> </v>
      </c>
      <c r="AQ201" s="55" t="str">
        <f>IF(AQ$193=" "," ",IF(AQ$193&gt;=$P$193,0,INDEX(User_interface!$H$85:$H$174,MATCH(Berekeningen!AQ$193,User_interface!$G$85:$G$174))*INDEX(User_interface!$I$85:$I$174,MATCH(Berekeningen!AQ$193,User_interface!$G$85:$G$174))*User_interface!$G$54*User_interface!$G$55))</f>
        <v xml:space="preserve"> </v>
      </c>
      <c r="AR201" s="55" t="str">
        <f>IF(AR$193=" "," ",IF(AR$193&gt;=$P$193,0,INDEX(User_interface!$H$85:$H$174,MATCH(Berekeningen!AR$193,User_interface!$G$85:$G$174))*INDEX(User_interface!$I$85:$I$174,MATCH(Berekeningen!AR$193,User_interface!$G$85:$G$174))*User_interface!$G$54*User_interface!$G$55))</f>
        <v xml:space="preserve"> </v>
      </c>
      <c r="AS201" s="55" t="str">
        <f>IF(AS$193=" "," ",IF(AS$193&gt;=$P$193,0,INDEX(User_interface!$H$85:$H$174,MATCH(Berekeningen!AS$193,User_interface!$G$85:$G$174))*INDEX(User_interface!$I$85:$I$174,MATCH(Berekeningen!AS$193,User_interface!$G$85:$G$174))*User_interface!$G$54*User_interface!$G$55))</f>
        <v xml:space="preserve"> </v>
      </c>
      <c r="AT201" s="55" t="str">
        <f>IF(AT$193=" "," ",IF(AT$193&gt;=$P$193,0,INDEX(User_interface!$H$85:$H$174,MATCH(Berekeningen!AT$193,User_interface!$G$85:$G$174))*INDEX(User_interface!$I$85:$I$174,MATCH(Berekeningen!AT$193,User_interface!$G$85:$G$174))*User_interface!$G$54*User_interface!$G$55))</f>
        <v xml:space="preserve"> </v>
      </c>
      <c r="AU201" s="55" t="str">
        <f>IF(AU$193=" "," ",IF(AU$193&gt;=$P$193,0,INDEX(User_interface!$H$85:$H$174,MATCH(Berekeningen!AU$193,User_interface!$G$85:$G$174))*INDEX(User_interface!$I$85:$I$174,MATCH(Berekeningen!AU$193,User_interface!$G$85:$G$174))*User_interface!$G$54*User_interface!$G$55))</f>
        <v xml:space="preserve"> </v>
      </c>
      <c r="AV201" s="55" t="str">
        <f>IF(AV$193=" "," ",IF(AV$193&gt;=$P$193,0,INDEX(User_interface!$H$85:$H$174,MATCH(Berekeningen!AV$193,User_interface!$G$85:$G$174))*INDEX(User_interface!$I$85:$I$174,MATCH(Berekeningen!AV$193,User_interface!$G$85:$G$174))*User_interface!$G$54*User_interface!$G$55))</f>
        <v xml:space="preserve"> </v>
      </c>
      <c r="AW201" s="55" t="str">
        <f>IF(AW$193=" "," ",IF(AW$193&gt;=$P$193,0,INDEX(User_interface!$H$85:$H$174,MATCH(Berekeningen!AW$193,User_interface!$G$85:$G$174))*INDEX(User_interface!$I$85:$I$174,MATCH(Berekeningen!AW$193,User_interface!$G$85:$G$174))*User_interface!$G$54*User_interface!$G$55))</f>
        <v xml:space="preserve"> </v>
      </c>
      <c r="AX201" s="55" t="str">
        <f>IF(AX$193=" "," ",IF(AX$193&gt;=$P$193,0,INDEX(User_interface!$H$85:$H$174,MATCH(Berekeningen!AX$193,User_interface!$G$85:$G$174))*INDEX(User_interface!$I$85:$I$174,MATCH(Berekeningen!AX$193,User_interface!$G$85:$G$174))*User_interface!$G$54*User_interface!$G$55))</f>
        <v xml:space="preserve"> </v>
      </c>
      <c r="AY201" s="55" t="str">
        <f>IF(AY$193=" "," ",IF(AY$193&gt;=$P$193,0,INDEX(User_interface!$H$85:$H$174,MATCH(Berekeningen!AY$193,User_interface!$G$85:$G$174))*INDEX(User_interface!$I$85:$I$174,MATCH(Berekeningen!AY$193,User_interface!$G$85:$G$174))*User_interface!$G$54*User_interface!$G$55))</f>
        <v xml:space="preserve"> </v>
      </c>
      <c r="AZ201" s="55" t="str">
        <f>IF(AZ$193=" "," ",IF(AZ$193&gt;=$P$193,0,INDEX(User_interface!$H$85:$H$174,MATCH(Berekeningen!AZ$193,User_interface!$G$85:$G$174))*INDEX(User_interface!$I$85:$I$174,MATCH(Berekeningen!AZ$193,User_interface!$G$85:$G$174))*User_interface!$G$54*User_interface!$G$55))</f>
        <v xml:space="preserve"> </v>
      </c>
      <c r="BA201" s="55" t="str">
        <f>IF(BA$193=" "," ",IF(BA$193&gt;=$P$193,0,INDEX(User_interface!$H$85:$H$174,MATCH(Berekeningen!BA$193,User_interface!$G$85:$G$174))*INDEX(User_interface!$I$85:$I$174,MATCH(Berekeningen!BA$193,User_interface!$G$85:$G$174))*User_interface!$G$54*User_interface!$G$55))</f>
        <v xml:space="preserve"> </v>
      </c>
      <c r="BB201" s="55" t="str">
        <f>IF(BB$193=" "," ",IF(BB$193&gt;=$P$193,0,INDEX(User_interface!$H$85:$H$174,MATCH(Berekeningen!BB$193,User_interface!$G$85:$G$174))*INDEX(User_interface!$I$85:$I$174,MATCH(Berekeningen!BB$193,User_interface!$G$85:$G$174))*User_interface!$G$54*User_interface!$G$55))</f>
        <v xml:space="preserve"> </v>
      </c>
      <c r="BC201" s="55" t="str">
        <f>IF(BC$193=" "," ",IF(BC$193&gt;=$P$193,0,INDEX(User_interface!$H$85:$H$174,MATCH(Berekeningen!BC$193,User_interface!$G$85:$G$174))*INDEX(User_interface!$I$85:$I$174,MATCH(Berekeningen!BC$193,User_interface!$G$85:$G$174))*User_interface!$G$54*User_interface!$G$55))</f>
        <v xml:space="preserve"> </v>
      </c>
      <c r="BD201" s="55" t="str">
        <f>IF(BD$193=" "," ",IF(BD$193&gt;=$P$193,0,INDEX(User_interface!$H$85:$H$174,MATCH(Berekeningen!BD$193,User_interface!$G$85:$G$174))*INDEX(User_interface!$I$85:$I$174,MATCH(Berekeningen!BD$193,User_interface!$G$85:$G$174))*User_interface!$G$54*User_interface!$G$55))</f>
        <v xml:space="preserve"> </v>
      </c>
      <c r="BE201" s="55" t="str">
        <f>IF(BE$193=" "," ",IF(BE$193&gt;=$P$193,0,INDEX(User_interface!$H$85:$H$174,MATCH(Berekeningen!BE$193,User_interface!$G$85:$G$174))*INDEX(User_interface!$I$85:$I$174,MATCH(Berekeningen!BE$193,User_interface!$G$85:$G$174))*User_interface!$G$54*User_interface!$G$55))</f>
        <v xml:space="preserve"> </v>
      </c>
      <c r="BF201" s="55" t="str">
        <f>IF(BF$193=" "," ",IF(BF$193&gt;=$P$193,0,INDEX(User_interface!$H$85:$H$174,MATCH(Berekeningen!BF$193,User_interface!$G$85:$G$174))*INDEX(User_interface!$I$85:$I$174,MATCH(Berekeningen!BF$193,User_interface!$G$85:$G$174))*User_interface!$G$54*User_interface!$G$55))</f>
        <v xml:space="preserve"> </v>
      </c>
      <c r="BG201" s="55" t="str">
        <f>IF(BG$193=" "," ",IF(BG$193&gt;=$P$193,0,INDEX(User_interface!$H$85:$H$174,MATCH(Berekeningen!BG$193,User_interface!$G$85:$G$174))*INDEX(User_interface!$I$85:$I$174,MATCH(Berekeningen!BG$193,User_interface!$G$85:$G$174))*User_interface!$G$54*User_interface!$G$55))</f>
        <v xml:space="preserve"> </v>
      </c>
      <c r="BH201" s="55" t="str">
        <f>IF(BH$193=" "," ",IF(BH$193&gt;=$P$193,0,INDEX(User_interface!$H$85:$H$174,MATCH(Berekeningen!BH$193,User_interface!$G$85:$G$174))*INDEX(User_interface!$I$85:$I$174,MATCH(Berekeningen!BH$193,User_interface!$G$85:$G$174))*User_interface!$G$54*User_interface!$G$55))</f>
        <v xml:space="preserve"> </v>
      </c>
      <c r="BI201" s="55" t="str">
        <f>IF(BI$193=" "," ",IF(BI$193&gt;=$P$193,0,INDEX(User_interface!$H$85:$H$174,MATCH(Berekeningen!BI$193,User_interface!$G$85:$G$174))*INDEX(User_interface!$I$85:$I$174,MATCH(Berekeningen!BI$193,User_interface!$G$85:$G$174))*User_interface!$G$54*User_interface!$G$55))</f>
        <v xml:space="preserve"> </v>
      </c>
      <c r="BJ201" s="55" t="str">
        <f>IF(BJ$193=" "," ",IF(BJ$193&gt;=$P$193,0,INDEX(User_interface!$H$85:$H$174,MATCH(Berekeningen!BJ$193,User_interface!$G$85:$G$174))*INDEX(User_interface!$I$85:$I$174,MATCH(Berekeningen!BJ$193,User_interface!$G$85:$G$174))*User_interface!$G$54*User_interface!$G$55))</f>
        <v xml:space="preserve"> </v>
      </c>
      <c r="BK201" s="55" t="str">
        <f>IF(BK$193=" "," ",IF(BK$193&gt;=$P$193,0,INDEX(User_interface!$H$85:$H$174,MATCH(Berekeningen!BK$193,User_interface!$G$85:$G$174))*INDEX(User_interface!$I$85:$I$174,MATCH(Berekeningen!BK$193,User_interface!$G$85:$G$174))*User_interface!$G$54*User_interface!$G$55))</f>
        <v xml:space="preserve"> </v>
      </c>
      <c r="BL201" s="55" t="str">
        <f>IF(BL$193=" "," ",IF(BL$193&gt;=$P$193,0,INDEX(User_interface!$H$85:$H$174,MATCH(Berekeningen!BL$193,User_interface!$G$85:$G$174))*INDEX(User_interface!$I$85:$I$174,MATCH(Berekeningen!BL$193,User_interface!$G$85:$G$174))*User_interface!$G$54*User_interface!$G$55))</f>
        <v xml:space="preserve"> </v>
      </c>
      <c r="BM201" s="55" t="str">
        <f>IF(BM$193=" "," ",IF(BM$193&gt;=$P$193,0,INDEX(User_interface!$H$85:$H$174,MATCH(Berekeningen!BM$193,User_interface!$G$85:$G$174))*INDEX(User_interface!$I$85:$I$174,MATCH(Berekeningen!BM$193,User_interface!$G$85:$G$174))*User_interface!$G$54*User_interface!$G$55))</f>
        <v xml:space="preserve"> </v>
      </c>
    </row>
    <row r="202" spans="2:65">
      <c r="B202" s="68" t="s">
        <v>4</v>
      </c>
      <c r="C202" s="68" t="s">
        <v>193</v>
      </c>
      <c r="D202" s="68" t="s">
        <v>6</v>
      </c>
      <c r="E202" s="86" t="str">
        <f t="shared" si="10"/>
        <v>Ref.</v>
      </c>
      <c r="F202" s="55" t="str">
        <f>IF(F$193=" "," ",IF(F$193&gt;=$P$193,0,INDEX(User_interface!$L$85:$L$174,MATCH(Berekeningen!F$193,User_interface!$K$85:$K$174))*INDEX(User_interface!$M$85:$M$174,MATCH(Berekeningen!F$193,User_interface!$K$85:$K$174))*User_interface!$G$54*User_interface!$G$55))</f>
        <v xml:space="preserve"> </v>
      </c>
      <c r="G202" s="55" t="str">
        <f>IF(G$193=" "," ",IF(G$193&gt;=$P$193,0,INDEX(User_interface!$L$85:$L$174,MATCH(Berekeningen!G$193,User_interface!$K$85:$K$174))*INDEX(User_interface!$M$85:$M$174,MATCH(Berekeningen!G$193,User_interface!$K$85:$K$174))*User_interface!$G$54*User_interface!$G$55))</f>
        <v xml:space="preserve"> </v>
      </c>
      <c r="H202" s="55" t="str">
        <f>IF(H$193=" "," ",IF(H$193&gt;=$P$193,0,INDEX(User_interface!$L$85:$L$174,MATCH(Berekeningen!H$193,User_interface!$K$85:$K$174))*INDEX(User_interface!$M$85:$M$174,MATCH(Berekeningen!H$193,User_interface!$K$85:$K$174))*User_interface!$G$54*User_interface!$G$55))</f>
        <v xml:space="preserve"> </v>
      </c>
      <c r="I202" s="55" t="str">
        <f>IF(I$193=" "," ",IF(I$193&gt;=$P$193,0,INDEX(User_interface!$L$85:$L$174,MATCH(Berekeningen!I$193,User_interface!$K$85:$K$174))*INDEX(User_interface!$M$85:$M$174,MATCH(Berekeningen!I$193,User_interface!$K$85:$K$174))*User_interface!$G$54*User_interface!$G$55))</f>
        <v xml:space="preserve"> </v>
      </c>
      <c r="J202" s="55" t="str">
        <f>IF(J$193=" "," ",IF(J$193&gt;=$P$193,0,INDEX(User_interface!$L$85:$L$174,MATCH(Berekeningen!J$193,User_interface!$K$85:$K$174))*INDEX(User_interface!$M$85:$M$174,MATCH(Berekeningen!J$193,User_interface!$K$85:$K$174))*User_interface!$G$54*User_interface!$G$55))</f>
        <v xml:space="preserve"> </v>
      </c>
      <c r="K202" s="55" t="str">
        <f>IF(K$193=" "," ",IF(K$193&gt;=$P$193,0,INDEX(User_interface!$L$85:$L$174,MATCH(Berekeningen!K$193,User_interface!$K$85:$K$174))*INDEX(User_interface!$M$85:$M$174,MATCH(Berekeningen!K$193,User_interface!$K$85:$K$174))*User_interface!$G$54*User_interface!$G$55))</f>
        <v xml:space="preserve"> </v>
      </c>
      <c r="L202" s="55" t="str">
        <f>IF(L$193=" "," ",IF(L$193&gt;=$P$193,0,INDEX(User_interface!$L$85:$L$174,MATCH(Berekeningen!L$193,User_interface!$K$85:$K$174))*INDEX(User_interface!$M$85:$M$174,MATCH(Berekeningen!L$193,User_interface!$K$85:$K$174))*User_interface!$G$54*User_interface!$G$55))</f>
        <v xml:space="preserve"> </v>
      </c>
      <c r="M202" s="55" t="str">
        <f>IF(M$193=" "," ",IF(M$193&gt;=$P$193,0,INDEX(User_interface!$L$85:$L$174,MATCH(Berekeningen!M$193,User_interface!$K$85:$K$174))*INDEX(User_interface!$M$85:$M$174,MATCH(Berekeningen!M$193,User_interface!$K$85:$K$174))*User_interface!$G$54*User_interface!$G$55))</f>
        <v xml:space="preserve"> </v>
      </c>
      <c r="N202" s="55" t="str">
        <f>IF(N$193=" "," ",IF(N$193&gt;=$P$193,0,INDEX(User_interface!$L$85:$L$174,MATCH(Berekeningen!N$193,User_interface!$K$85:$K$174))*INDEX(User_interface!$M$85:$M$174,MATCH(Berekeningen!N$193,User_interface!$K$85:$K$174))*User_interface!$G$54*User_interface!$G$55))</f>
        <v xml:space="preserve"> </v>
      </c>
      <c r="O202" s="55" t="str">
        <f>IF(O$193=" "," ",IF(O$193&gt;=$P$193,0,INDEX(User_interface!$L$85:$L$174,MATCH(Berekeningen!O$193,User_interface!$K$85:$K$174))*INDEX(User_interface!$M$85:$M$174,MATCH(Berekeningen!O$193,User_interface!$K$85:$K$174))*User_interface!$G$54*User_interface!$G$55))</f>
        <v xml:space="preserve"> </v>
      </c>
      <c r="P202" s="55">
        <f>IF(P$193=" "," ",IF(P$193&gt;=$P$193,0,INDEX(User_interface!$L$85:$L$174,MATCH(Berekeningen!P$193,User_interface!$K$85:$K$174))*INDEX(User_interface!$M$85:$M$174,MATCH(Berekeningen!P$193,User_interface!$K$85:$K$174))*User_interface!$G$54*User_interface!$G$55))</f>
        <v>0</v>
      </c>
      <c r="Q202" s="55">
        <f>IF(Q$193=" "," ",IF(Q$193&gt;=$P$193,0,INDEX(User_interface!$L$85:$L$174,MATCH(Berekeningen!Q$193,User_interface!$K$85:$K$174))*INDEX(User_interface!$M$85:$M$174,MATCH(Berekeningen!Q$193,User_interface!$K$85:$K$174))*User_interface!$G$54*User_interface!$G$55))</f>
        <v>0</v>
      </c>
      <c r="R202" s="55">
        <f>IF(R$193=" "," ",IF(R$193&gt;=$P$193,0,INDEX(User_interface!$L$85:$L$174,MATCH(Berekeningen!R$193,User_interface!$K$85:$K$174))*INDEX(User_interface!$M$85:$M$174,MATCH(Berekeningen!R$193,User_interface!$K$85:$K$174))*User_interface!$G$54*User_interface!$G$55))</f>
        <v>0</v>
      </c>
      <c r="S202" s="55">
        <f>IF(S$193=" "," ",IF(S$193&gt;=$P$193,0,INDEX(User_interface!$L$85:$L$174,MATCH(Berekeningen!S$193,User_interface!$K$85:$K$174))*INDEX(User_interface!$M$85:$M$174,MATCH(Berekeningen!S$193,User_interface!$K$85:$K$174))*User_interface!$G$54*User_interface!$G$55))</f>
        <v>0</v>
      </c>
      <c r="T202" s="55">
        <f>IF(T$193=" "," ",IF(T$193&gt;=$P$193,0,INDEX(User_interface!$L$85:$L$174,MATCH(Berekeningen!T$193,User_interface!$K$85:$K$174))*INDEX(User_interface!$M$85:$M$174,MATCH(Berekeningen!T$193,User_interface!$K$85:$K$174))*User_interface!$G$54*User_interface!$G$55))</f>
        <v>0</v>
      </c>
      <c r="U202" s="55">
        <f>IF(U$193=" "," ",IF(U$193&gt;=$P$193,0,INDEX(User_interface!$L$85:$L$174,MATCH(Berekeningen!U$193,User_interface!$K$85:$K$174))*INDEX(User_interface!$M$85:$M$174,MATCH(Berekeningen!U$193,User_interface!$K$85:$K$174))*User_interface!$G$54*User_interface!$G$55))</f>
        <v>0</v>
      </c>
      <c r="V202" s="55">
        <f>IF(V$193=" "," ",IF(V$193&gt;=$P$193,0,INDEX(User_interface!$L$85:$L$174,MATCH(Berekeningen!V$193,User_interface!$K$85:$K$174))*INDEX(User_interface!$M$85:$M$174,MATCH(Berekeningen!V$193,User_interface!$K$85:$K$174))*User_interface!$G$54*User_interface!$G$55))</f>
        <v>0</v>
      </c>
      <c r="W202" s="55">
        <f>IF(W$193=" "," ",IF(W$193&gt;=$P$193,0,INDEX(User_interface!$L$85:$L$174,MATCH(Berekeningen!W$193,User_interface!$K$85:$K$174))*INDEX(User_interface!$M$85:$M$174,MATCH(Berekeningen!W$193,User_interface!$K$85:$K$174))*User_interface!$G$54*User_interface!$G$55))</f>
        <v>0</v>
      </c>
      <c r="X202" s="55">
        <f>IF(X$193=" "," ",IF(X$193&gt;=$P$193,0,INDEX(User_interface!$L$85:$L$174,MATCH(Berekeningen!X$193,User_interface!$K$85:$K$174))*INDEX(User_interface!$M$85:$M$174,MATCH(Berekeningen!X$193,User_interface!$K$85:$K$174))*User_interface!$G$54*User_interface!$G$55))</f>
        <v>0</v>
      </c>
      <c r="Y202" s="55">
        <f>IF(Y$193=" "," ",IF(Y$193&gt;=$P$193,0,INDEX(User_interface!$L$85:$L$174,MATCH(Berekeningen!Y$193,User_interface!$K$85:$K$174))*INDEX(User_interface!$M$85:$M$174,MATCH(Berekeningen!Y$193,User_interface!$K$85:$K$174))*User_interface!$G$54*User_interface!$G$55))</f>
        <v>0</v>
      </c>
      <c r="Z202" s="55">
        <f>IF(Z$193=" "," ",IF(Z$193&gt;=$P$193,0,INDEX(User_interface!$L$85:$L$174,MATCH(Berekeningen!Z$193,User_interface!$K$85:$K$174))*INDEX(User_interface!$M$85:$M$174,MATCH(Berekeningen!Z$193,User_interface!$K$85:$K$174))*User_interface!$G$54*User_interface!$G$55))</f>
        <v>0</v>
      </c>
      <c r="AA202" s="55">
        <f>IF(AA$193=" "," ",IF(AA$193&gt;=$P$193,0,INDEX(User_interface!$L$85:$L$174,MATCH(Berekeningen!AA$193,User_interface!$K$85:$K$174))*INDEX(User_interface!$M$85:$M$174,MATCH(Berekeningen!AA$193,User_interface!$K$85:$K$174))*User_interface!$G$54*User_interface!$G$55))</f>
        <v>0</v>
      </c>
      <c r="AB202" s="55">
        <f>IF(AB$193=" "," ",IF(AB$193&gt;=$P$193,0,INDEX(User_interface!$L$85:$L$174,MATCH(Berekeningen!AB$193,User_interface!$K$85:$K$174))*INDEX(User_interface!$M$85:$M$174,MATCH(Berekeningen!AB$193,User_interface!$K$85:$K$174))*User_interface!$G$54*User_interface!$G$55))</f>
        <v>0</v>
      </c>
      <c r="AC202" s="55">
        <f>IF(AC$193=" "," ",IF(AC$193&gt;=$P$193,0,INDEX(User_interface!$L$85:$L$174,MATCH(Berekeningen!AC$193,User_interface!$K$85:$K$174))*INDEX(User_interface!$M$85:$M$174,MATCH(Berekeningen!AC$193,User_interface!$K$85:$K$174))*User_interface!$G$54*User_interface!$G$55))</f>
        <v>0</v>
      </c>
      <c r="AD202" s="55">
        <f>IF(AD$193=" "," ",IF(AD$193&gt;=$P$193,0,INDEX(User_interface!$L$85:$L$174,MATCH(Berekeningen!AD$193,User_interface!$K$85:$K$174))*INDEX(User_interface!$M$85:$M$174,MATCH(Berekeningen!AD$193,User_interface!$K$85:$K$174))*User_interface!$G$54*User_interface!$G$55))</f>
        <v>0</v>
      </c>
      <c r="AE202" s="55">
        <f>IF(AE$193=" "," ",IF(AE$193&gt;=$P$193,0,INDEX(User_interface!$L$85:$L$174,MATCH(Berekeningen!AE$193,User_interface!$K$85:$K$174))*INDEX(User_interface!$M$85:$M$174,MATCH(Berekeningen!AE$193,User_interface!$K$85:$K$174))*User_interface!$G$54*User_interface!$G$55))</f>
        <v>0</v>
      </c>
      <c r="AF202" s="55">
        <f>IF(AF$193=" "," ",IF(AF$193&gt;=$P$193,0,INDEX(User_interface!$L$85:$L$174,MATCH(Berekeningen!AF$193,User_interface!$K$85:$K$174))*INDEX(User_interface!$M$85:$M$174,MATCH(Berekeningen!AF$193,User_interface!$K$85:$K$174))*User_interface!$G$54*User_interface!$G$55))</f>
        <v>0</v>
      </c>
      <c r="AG202" s="55">
        <f>IF(AG$193=" "," ",IF(AG$193&gt;=$P$193,0,INDEX(User_interface!$L$85:$L$174,MATCH(Berekeningen!AG$193,User_interface!$K$85:$K$174))*INDEX(User_interface!$M$85:$M$174,MATCH(Berekeningen!AG$193,User_interface!$K$85:$K$174))*User_interface!$G$54*User_interface!$G$55))</f>
        <v>0</v>
      </c>
      <c r="AH202" s="55">
        <f>IF(AH$193=" "," ",IF(AH$193&gt;=$P$193,0,INDEX(User_interface!$L$85:$L$174,MATCH(Berekeningen!AH$193,User_interface!$K$85:$K$174))*INDEX(User_interface!$M$85:$M$174,MATCH(Berekeningen!AH$193,User_interface!$K$85:$K$174))*User_interface!$G$54*User_interface!$G$55))</f>
        <v>0</v>
      </c>
      <c r="AI202" s="55">
        <f>IF(AI$193=" "," ",IF(AI$193&gt;=$P$193,0,INDEX(User_interface!$L$85:$L$174,MATCH(Berekeningen!AI$193,User_interface!$K$85:$K$174))*INDEX(User_interface!$M$85:$M$174,MATCH(Berekeningen!AI$193,User_interface!$K$85:$K$174))*User_interface!$G$54*User_interface!$G$55))</f>
        <v>0</v>
      </c>
      <c r="AJ202" s="55">
        <f>IF(AJ$193=" "," ",IF(AJ$193&gt;=$P$193,0,INDEX(User_interface!$L$85:$L$174,MATCH(Berekeningen!AJ$193,User_interface!$K$85:$K$174))*INDEX(User_interface!$M$85:$M$174,MATCH(Berekeningen!AJ$193,User_interface!$K$85:$K$174))*User_interface!$G$54*User_interface!$G$55))</f>
        <v>0</v>
      </c>
      <c r="AK202" s="55">
        <f>IF(AK$193=" "," ",IF(AK$193&gt;=$P$193,0,INDEX(User_interface!$L$85:$L$174,MATCH(Berekeningen!AK$193,User_interface!$K$85:$K$174))*INDEX(User_interface!$M$85:$M$174,MATCH(Berekeningen!AK$193,User_interface!$K$85:$K$174))*User_interface!$G$54*User_interface!$G$55))</f>
        <v>0</v>
      </c>
      <c r="AL202" s="55">
        <f>IF(AL$193=" "," ",IF(AL$193&gt;=$P$193,0,INDEX(User_interface!$L$85:$L$174,MATCH(Berekeningen!AL$193,User_interface!$K$85:$K$174))*INDEX(User_interface!$M$85:$M$174,MATCH(Berekeningen!AL$193,User_interface!$K$85:$K$174))*User_interface!$G$54*User_interface!$G$55))</f>
        <v>0</v>
      </c>
      <c r="AM202" s="55">
        <f>IF(AM$193=" "," ",IF(AM$193&gt;=$P$193,0,INDEX(User_interface!$L$85:$L$174,MATCH(Berekeningen!AM$193,User_interface!$K$85:$K$174))*INDEX(User_interface!$M$85:$M$174,MATCH(Berekeningen!AM$193,User_interface!$K$85:$K$174))*User_interface!$G$54*User_interface!$G$55))</f>
        <v>0</v>
      </c>
      <c r="AN202" s="55">
        <f>IF(AN$193=" "," ",IF(AN$193&gt;=$P$193,0,INDEX(User_interface!$L$85:$L$174,MATCH(Berekeningen!AN$193,User_interface!$K$85:$K$174))*INDEX(User_interface!$M$85:$M$174,MATCH(Berekeningen!AN$193,User_interface!$K$85:$K$174))*User_interface!$G$54*User_interface!$G$55))</f>
        <v>0</v>
      </c>
      <c r="AO202" s="55" t="str">
        <f>IF(AO$193=" "," ",IF(AO$193&gt;=$P$193,0,INDEX(User_interface!$L$85:$L$174,MATCH(Berekeningen!AO$193,User_interface!$K$85:$K$174))*INDEX(User_interface!$M$85:$M$174,MATCH(Berekeningen!AO$193,User_interface!$K$85:$K$174))*User_interface!$G$54*User_interface!$G$55))</f>
        <v xml:space="preserve"> </v>
      </c>
      <c r="AP202" s="55" t="str">
        <f>IF(AP$193=" "," ",IF(AP$193&gt;=$P$193,0,INDEX(User_interface!$L$85:$L$174,MATCH(Berekeningen!AP$193,User_interface!$K$85:$K$174))*INDEX(User_interface!$M$85:$M$174,MATCH(Berekeningen!AP$193,User_interface!$K$85:$K$174))*User_interface!$G$54*User_interface!$G$55))</f>
        <v xml:space="preserve"> </v>
      </c>
      <c r="AQ202" s="55" t="str">
        <f>IF(AQ$193=" "," ",IF(AQ$193&gt;=$P$193,0,INDEX(User_interface!$L$85:$L$174,MATCH(Berekeningen!AQ$193,User_interface!$K$85:$K$174))*INDEX(User_interface!$M$85:$M$174,MATCH(Berekeningen!AQ$193,User_interface!$K$85:$K$174))*User_interface!$G$54*User_interface!$G$55))</f>
        <v xml:space="preserve"> </v>
      </c>
      <c r="AR202" s="55" t="str">
        <f>IF(AR$193=" "," ",IF(AR$193&gt;=$P$193,0,INDEX(User_interface!$L$85:$L$174,MATCH(Berekeningen!AR$193,User_interface!$K$85:$K$174))*INDEX(User_interface!$M$85:$M$174,MATCH(Berekeningen!AR$193,User_interface!$K$85:$K$174))*User_interface!$G$54*User_interface!$G$55))</f>
        <v xml:space="preserve"> </v>
      </c>
      <c r="AS202" s="55" t="str">
        <f>IF(AS$193=" "," ",IF(AS$193&gt;=$P$193,0,INDEX(User_interface!$L$85:$L$174,MATCH(Berekeningen!AS$193,User_interface!$K$85:$K$174))*INDEX(User_interface!$M$85:$M$174,MATCH(Berekeningen!AS$193,User_interface!$K$85:$K$174))*User_interface!$G$54*User_interface!$G$55))</f>
        <v xml:space="preserve"> </v>
      </c>
      <c r="AT202" s="55" t="str">
        <f>IF(AT$193=" "," ",IF(AT$193&gt;=$P$193,0,INDEX(User_interface!$L$85:$L$174,MATCH(Berekeningen!AT$193,User_interface!$K$85:$K$174))*INDEX(User_interface!$M$85:$M$174,MATCH(Berekeningen!AT$193,User_interface!$K$85:$K$174))*User_interface!$G$54*User_interface!$G$55))</f>
        <v xml:space="preserve"> </v>
      </c>
      <c r="AU202" s="55" t="str">
        <f>IF(AU$193=" "," ",IF(AU$193&gt;=$P$193,0,INDEX(User_interface!$L$85:$L$174,MATCH(Berekeningen!AU$193,User_interface!$K$85:$K$174))*INDEX(User_interface!$M$85:$M$174,MATCH(Berekeningen!AU$193,User_interface!$K$85:$K$174))*User_interface!$G$54*User_interface!$G$55))</f>
        <v xml:space="preserve"> </v>
      </c>
      <c r="AV202" s="55" t="str">
        <f>IF(AV$193=" "," ",IF(AV$193&gt;=$P$193,0,INDEX(User_interface!$L$85:$L$174,MATCH(Berekeningen!AV$193,User_interface!$K$85:$K$174))*INDEX(User_interface!$M$85:$M$174,MATCH(Berekeningen!AV$193,User_interface!$K$85:$K$174))*User_interface!$G$54*User_interface!$G$55))</f>
        <v xml:space="preserve"> </v>
      </c>
      <c r="AW202" s="55" t="str">
        <f>IF(AW$193=" "," ",IF(AW$193&gt;=$P$193,0,INDEX(User_interface!$L$85:$L$174,MATCH(Berekeningen!AW$193,User_interface!$K$85:$K$174))*INDEX(User_interface!$M$85:$M$174,MATCH(Berekeningen!AW$193,User_interface!$K$85:$K$174))*User_interface!$G$54*User_interface!$G$55))</f>
        <v xml:space="preserve"> </v>
      </c>
      <c r="AX202" s="55" t="str">
        <f>IF(AX$193=" "," ",IF(AX$193&gt;=$P$193,0,INDEX(User_interface!$L$85:$L$174,MATCH(Berekeningen!AX$193,User_interface!$K$85:$K$174))*INDEX(User_interface!$M$85:$M$174,MATCH(Berekeningen!AX$193,User_interface!$K$85:$K$174))*User_interface!$G$54*User_interface!$G$55))</f>
        <v xml:space="preserve"> </v>
      </c>
      <c r="AY202" s="55" t="str">
        <f>IF(AY$193=" "," ",IF(AY$193&gt;=$P$193,0,INDEX(User_interface!$L$85:$L$174,MATCH(Berekeningen!AY$193,User_interface!$K$85:$K$174))*INDEX(User_interface!$M$85:$M$174,MATCH(Berekeningen!AY$193,User_interface!$K$85:$K$174))*User_interface!$G$54*User_interface!$G$55))</f>
        <v xml:space="preserve"> </v>
      </c>
      <c r="AZ202" s="55" t="str">
        <f>IF(AZ$193=" "," ",IF(AZ$193&gt;=$P$193,0,INDEX(User_interface!$L$85:$L$174,MATCH(Berekeningen!AZ$193,User_interface!$K$85:$K$174))*INDEX(User_interface!$M$85:$M$174,MATCH(Berekeningen!AZ$193,User_interface!$K$85:$K$174))*User_interface!$G$54*User_interface!$G$55))</f>
        <v xml:space="preserve"> </v>
      </c>
      <c r="BA202" s="55" t="str">
        <f>IF(BA$193=" "," ",IF(BA$193&gt;=$P$193,0,INDEX(User_interface!$L$85:$L$174,MATCH(Berekeningen!BA$193,User_interface!$K$85:$K$174))*INDEX(User_interface!$M$85:$M$174,MATCH(Berekeningen!BA$193,User_interface!$K$85:$K$174))*User_interface!$G$54*User_interface!$G$55))</f>
        <v xml:space="preserve"> </v>
      </c>
      <c r="BB202" s="55" t="str">
        <f>IF(BB$193=" "," ",IF(BB$193&gt;=$P$193,0,INDEX(User_interface!$L$85:$L$174,MATCH(Berekeningen!BB$193,User_interface!$K$85:$K$174))*INDEX(User_interface!$M$85:$M$174,MATCH(Berekeningen!BB$193,User_interface!$K$85:$K$174))*User_interface!$G$54*User_interface!$G$55))</f>
        <v xml:space="preserve"> </v>
      </c>
      <c r="BC202" s="55" t="str">
        <f>IF(BC$193=" "," ",IF(BC$193&gt;=$P$193,0,INDEX(User_interface!$L$85:$L$174,MATCH(Berekeningen!BC$193,User_interface!$K$85:$K$174))*INDEX(User_interface!$M$85:$M$174,MATCH(Berekeningen!BC$193,User_interface!$K$85:$K$174))*User_interface!$G$54*User_interface!$G$55))</f>
        <v xml:space="preserve"> </v>
      </c>
      <c r="BD202" s="55" t="str">
        <f>IF(BD$193=" "," ",IF(BD$193&gt;=$P$193,0,INDEX(User_interface!$L$85:$L$174,MATCH(Berekeningen!BD$193,User_interface!$K$85:$K$174))*INDEX(User_interface!$M$85:$M$174,MATCH(Berekeningen!BD$193,User_interface!$K$85:$K$174))*User_interface!$G$54*User_interface!$G$55))</f>
        <v xml:space="preserve"> </v>
      </c>
      <c r="BE202" s="55" t="str">
        <f>IF(BE$193=" "," ",IF(BE$193&gt;=$P$193,0,INDEX(User_interface!$L$85:$L$174,MATCH(Berekeningen!BE$193,User_interface!$K$85:$K$174))*INDEX(User_interface!$M$85:$M$174,MATCH(Berekeningen!BE$193,User_interface!$K$85:$K$174))*User_interface!$G$54*User_interface!$G$55))</f>
        <v xml:space="preserve"> </v>
      </c>
      <c r="BF202" s="55" t="str">
        <f>IF(BF$193=" "," ",IF(BF$193&gt;=$P$193,0,INDEX(User_interface!$L$85:$L$174,MATCH(Berekeningen!BF$193,User_interface!$K$85:$K$174))*INDEX(User_interface!$M$85:$M$174,MATCH(Berekeningen!BF$193,User_interface!$K$85:$K$174))*User_interface!$G$54*User_interface!$G$55))</f>
        <v xml:space="preserve"> </v>
      </c>
      <c r="BG202" s="55" t="str">
        <f>IF(BG$193=" "," ",IF(BG$193&gt;=$P$193,0,INDEX(User_interface!$L$85:$L$174,MATCH(Berekeningen!BG$193,User_interface!$K$85:$K$174))*INDEX(User_interface!$M$85:$M$174,MATCH(Berekeningen!BG$193,User_interface!$K$85:$K$174))*User_interface!$G$54*User_interface!$G$55))</f>
        <v xml:space="preserve"> </v>
      </c>
      <c r="BH202" s="55" t="str">
        <f>IF(BH$193=" "," ",IF(BH$193&gt;=$P$193,0,INDEX(User_interface!$L$85:$L$174,MATCH(Berekeningen!BH$193,User_interface!$K$85:$K$174))*INDEX(User_interface!$M$85:$M$174,MATCH(Berekeningen!BH$193,User_interface!$K$85:$K$174))*User_interface!$G$54*User_interface!$G$55))</f>
        <v xml:space="preserve"> </v>
      </c>
      <c r="BI202" s="55" t="str">
        <f>IF(BI$193=" "," ",IF(BI$193&gt;=$P$193,0,INDEX(User_interface!$L$85:$L$174,MATCH(Berekeningen!BI$193,User_interface!$K$85:$K$174))*INDEX(User_interface!$M$85:$M$174,MATCH(Berekeningen!BI$193,User_interface!$K$85:$K$174))*User_interface!$G$54*User_interface!$G$55))</f>
        <v xml:space="preserve"> </v>
      </c>
      <c r="BJ202" s="55" t="str">
        <f>IF(BJ$193=" "," ",IF(BJ$193&gt;=$P$193,0,INDEX(User_interface!$L$85:$L$174,MATCH(Berekeningen!BJ$193,User_interface!$K$85:$K$174))*INDEX(User_interface!$M$85:$M$174,MATCH(Berekeningen!BJ$193,User_interface!$K$85:$K$174))*User_interface!$G$54*User_interface!$G$55))</f>
        <v xml:space="preserve"> </v>
      </c>
      <c r="BK202" s="55" t="str">
        <f>IF(BK$193=" "," ",IF(BK$193&gt;=$P$193,0,INDEX(User_interface!$L$85:$L$174,MATCH(Berekeningen!BK$193,User_interface!$K$85:$K$174))*INDEX(User_interface!$M$85:$M$174,MATCH(Berekeningen!BK$193,User_interface!$K$85:$K$174))*User_interface!$G$54*User_interface!$G$55))</f>
        <v xml:space="preserve"> </v>
      </c>
      <c r="BL202" s="55" t="str">
        <f>IF(BL$193=" "," ",IF(BL$193&gt;=$P$193,0,INDEX(User_interface!$L$85:$L$174,MATCH(Berekeningen!BL$193,User_interface!$K$85:$K$174))*INDEX(User_interface!$M$85:$M$174,MATCH(Berekeningen!BL$193,User_interface!$K$85:$K$174))*User_interface!$G$54*User_interface!$G$55))</f>
        <v xml:space="preserve"> </v>
      </c>
      <c r="BM202" s="55" t="str">
        <f>IF(BM$193=" "," ",IF(BM$193&gt;=$P$193,0,INDEX(User_interface!$L$85:$L$174,MATCH(Berekeningen!BM$193,User_interface!$K$85:$K$174))*INDEX(User_interface!$M$85:$M$174,MATCH(Berekeningen!BM$193,User_interface!$K$85:$K$174))*User_interface!$G$54*User_interface!$G$55))</f>
        <v xml:space="preserve"> </v>
      </c>
    </row>
    <row r="203" spans="2:65">
      <c r="B203" s="68" t="s">
        <v>4</v>
      </c>
      <c r="C203" s="68" t="s">
        <v>194</v>
      </c>
      <c r="D203" s="68" t="s">
        <v>6</v>
      </c>
      <c r="E203" s="86" t="str">
        <f t="shared" si="10"/>
        <v>Ref.</v>
      </c>
      <c r="F203" s="55" t="str">
        <f>IF(F$193=" "," ",IF(F$193&gt;=$P$193,0,INDEX(User_interface!$P$85:$P$174,MATCH(Berekeningen!F$193,User_interface!$O$85:$O$174))*INDEX(User_interface!$Q$85:$Q$174,MATCH(Berekeningen!F$193,User_interface!$O$85:$O$174))*User_interface!$G$54*User_interface!$G$55))</f>
        <v xml:space="preserve"> </v>
      </c>
      <c r="G203" s="55" t="str">
        <f>IF(G$193=" "," ",IF(G$193&gt;=$P$193,0,INDEX(User_interface!$P$85:$P$174,MATCH(Berekeningen!G$193,User_interface!$O$85:$O$174))*INDEX(User_interface!$Q$85:$Q$174,MATCH(Berekeningen!G$193,User_interface!$O$85:$O$174))*User_interface!$G$54*User_interface!$G$55))</f>
        <v xml:space="preserve"> </v>
      </c>
      <c r="H203" s="55" t="str">
        <f>IF(H$193=" "," ",IF(H$193&gt;=$P$193,0,INDEX(User_interface!$P$85:$P$174,MATCH(Berekeningen!H$193,User_interface!$O$85:$O$174))*INDEX(User_interface!$Q$85:$Q$174,MATCH(Berekeningen!H$193,User_interface!$O$85:$O$174))*User_interface!$G$54*User_interface!$G$55))</f>
        <v xml:space="preserve"> </v>
      </c>
      <c r="I203" s="55" t="str">
        <f>IF(I$193=" "," ",IF(I$193&gt;=$P$193,0,INDEX(User_interface!$P$85:$P$174,MATCH(Berekeningen!I$193,User_interface!$O$85:$O$174))*INDEX(User_interface!$Q$85:$Q$174,MATCH(Berekeningen!I$193,User_interface!$O$85:$O$174))*User_interface!$G$54*User_interface!$G$55))</f>
        <v xml:space="preserve"> </v>
      </c>
      <c r="J203" s="55" t="str">
        <f>IF(J$193=" "," ",IF(J$193&gt;=$P$193,0,INDEX(User_interface!$P$85:$P$174,MATCH(Berekeningen!J$193,User_interface!$O$85:$O$174))*INDEX(User_interface!$Q$85:$Q$174,MATCH(Berekeningen!J$193,User_interface!$O$85:$O$174))*User_interface!$G$54*User_interface!$G$55))</f>
        <v xml:space="preserve"> </v>
      </c>
      <c r="K203" s="55" t="str">
        <f>IF(K$193=" "," ",IF(K$193&gt;=$P$193,0,INDEX(User_interface!$P$85:$P$174,MATCH(Berekeningen!K$193,User_interface!$O$85:$O$174))*INDEX(User_interface!$Q$85:$Q$174,MATCH(Berekeningen!K$193,User_interface!$O$85:$O$174))*User_interface!$G$54*User_interface!$G$55))</f>
        <v xml:space="preserve"> </v>
      </c>
      <c r="L203" s="55" t="str">
        <f>IF(L$193=" "," ",IF(L$193&gt;=$P$193,0,INDEX(User_interface!$P$85:$P$174,MATCH(Berekeningen!L$193,User_interface!$O$85:$O$174))*INDEX(User_interface!$Q$85:$Q$174,MATCH(Berekeningen!L$193,User_interface!$O$85:$O$174))*User_interface!$G$54*User_interface!$G$55))</f>
        <v xml:space="preserve"> </v>
      </c>
      <c r="M203" s="55" t="str">
        <f>IF(M$193=" "," ",IF(M$193&gt;=$P$193,0,INDEX(User_interface!$P$85:$P$174,MATCH(Berekeningen!M$193,User_interface!$O$85:$O$174))*INDEX(User_interface!$Q$85:$Q$174,MATCH(Berekeningen!M$193,User_interface!$O$85:$O$174))*User_interface!$G$54*User_interface!$G$55))</f>
        <v xml:space="preserve"> </v>
      </c>
      <c r="N203" s="55" t="str">
        <f>IF(N$193=" "," ",IF(N$193&gt;=$P$193,0,INDEX(User_interface!$P$85:$P$174,MATCH(Berekeningen!N$193,User_interface!$O$85:$O$174))*INDEX(User_interface!$Q$85:$Q$174,MATCH(Berekeningen!N$193,User_interface!$O$85:$O$174))*User_interface!$G$54*User_interface!$G$55))</f>
        <v xml:space="preserve"> </v>
      </c>
      <c r="O203" s="55" t="str">
        <f>IF(O$193=" "," ",IF(O$193&gt;=$P$193,0,INDEX(User_interface!$P$85:$P$174,MATCH(Berekeningen!O$193,User_interface!$O$85:$O$174))*INDEX(User_interface!$Q$85:$Q$174,MATCH(Berekeningen!O$193,User_interface!$O$85:$O$174))*User_interface!$G$54*User_interface!$G$55))</f>
        <v xml:space="preserve"> </v>
      </c>
      <c r="P203" s="55">
        <f>IF(P$193=" "," ",IF(P$193&gt;=$P$193,0,INDEX(User_interface!$P$85:$P$174,MATCH(Berekeningen!P$193,User_interface!$O$85:$O$174))*INDEX(User_interface!$Q$85:$Q$174,MATCH(Berekeningen!P$193,User_interface!$O$85:$O$174))*User_interface!$G$54*User_interface!$G$55))</f>
        <v>0</v>
      </c>
      <c r="Q203" s="55">
        <f>IF(Q$193=" "," ",IF(Q$193&gt;=$P$193,0,INDEX(User_interface!$P$85:$P$174,MATCH(Berekeningen!Q$193,User_interface!$O$85:$O$174))*INDEX(User_interface!$Q$85:$Q$174,MATCH(Berekeningen!Q$193,User_interface!$O$85:$O$174))*User_interface!$G$54*User_interface!$G$55))</f>
        <v>0</v>
      </c>
      <c r="R203" s="55">
        <f>IF(R$193=" "," ",IF(R$193&gt;=$P$193,0,INDEX(User_interface!$P$85:$P$174,MATCH(Berekeningen!R$193,User_interface!$O$85:$O$174))*INDEX(User_interface!$Q$85:$Q$174,MATCH(Berekeningen!R$193,User_interface!$O$85:$O$174))*User_interface!$G$54*User_interface!$G$55))</f>
        <v>0</v>
      </c>
      <c r="S203" s="55">
        <f>IF(S$193=" "," ",IF(S$193&gt;=$P$193,0,INDEX(User_interface!$P$85:$P$174,MATCH(Berekeningen!S$193,User_interface!$O$85:$O$174))*INDEX(User_interface!$Q$85:$Q$174,MATCH(Berekeningen!S$193,User_interface!$O$85:$O$174))*User_interface!$G$54*User_interface!$G$55))</f>
        <v>0</v>
      </c>
      <c r="T203" s="55">
        <f>IF(T$193=" "," ",IF(T$193&gt;=$P$193,0,INDEX(User_interface!$P$85:$P$174,MATCH(Berekeningen!T$193,User_interface!$O$85:$O$174))*INDEX(User_interface!$Q$85:$Q$174,MATCH(Berekeningen!T$193,User_interface!$O$85:$O$174))*User_interface!$G$54*User_interface!$G$55))</f>
        <v>0</v>
      </c>
      <c r="U203" s="55">
        <f>IF(U$193=" "," ",IF(U$193&gt;=$P$193,0,INDEX(User_interface!$P$85:$P$174,MATCH(Berekeningen!U$193,User_interface!$O$85:$O$174))*INDEX(User_interface!$Q$85:$Q$174,MATCH(Berekeningen!U$193,User_interface!$O$85:$O$174))*User_interface!$G$54*User_interface!$G$55))</f>
        <v>0</v>
      </c>
      <c r="V203" s="55">
        <f>IF(V$193=" "," ",IF(V$193&gt;=$P$193,0,INDEX(User_interface!$P$85:$P$174,MATCH(Berekeningen!V$193,User_interface!$O$85:$O$174))*INDEX(User_interface!$Q$85:$Q$174,MATCH(Berekeningen!V$193,User_interface!$O$85:$O$174))*User_interface!$G$54*User_interface!$G$55))</f>
        <v>0</v>
      </c>
      <c r="W203" s="55">
        <f>IF(W$193=" "," ",IF(W$193&gt;=$P$193,0,INDEX(User_interface!$P$85:$P$174,MATCH(Berekeningen!W$193,User_interface!$O$85:$O$174))*INDEX(User_interface!$Q$85:$Q$174,MATCH(Berekeningen!W$193,User_interface!$O$85:$O$174))*User_interface!$G$54*User_interface!$G$55))</f>
        <v>0</v>
      </c>
      <c r="X203" s="55">
        <f>IF(X$193=" "," ",IF(X$193&gt;=$P$193,0,INDEX(User_interface!$P$85:$P$174,MATCH(Berekeningen!X$193,User_interface!$O$85:$O$174))*INDEX(User_interface!$Q$85:$Q$174,MATCH(Berekeningen!X$193,User_interface!$O$85:$O$174))*User_interface!$G$54*User_interface!$G$55))</f>
        <v>0</v>
      </c>
      <c r="Y203" s="55">
        <f>IF(Y$193=" "," ",IF(Y$193&gt;=$P$193,0,INDEX(User_interface!$P$85:$P$174,MATCH(Berekeningen!Y$193,User_interface!$O$85:$O$174))*INDEX(User_interface!$Q$85:$Q$174,MATCH(Berekeningen!Y$193,User_interface!$O$85:$O$174))*User_interface!$G$54*User_interface!$G$55))</f>
        <v>0</v>
      </c>
      <c r="Z203" s="55">
        <f>IF(Z$193=" "," ",IF(Z$193&gt;=$P$193,0,INDEX(User_interface!$P$85:$P$174,MATCH(Berekeningen!Z$193,User_interface!$O$85:$O$174))*INDEX(User_interface!$Q$85:$Q$174,MATCH(Berekeningen!Z$193,User_interface!$O$85:$O$174))*User_interface!$G$54*User_interface!$G$55))</f>
        <v>0</v>
      </c>
      <c r="AA203" s="55">
        <f>IF(AA$193=" "," ",IF(AA$193&gt;=$P$193,0,INDEX(User_interface!$P$85:$P$174,MATCH(Berekeningen!AA$193,User_interface!$O$85:$O$174))*INDEX(User_interface!$Q$85:$Q$174,MATCH(Berekeningen!AA$193,User_interface!$O$85:$O$174))*User_interface!$G$54*User_interface!$G$55))</f>
        <v>0</v>
      </c>
      <c r="AB203" s="55">
        <f>IF(AB$193=" "," ",IF(AB$193&gt;=$P$193,0,INDEX(User_interface!$P$85:$P$174,MATCH(Berekeningen!AB$193,User_interface!$O$85:$O$174))*INDEX(User_interface!$Q$85:$Q$174,MATCH(Berekeningen!AB$193,User_interface!$O$85:$O$174))*User_interface!$G$54*User_interface!$G$55))</f>
        <v>0</v>
      </c>
      <c r="AC203" s="55">
        <f>IF(AC$193=" "," ",IF(AC$193&gt;=$P$193,0,INDEX(User_interface!$P$85:$P$174,MATCH(Berekeningen!AC$193,User_interface!$O$85:$O$174))*INDEX(User_interface!$Q$85:$Q$174,MATCH(Berekeningen!AC$193,User_interface!$O$85:$O$174))*User_interface!$G$54*User_interface!$G$55))</f>
        <v>0</v>
      </c>
      <c r="AD203" s="55">
        <f>IF(AD$193=" "," ",IF(AD$193&gt;=$P$193,0,INDEX(User_interface!$P$85:$P$174,MATCH(Berekeningen!AD$193,User_interface!$O$85:$O$174))*INDEX(User_interface!$Q$85:$Q$174,MATCH(Berekeningen!AD$193,User_interface!$O$85:$O$174))*User_interface!$G$54*User_interface!$G$55))</f>
        <v>0</v>
      </c>
      <c r="AE203" s="55">
        <f>IF(AE$193=" "," ",IF(AE$193&gt;=$P$193,0,INDEX(User_interface!$P$85:$P$174,MATCH(Berekeningen!AE$193,User_interface!$O$85:$O$174))*INDEX(User_interface!$Q$85:$Q$174,MATCH(Berekeningen!AE$193,User_interface!$O$85:$O$174))*User_interface!$G$54*User_interface!$G$55))</f>
        <v>0</v>
      </c>
      <c r="AF203" s="55">
        <f>IF(AF$193=" "," ",IF(AF$193&gt;=$P$193,0,INDEX(User_interface!$P$85:$P$174,MATCH(Berekeningen!AF$193,User_interface!$O$85:$O$174))*INDEX(User_interface!$Q$85:$Q$174,MATCH(Berekeningen!AF$193,User_interface!$O$85:$O$174))*User_interface!$G$54*User_interface!$G$55))</f>
        <v>0</v>
      </c>
      <c r="AG203" s="55">
        <f>IF(AG$193=" "," ",IF(AG$193&gt;=$P$193,0,INDEX(User_interface!$P$85:$P$174,MATCH(Berekeningen!AG$193,User_interface!$O$85:$O$174))*INDEX(User_interface!$Q$85:$Q$174,MATCH(Berekeningen!AG$193,User_interface!$O$85:$O$174))*User_interface!$G$54*User_interface!$G$55))</f>
        <v>0</v>
      </c>
      <c r="AH203" s="55">
        <f>IF(AH$193=" "," ",IF(AH$193&gt;=$P$193,0,INDEX(User_interface!$P$85:$P$174,MATCH(Berekeningen!AH$193,User_interface!$O$85:$O$174))*INDEX(User_interface!$Q$85:$Q$174,MATCH(Berekeningen!AH$193,User_interface!$O$85:$O$174))*User_interface!$G$54*User_interface!$G$55))</f>
        <v>0</v>
      </c>
      <c r="AI203" s="55">
        <f>IF(AI$193=" "," ",IF(AI$193&gt;=$P$193,0,INDEX(User_interface!$P$85:$P$174,MATCH(Berekeningen!AI$193,User_interface!$O$85:$O$174))*INDEX(User_interface!$Q$85:$Q$174,MATCH(Berekeningen!AI$193,User_interface!$O$85:$O$174))*User_interface!$G$54*User_interface!$G$55))</f>
        <v>0</v>
      </c>
      <c r="AJ203" s="55">
        <f>IF(AJ$193=" "," ",IF(AJ$193&gt;=$P$193,0,INDEX(User_interface!$P$85:$P$174,MATCH(Berekeningen!AJ$193,User_interface!$O$85:$O$174))*INDEX(User_interface!$Q$85:$Q$174,MATCH(Berekeningen!AJ$193,User_interface!$O$85:$O$174))*User_interface!$G$54*User_interface!$G$55))</f>
        <v>0</v>
      </c>
      <c r="AK203" s="55">
        <f>IF(AK$193=" "," ",IF(AK$193&gt;=$P$193,0,INDEX(User_interface!$P$85:$P$174,MATCH(Berekeningen!AK$193,User_interface!$O$85:$O$174))*INDEX(User_interface!$Q$85:$Q$174,MATCH(Berekeningen!AK$193,User_interface!$O$85:$O$174))*User_interface!$G$54*User_interface!$G$55))</f>
        <v>0</v>
      </c>
      <c r="AL203" s="55">
        <f>IF(AL$193=" "," ",IF(AL$193&gt;=$P$193,0,INDEX(User_interface!$P$85:$P$174,MATCH(Berekeningen!AL$193,User_interface!$O$85:$O$174))*INDEX(User_interface!$Q$85:$Q$174,MATCH(Berekeningen!AL$193,User_interface!$O$85:$O$174))*User_interface!$G$54*User_interface!$G$55))</f>
        <v>0</v>
      </c>
      <c r="AM203" s="55">
        <f>IF(AM$193=" "," ",IF(AM$193&gt;=$P$193,0,INDEX(User_interface!$P$85:$P$174,MATCH(Berekeningen!AM$193,User_interface!$O$85:$O$174))*INDEX(User_interface!$Q$85:$Q$174,MATCH(Berekeningen!AM$193,User_interface!$O$85:$O$174))*User_interface!$G$54*User_interface!$G$55))</f>
        <v>0</v>
      </c>
      <c r="AN203" s="55">
        <f>IF(AN$193=" "," ",IF(AN$193&gt;=$P$193,0,INDEX(User_interface!$P$85:$P$174,MATCH(Berekeningen!AN$193,User_interface!$O$85:$O$174))*INDEX(User_interface!$Q$85:$Q$174,MATCH(Berekeningen!AN$193,User_interface!$O$85:$O$174))*User_interface!$G$54*User_interface!$G$55))</f>
        <v>0</v>
      </c>
      <c r="AO203" s="55" t="str">
        <f>IF(AO$193=" "," ",IF(AO$193&gt;=$P$193,0,INDEX(User_interface!$P$85:$P$174,MATCH(Berekeningen!AO$193,User_interface!$O$85:$O$174))*INDEX(User_interface!$Q$85:$Q$174,MATCH(Berekeningen!AO$193,User_interface!$O$85:$O$174))*User_interface!$G$54*User_interface!$G$55))</f>
        <v xml:space="preserve"> </v>
      </c>
      <c r="AP203" s="55" t="str">
        <f>IF(AP$193=" "," ",IF(AP$193&gt;=$P$193,0,INDEX(User_interface!$P$85:$P$174,MATCH(Berekeningen!AP$193,User_interface!$O$85:$O$174))*INDEX(User_interface!$Q$85:$Q$174,MATCH(Berekeningen!AP$193,User_interface!$O$85:$O$174))*User_interface!$G$54*User_interface!$G$55))</f>
        <v xml:space="preserve"> </v>
      </c>
      <c r="AQ203" s="55" t="str">
        <f>IF(AQ$193=" "," ",IF(AQ$193&gt;=$P$193,0,INDEX(User_interface!$P$85:$P$174,MATCH(Berekeningen!AQ$193,User_interface!$O$85:$O$174))*INDEX(User_interface!$Q$85:$Q$174,MATCH(Berekeningen!AQ$193,User_interface!$O$85:$O$174))*User_interface!$G$54*User_interface!$G$55))</f>
        <v xml:space="preserve"> </v>
      </c>
      <c r="AR203" s="55" t="str">
        <f>IF(AR$193=" "," ",IF(AR$193&gt;=$P$193,0,INDEX(User_interface!$P$85:$P$174,MATCH(Berekeningen!AR$193,User_interface!$O$85:$O$174))*INDEX(User_interface!$Q$85:$Q$174,MATCH(Berekeningen!AR$193,User_interface!$O$85:$O$174))*User_interface!$G$54*User_interface!$G$55))</f>
        <v xml:space="preserve"> </v>
      </c>
      <c r="AS203" s="55" t="str">
        <f>IF(AS$193=" "," ",IF(AS$193&gt;=$P$193,0,INDEX(User_interface!$P$85:$P$174,MATCH(Berekeningen!AS$193,User_interface!$O$85:$O$174))*INDEX(User_interface!$Q$85:$Q$174,MATCH(Berekeningen!AS$193,User_interface!$O$85:$O$174))*User_interface!$G$54*User_interface!$G$55))</f>
        <v xml:space="preserve"> </v>
      </c>
      <c r="AT203" s="55" t="str">
        <f>IF(AT$193=" "," ",IF(AT$193&gt;=$P$193,0,INDEX(User_interface!$P$85:$P$174,MATCH(Berekeningen!AT$193,User_interface!$O$85:$O$174))*INDEX(User_interface!$Q$85:$Q$174,MATCH(Berekeningen!AT$193,User_interface!$O$85:$O$174))*User_interface!$G$54*User_interface!$G$55))</f>
        <v xml:space="preserve"> </v>
      </c>
      <c r="AU203" s="55" t="str">
        <f>IF(AU$193=" "," ",IF(AU$193&gt;=$P$193,0,INDEX(User_interface!$P$85:$P$174,MATCH(Berekeningen!AU$193,User_interface!$O$85:$O$174))*INDEX(User_interface!$Q$85:$Q$174,MATCH(Berekeningen!AU$193,User_interface!$O$85:$O$174))*User_interface!$G$54*User_interface!$G$55))</f>
        <v xml:space="preserve"> </v>
      </c>
      <c r="AV203" s="55" t="str">
        <f>IF(AV$193=" "," ",IF(AV$193&gt;=$P$193,0,INDEX(User_interface!$P$85:$P$174,MATCH(Berekeningen!AV$193,User_interface!$O$85:$O$174))*INDEX(User_interface!$Q$85:$Q$174,MATCH(Berekeningen!AV$193,User_interface!$O$85:$O$174))*User_interface!$G$54*User_interface!$G$55))</f>
        <v xml:space="preserve"> </v>
      </c>
      <c r="AW203" s="55" t="str">
        <f>IF(AW$193=" "," ",IF(AW$193&gt;=$P$193,0,INDEX(User_interface!$P$85:$P$174,MATCH(Berekeningen!AW$193,User_interface!$O$85:$O$174))*INDEX(User_interface!$Q$85:$Q$174,MATCH(Berekeningen!AW$193,User_interface!$O$85:$O$174))*User_interface!$G$54*User_interface!$G$55))</f>
        <v xml:space="preserve"> </v>
      </c>
      <c r="AX203" s="55" t="str">
        <f>IF(AX$193=" "," ",IF(AX$193&gt;=$P$193,0,INDEX(User_interface!$P$85:$P$174,MATCH(Berekeningen!AX$193,User_interface!$O$85:$O$174))*INDEX(User_interface!$Q$85:$Q$174,MATCH(Berekeningen!AX$193,User_interface!$O$85:$O$174))*User_interface!$G$54*User_interface!$G$55))</f>
        <v xml:space="preserve"> </v>
      </c>
      <c r="AY203" s="55" t="str">
        <f>IF(AY$193=" "," ",IF(AY$193&gt;=$P$193,0,INDEX(User_interface!$P$85:$P$174,MATCH(Berekeningen!AY$193,User_interface!$O$85:$O$174))*INDEX(User_interface!$Q$85:$Q$174,MATCH(Berekeningen!AY$193,User_interface!$O$85:$O$174))*User_interface!$G$54*User_interface!$G$55))</f>
        <v xml:space="preserve"> </v>
      </c>
      <c r="AZ203" s="55" t="str">
        <f>IF(AZ$193=" "," ",IF(AZ$193&gt;=$P$193,0,INDEX(User_interface!$P$85:$P$174,MATCH(Berekeningen!AZ$193,User_interface!$O$85:$O$174))*INDEX(User_interface!$Q$85:$Q$174,MATCH(Berekeningen!AZ$193,User_interface!$O$85:$O$174))*User_interface!$G$54*User_interface!$G$55))</f>
        <v xml:space="preserve"> </v>
      </c>
      <c r="BA203" s="55" t="str">
        <f>IF(BA$193=" "," ",IF(BA$193&gt;=$P$193,0,INDEX(User_interface!$P$85:$P$174,MATCH(Berekeningen!BA$193,User_interface!$O$85:$O$174))*INDEX(User_interface!$Q$85:$Q$174,MATCH(Berekeningen!BA$193,User_interface!$O$85:$O$174))*User_interface!$G$54*User_interface!$G$55))</f>
        <v xml:space="preserve"> </v>
      </c>
      <c r="BB203" s="55" t="str">
        <f>IF(BB$193=" "," ",IF(BB$193&gt;=$P$193,0,INDEX(User_interface!$P$85:$P$174,MATCH(Berekeningen!BB$193,User_interface!$O$85:$O$174))*INDEX(User_interface!$Q$85:$Q$174,MATCH(Berekeningen!BB$193,User_interface!$O$85:$O$174))*User_interface!$G$54*User_interface!$G$55))</f>
        <v xml:space="preserve"> </v>
      </c>
      <c r="BC203" s="55" t="str">
        <f>IF(BC$193=" "," ",IF(BC$193&gt;=$P$193,0,INDEX(User_interface!$P$85:$P$174,MATCH(Berekeningen!BC$193,User_interface!$O$85:$O$174))*INDEX(User_interface!$Q$85:$Q$174,MATCH(Berekeningen!BC$193,User_interface!$O$85:$O$174))*User_interface!$G$54*User_interface!$G$55))</f>
        <v xml:space="preserve"> </v>
      </c>
      <c r="BD203" s="55" t="str">
        <f>IF(BD$193=" "," ",IF(BD$193&gt;=$P$193,0,INDEX(User_interface!$P$85:$P$174,MATCH(Berekeningen!BD$193,User_interface!$O$85:$O$174))*INDEX(User_interface!$Q$85:$Q$174,MATCH(Berekeningen!BD$193,User_interface!$O$85:$O$174))*User_interface!$G$54*User_interface!$G$55))</f>
        <v xml:space="preserve"> </v>
      </c>
      <c r="BE203" s="55" t="str">
        <f>IF(BE$193=" "," ",IF(BE$193&gt;=$P$193,0,INDEX(User_interface!$P$85:$P$174,MATCH(Berekeningen!BE$193,User_interface!$O$85:$O$174))*INDEX(User_interface!$Q$85:$Q$174,MATCH(Berekeningen!BE$193,User_interface!$O$85:$O$174))*User_interface!$G$54*User_interface!$G$55))</f>
        <v xml:space="preserve"> </v>
      </c>
      <c r="BF203" s="55" t="str">
        <f>IF(BF$193=" "," ",IF(BF$193&gt;=$P$193,0,INDEX(User_interface!$P$85:$P$174,MATCH(Berekeningen!BF$193,User_interface!$O$85:$O$174))*INDEX(User_interface!$Q$85:$Q$174,MATCH(Berekeningen!BF$193,User_interface!$O$85:$O$174))*User_interface!$G$54*User_interface!$G$55))</f>
        <v xml:space="preserve"> </v>
      </c>
      <c r="BG203" s="55" t="str">
        <f>IF(BG$193=" "," ",IF(BG$193&gt;=$P$193,0,INDEX(User_interface!$P$85:$P$174,MATCH(Berekeningen!BG$193,User_interface!$O$85:$O$174))*INDEX(User_interface!$Q$85:$Q$174,MATCH(Berekeningen!BG$193,User_interface!$O$85:$O$174))*User_interface!$G$54*User_interface!$G$55))</f>
        <v xml:space="preserve"> </v>
      </c>
      <c r="BH203" s="55" t="str">
        <f>IF(BH$193=" "," ",IF(BH$193&gt;=$P$193,0,INDEX(User_interface!$P$85:$P$174,MATCH(Berekeningen!BH$193,User_interface!$O$85:$O$174))*INDEX(User_interface!$Q$85:$Q$174,MATCH(Berekeningen!BH$193,User_interface!$O$85:$O$174))*User_interface!$G$54*User_interface!$G$55))</f>
        <v xml:space="preserve"> </v>
      </c>
      <c r="BI203" s="55" t="str">
        <f>IF(BI$193=" "," ",IF(BI$193&gt;=$P$193,0,INDEX(User_interface!$P$85:$P$174,MATCH(Berekeningen!BI$193,User_interface!$O$85:$O$174))*INDEX(User_interface!$Q$85:$Q$174,MATCH(Berekeningen!BI$193,User_interface!$O$85:$O$174))*User_interface!$G$54*User_interface!$G$55))</f>
        <v xml:space="preserve"> </v>
      </c>
      <c r="BJ203" s="55" t="str">
        <f>IF(BJ$193=" "," ",IF(BJ$193&gt;=$P$193,0,INDEX(User_interface!$P$85:$P$174,MATCH(Berekeningen!BJ$193,User_interface!$O$85:$O$174))*INDEX(User_interface!$Q$85:$Q$174,MATCH(Berekeningen!BJ$193,User_interface!$O$85:$O$174))*User_interface!$G$54*User_interface!$G$55))</f>
        <v xml:space="preserve"> </v>
      </c>
      <c r="BK203" s="55" t="str">
        <f>IF(BK$193=" "," ",IF(BK$193&gt;=$P$193,0,INDEX(User_interface!$P$85:$P$174,MATCH(Berekeningen!BK$193,User_interface!$O$85:$O$174))*INDEX(User_interface!$Q$85:$Q$174,MATCH(Berekeningen!BK$193,User_interface!$O$85:$O$174))*User_interface!$G$54*User_interface!$G$55))</f>
        <v xml:space="preserve"> </v>
      </c>
      <c r="BL203" s="55" t="str">
        <f>IF(BL$193=" "," ",IF(BL$193&gt;=$P$193,0,INDEX(User_interface!$P$85:$P$174,MATCH(Berekeningen!BL$193,User_interface!$O$85:$O$174))*INDEX(User_interface!$Q$85:$Q$174,MATCH(Berekeningen!BL$193,User_interface!$O$85:$O$174))*User_interface!$G$54*User_interface!$G$55))</f>
        <v xml:space="preserve"> </v>
      </c>
      <c r="BM203" s="55" t="str">
        <f>IF(BM$193=" "," ",IF(BM$193&gt;=$P$193,0,INDEX(User_interface!$P$85:$P$174,MATCH(Berekeningen!BM$193,User_interface!$O$85:$O$174))*INDEX(User_interface!$Q$85:$Q$174,MATCH(Berekeningen!BM$193,User_interface!$O$85:$O$174))*User_interface!$G$54*User_interface!$G$55))</f>
        <v xml:space="preserve"> </v>
      </c>
    </row>
    <row r="204" spans="2:65">
      <c r="B204" s="68" t="s">
        <v>4</v>
      </c>
      <c r="C204" s="68" t="s">
        <v>117</v>
      </c>
      <c r="D204" s="68" t="s">
        <v>6</v>
      </c>
      <c r="E204" s="86" t="str">
        <f t="shared" si="10"/>
        <v>Ref.</v>
      </c>
      <c r="F204" s="55" t="str">
        <f>IF(F$193=" "," ",IF(F$193&gt;=$P$193,0,INDEX(User_interface!$C$85:$C$174,MATCH(Berekeningen!F$193,User_interface!$B$85:$B$174))*INDEX(User_interface!$D$85:$D$174,MATCH(Berekeningen!F$193,User_interface!$B$85:$B$174))*User_interface!$G$54*User_interface!$G$55))</f>
        <v xml:space="preserve"> </v>
      </c>
      <c r="G204" s="55" t="str">
        <f>IF(G$193=" "," ",IF(G$193&gt;=$P$193,0,INDEX(User_interface!$C$85:$C$174,MATCH(Berekeningen!G$193,User_interface!$B$85:$B$174))*INDEX(User_interface!$D$85:$D$174,MATCH(Berekeningen!G$193,User_interface!$B$85:$B$174))*User_interface!$G$54*User_interface!$G$55))</f>
        <v xml:space="preserve"> </v>
      </c>
      <c r="H204" s="55" t="str">
        <f>IF(H$193=" "," ",IF(H$193&gt;=$P$193,0,INDEX(User_interface!$C$85:$C$174,MATCH(Berekeningen!H$193,User_interface!$B$85:$B$174))*INDEX(User_interface!$D$85:$D$174,MATCH(Berekeningen!H$193,User_interface!$B$85:$B$174))*User_interface!$G$54*User_interface!$G$55))</f>
        <v xml:space="preserve"> </v>
      </c>
      <c r="I204" s="55" t="str">
        <f>IF(I$193=" "," ",IF(I$193&gt;=$P$193,0,INDEX(User_interface!$C$85:$C$174,MATCH(Berekeningen!I$193,User_interface!$B$85:$B$174))*INDEX(User_interface!$D$85:$D$174,MATCH(Berekeningen!I$193,User_interface!$B$85:$B$174))*User_interface!$G$54*User_interface!$G$55))</f>
        <v xml:space="preserve"> </v>
      </c>
      <c r="J204" s="55" t="str">
        <f>IF(J$193=" "," ",IF(J$193&gt;=$P$193,0,INDEX(User_interface!$C$85:$C$174,MATCH(Berekeningen!J$193,User_interface!$B$85:$B$174))*INDEX(User_interface!$D$85:$D$174,MATCH(Berekeningen!J$193,User_interface!$B$85:$B$174))*User_interface!$G$54*User_interface!$G$55))</f>
        <v xml:space="preserve"> </v>
      </c>
      <c r="K204" s="55" t="str">
        <f>IF(K$193=" "," ",IF(K$193&gt;=$P$193,0,INDEX(User_interface!$C$85:$C$174,MATCH(Berekeningen!K$193,User_interface!$B$85:$B$174))*INDEX(User_interface!$D$85:$D$174,MATCH(Berekeningen!K$193,User_interface!$B$85:$B$174))*User_interface!$G$54*User_interface!$G$55))</f>
        <v xml:space="preserve"> </v>
      </c>
      <c r="L204" s="55" t="str">
        <f>IF(L$193=" "," ",IF(L$193&gt;=$P$193,0,INDEX(User_interface!$C$85:$C$174,MATCH(Berekeningen!L$193,User_interface!$B$85:$B$174))*INDEX(User_interface!$D$85:$D$174,MATCH(Berekeningen!L$193,User_interface!$B$85:$B$174))*User_interface!$G$54*User_interface!$G$55))</f>
        <v xml:space="preserve"> </v>
      </c>
      <c r="M204" s="55" t="str">
        <f>IF(M$193=" "," ",IF(M$193&gt;=$P$193,0,INDEX(User_interface!$C$85:$C$174,MATCH(Berekeningen!M$193,User_interface!$B$85:$B$174))*INDEX(User_interface!$D$85:$D$174,MATCH(Berekeningen!M$193,User_interface!$B$85:$B$174))*User_interface!$G$54*User_interface!$G$55))</f>
        <v xml:space="preserve"> </v>
      </c>
      <c r="N204" s="55" t="str">
        <f>IF(N$193=" "," ",IF(N$193&gt;=$P$193,0,INDEX(User_interface!$C$85:$C$174,MATCH(Berekeningen!N$193,User_interface!$B$85:$B$174))*INDEX(User_interface!$D$85:$D$174,MATCH(Berekeningen!N$193,User_interface!$B$85:$B$174))*User_interface!$G$54*User_interface!$G$55))</f>
        <v xml:space="preserve"> </v>
      </c>
      <c r="O204" s="55" t="str">
        <f>IF(O$193=" "," ",IF(O$193&gt;=$P$193,0,INDEX(User_interface!$C$85:$C$174,MATCH(Berekeningen!O$193,User_interface!$B$85:$B$174))*INDEX(User_interface!$D$85:$D$174,MATCH(Berekeningen!O$193,User_interface!$B$85:$B$174))*User_interface!$G$54*User_interface!$G$55))</f>
        <v xml:space="preserve"> </v>
      </c>
      <c r="P204" s="55">
        <f>IF(P$193=" "," ",IF(P$193&gt;=$P$193,0,INDEX(User_interface!$C$85:$C$174,MATCH(Berekeningen!P$193,User_interface!$B$85:$B$174))*INDEX(User_interface!$D$85:$D$174,MATCH(Berekeningen!P$193,User_interface!$B$85:$B$174))*User_interface!$G$54*User_interface!$G$55))</f>
        <v>0</v>
      </c>
      <c r="Q204" s="55">
        <f>IF(Q$193=" "," ",IF(Q$193&gt;=$P$193,0,INDEX(User_interface!$C$85:$C$174,MATCH(Berekeningen!Q$193,User_interface!$B$85:$B$174))*INDEX(User_interface!$D$85:$D$174,MATCH(Berekeningen!Q$193,User_interface!$B$85:$B$174))*User_interface!$G$54*User_interface!$G$55))</f>
        <v>0</v>
      </c>
      <c r="R204" s="55">
        <f>IF(R$193=" "," ",IF(R$193&gt;=$P$193,0,INDEX(User_interface!$C$85:$C$174,MATCH(Berekeningen!R$193,User_interface!$B$85:$B$174))*INDEX(User_interface!$D$85:$D$174,MATCH(Berekeningen!R$193,User_interface!$B$85:$B$174))*User_interface!$G$54*User_interface!$G$55))</f>
        <v>0</v>
      </c>
      <c r="S204" s="55">
        <f>IF(S$193=" "," ",IF(S$193&gt;=$P$193,0,INDEX(User_interface!$C$85:$C$174,MATCH(Berekeningen!S$193,User_interface!$B$85:$B$174))*INDEX(User_interface!$D$85:$D$174,MATCH(Berekeningen!S$193,User_interface!$B$85:$B$174))*User_interface!$G$54*User_interface!$G$55))</f>
        <v>0</v>
      </c>
      <c r="T204" s="55">
        <f>IF(T$193=" "," ",IF(T$193&gt;=$P$193,0,INDEX(User_interface!$C$85:$C$174,MATCH(Berekeningen!T$193,User_interface!$B$85:$B$174))*INDEX(User_interface!$D$85:$D$174,MATCH(Berekeningen!T$193,User_interface!$B$85:$B$174))*User_interface!$G$54*User_interface!$G$55))</f>
        <v>0</v>
      </c>
      <c r="U204" s="55">
        <f>IF(U$193=" "," ",IF(U$193&gt;=$P$193,0,INDEX(User_interface!$C$85:$C$174,MATCH(Berekeningen!U$193,User_interface!$B$85:$B$174))*INDEX(User_interface!$D$85:$D$174,MATCH(Berekeningen!U$193,User_interface!$B$85:$B$174))*User_interface!$G$54*User_interface!$G$55))</f>
        <v>0</v>
      </c>
      <c r="V204" s="55">
        <f>IF(V$193=" "," ",IF(V$193&gt;=$P$193,0,INDEX(User_interface!$C$85:$C$174,MATCH(Berekeningen!V$193,User_interface!$B$85:$B$174))*INDEX(User_interface!$D$85:$D$174,MATCH(Berekeningen!V$193,User_interface!$B$85:$B$174))*User_interface!$G$54*User_interface!$G$55))</f>
        <v>0</v>
      </c>
      <c r="W204" s="55">
        <f>IF(W$193=" "," ",IF(W$193&gt;=$P$193,0,INDEX(User_interface!$C$85:$C$174,MATCH(Berekeningen!W$193,User_interface!$B$85:$B$174))*INDEX(User_interface!$D$85:$D$174,MATCH(Berekeningen!W$193,User_interface!$B$85:$B$174))*User_interface!$G$54*User_interface!$G$55))</f>
        <v>0</v>
      </c>
      <c r="X204" s="55">
        <f>IF(X$193=" "," ",IF(X$193&gt;=$P$193,0,INDEX(User_interface!$C$85:$C$174,MATCH(Berekeningen!X$193,User_interface!$B$85:$B$174))*INDEX(User_interface!$D$85:$D$174,MATCH(Berekeningen!X$193,User_interface!$B$85:$B$174))*User_interface!$G$54*User_interface!$G$55))</f>
        <v>0</v>
      </c>
      <c r="Y204" s="55">
        <f>IF(Y$193=" "," ",IF(Y$193&gt;=$P$193,0,INDEX(User_interface!$C$85:$C$174,MATCH(Berekeningen!Y$193,User_interface!$B$85:$B$174))*INDEX(User_interface!$D$85:$D$174,MATCH(Berekeningen!Y$193,User_interface!$B$85:$B$174))*User_interface!$G$54*User_interface!$G$55))</f>
        <v>0</v>
      </c>
      <c r="Z204" s="55">
        <f>IF(Z$193=" "," ",IF(Z$193&gt;=$P$193,0,INDEX(User_interface!$C$85:$C$174,MATCH(Berekeningen!Z$193,User_interface!$B$85:$B$174))*INDEX(User_interface!$D$85:$D$174,MATCH(Berekeningen!Z$193,User_interface!$B$85:$B$174))*User_interface!$G$54*User_interface!$G$55))</f>
        <v>0</v>
      </c>
      <c r="AA204" s="55">
        <f>IF(AA$193=" "," ",IF(AA$193&gt;=$P$193,0,INDEX(User_interface!$C$85:$C$174,MATCH(Berekeningen!AA$193,User_interface!$B$85:$B$174))*INDEX(User_interface!$D$85:$D$174,MATCH(Berekeningen!AA$193,User_interface!$B$85:$B$174))*User_interface!$G$54*User_interface!$G$55))</f>
        <v>0</v>
      </c>
      <c r="AB204" s="55">
        <f>IF(AB$193=" "," ",IF(AB$193&gt;=$P$193,0,INDEX(User_interface!$C$85:$C$174,MATCH(Berekeningen!AB$193,User_interface!$B$85:$B$174))*INDEX(User_interface!$D$85:$D$174,MATCH(Berekeningen!AB$193,User_interface!$B$85:$B$174))*User_interface!$G$54*User_interface!$G$55))</f>
        <v>0</v>
      </c>
      <c r="AC204" s="55">
        <f>IF(AC$193=" "," ",IF(AC$193&gt;=$P$193,0,INDEX(User_interface!$C$85:$C$174,MATCH(Berekeningen!AC$193,User_interface!$B$85:$B$174))*INDEX(User_interface!$D$85:$D$174,MATCH(Berekeningen!AC$193,User_interface!$B$85:$B$174))*User_interface!$G$54*User_interface!$G$55))</f>
        <v>0</v>
      </c>
      <c r="AD204" s="55">
        <f>IF(AD$193=" "," ",IF(AD$193&gt;=$P$193,0,INDEX(User_interface!$C$85:$C$174,MATCH(Berekeningen!AD$193,User_interface!$B$85:$B$174))*INDEX(User_interface!$D$85:$D$174,MATCH(Berekeningen!AD$193,User_interface!$B$85:$B$174))*User_interface!$G$54*User_interface!$G$55))</f>
        <v>0</v>
      </c>
      <c r="AE204" s="55">
        <f>IF(AE$193=" "," ",IF(AE$193&gt;=$P$193,0,INDEX(User_interface!$C$85:$C$174,MATCH(Berekeningen!AE$193,User_interface!$B$85:$B$174))*INDEX(User_interface!$D$85:$D$174,MATCH(Berekeningen!AE$193,User_interface!$B$85:$B$174))*User_interface!$G$54*User_interface!$G$55))</f>
        <v>0</v>
      </c>
      <c r="AF204" s="55">
        <f>IF(AF$193=" "," ",IF(AF$193&gt;=$P$193,0,INDEX(User_interface!$C$85:$C$174,MATCH(Berekeningen!AF$193,User_interface!$B$85:$B$174))*INDEX(User_interface!$D$85:$D$174,MATCH(Berekeningen!AF$193,User_interface!$B$85:$B$174))*User_interface!$G$54*User_interface!$G$55))</f>
        <v>0</v>
      </c>
      <c r="AG204" s="55">
        <f>IF(AG$193=" "," ",IF(AG$193&gt;=$P$193,0,INDEX(User_interface!$C$85:$C$174,MATCH(Berekeningen!AG$193,User_interface!$B$85:$B$174))*INDEX(User_interface!$D$85:$D$174,MATCH(Berekeningen!AG$193,User_interface!$B$85:$B$174))*User_interface!$G$54*User_interface!$G$55))</f>
        <v>0</v>
      </c>
      <c r="AH204" s="55">
        <f>IF(AH$193=" "," ",IF(AH$193&gt;=$P$193,0,INDEX(User_interface!$C$85:$C$174,MATCH(Berekeningen!AH$193,User_interface!$B$85:$B$174))*INDEX(User_interface!$D$85:$D$174,MATCH(Berekeningen!AH$193,User_interface!$B$85:$B$174))*User_interface!$G$54*User_interface!$G$55))</f>
        <v>0</v>
      </c>
      <c r="AI204" s="55">
        <f>IF(AI$193=" "," ",IF(AI$193&gt;=$P$193,0,INDEX(User_interface!$C$85:$C$174,MATCH(Berekeningen!AI$193,User_interface!$B$85:$B$174))*INDEX(User_interface!$D$85:$D$174,MATCH(Berekeningen!AI$193,User_interface!$B$85:$B$174))*User_interface!$G$54*User_interface!$G$55))</f>
        <v>0</v>
      </c>
      <c r="AJ204" s="55">
        <f>IF(AJ$193=" "," ",IF(AJ$193&gt;=$P$193,0,INDEX(User_interface!$C$85:$C$174,MATCH(Berekeningen!AJ$193,User_interface!$B$85:$B$174))*INDEX(User_interface!$D$85:$D$174,MATCH(Berekeningen!AJ$193,User_interface!$B$85:$B$174))*User_interface!$G$54*User_interface!$G$55))</f>
        <v>0</v>
      </c>
      <c r="AK204" s="55">
        <f>IF(AK$193=" "," ",IF(AK$193&gt;=$P$193,0,INDEX(User_interface!$C$85:$C$174,MATCH(Berekeningen!AK$193,User_interface!$B$85:$B$174))*INDEX(User_interface!$D$85:$D$174,MATCH(Berekeningen!AK$193,User_interface!$B$85:$B$174))*User_interface!$G$54*User_interface!$G$55))</f>
        <v>0</v>
      </c>
      <c r="AL204" s="55">
        <f>IF(AL$193=" "," ",IF(AL$193&gt;=$P$193,0,INDEX(User_interface!$C$85:$C$174,MATCH(Berekeningen!AL$193,User_interface!$B$85:$B$174))*INDEX(User_interface!$D$85:$D$174,MATCH(Berekeningen!AL$193,User_interface!$B$85:$B$174))*User_interface!$G$54*User_interface!$G$55))</f>
        <v>0</v>
      </c>
      <c r="AM204" s="55">
        <f>IF(AM$193=" "," ",IF(AM$193&gt;=$P$193,0,INDEX(User_interface!$C$85:$C$174,MATCH(Berekeningen!AM$193,User_interface!$B$85:$B$174))*INDEX(User_interface!$D$85:$D$174,MATCH(Berekeningen!AM$193,User_interface!$B$85:$B$174))*User_interface!$G$54*User_interface!$G$55))</f>
        <v>0</v>
      </c>
      <c r="AN204" s="55">
        <f>IF(AN$193=" "," ",IF(AN$193&gt;=$P$193,0,INDEX(User_interface!$C$85:$C$174,MATCH(Berekeningen!AN$193,User_interface!$B$85:$B$174))*INDEX(User_interface!$D$85:$D$174,MATCH(Berekeningen!AN$193,User_interface!$B$85:$B$174))*User_interface!$G$54*User_interface!$G$55))</f>
        <v>0</v>
      </c>
      <c r="AO204" s="55" t="str">
        <f>IF(AO$193=" "," ",IF(AO$193&gt;=$P$193,0,INDEX(User_interface!$C$85:$C$174,MATCH(Berekeningen!AO$193,User_interface!$B$85:$B$174))*INDEX(User_interface!$D$85:$D$174,MATCH(Berekeningen!AO$193,User_interface!$B$85:$B$174))*User_interface!$G$54*User_interface!$G$55))</f>
        <v xml:space="preserve"> </v>
      </c>
      <c r="AP204" s="55" t="str">
        <f>IF(AP$193=" "," ",IF(AP$193&gt;=$P$193,0,INDEX(User_interface!$C$85:$C$174,MATCH(Berekeningen!AP$193,User_interface!$B$85:$B$174))*INDEX(User_interface!$D$85:$D$174,MATCH(Berekeningen!AP$193,User_interface!$B$85:$B$174))*User_interface!$G$54*User_interface!$G$55))</f>
        <v xml:space="preserve"> </v>
      </c>
      <c r="AQ204" s="55" t="str">
        <f>IF(AQ$193=" "," ",IF(AQ$193&gt;=$P$193,0,INDEX(User_interface!$C$85:$C$174,MATCH(Berekeningen!AQ$193,User_interface!$B$85:$B$174))*INDEX(User_interface!$D$85:$D$174,MATCH(Berekeningen!AQ$193,User_interface!$B$85:$B$174))*User_interface!$G$54*User_interface!$G$55))</f>
        <v xml:space="preserve"> </v>
      </c>
      <c r="AR204" s="55" t="str">
        <f>IF(AR$193=" "," ",IF(AR$193&gt;=$P$193,0,INDEX(User_interface!$C$85:$C$174,MATCH(Berekeningen!AR$193,User_interface!$B$85:$B$174))*INDEX(User_interface!$D$85:$D$174,MATCH(Berekeningen!AR$193,User_interface!$B$85:$B$174))*User_interface!$G$54*User_interface!$G$55))</f>
        <v xml:space="preserve"> </v>
      </c>
      <c r="AS204" s="55" t="str">
        <f>IF(AS$193=" "," ",IF(AS$193&gt;=$P$193,0,INDEX(User_interface!$C$85:$C$174,MATCH(Berekeningen!AS$193,User_interface!$B$85:$B$174))*INDEX(User_interface!$D$85:$D$174,MATCH(Berekeningen!AS$193,User_interface!$B$85:$B$174))*User_interface!$G$54*User_interface!$G$55))</f>
        <v xml:space="preserve"> </v>
      </c>
      <c r="AT204" s="55" t="str">
        <f>IF(AT$193=" "," ",IF(AT$193&gt;=$P$193,0,INDEX(User_interface!$C$85:$C$174,MATCH(Berekeningen!AT$193,User_interface!$B$85:$B$174))*INDEX(User_interface!$D$85:$D$174,MATCH(Berekeningen!AT$193,User_interface!$B$85:$B$174))*User_interface!$G$54*User_interface!$G$55))</f>
        <v xml:space="preserve"> </v>
      </c>
      <c r="AU204" s="55" t="str">
        <f>IF(AU$193=" "," ",IF(AU$193&gt;=$P$193,0,INDEX(User_interface!$C$85:$C$174,MATCH(Berekeningen!AU$193,User_interface!$B$85:$B$174))*INDEX(User_interface!$D$85:$D$174,MATCH(Berekeningen!AU$193,User_interface!$B$85:$B$174))*User_interface!$G$54*User_interface!$G$55))</f>
        <v xml:space="preserve"> </v>
      </c>
      <c r="AV204" s="55" t="str">
        <f>IF(AV$193=" "," ",IF(AV$193&gt;=$P$193,0,INDEX(User_interface!$C$85:$C$174,MATCH(Berekeningen!AV$193,User_interface!$B$85:$B$174))*INDEX(User_interface!$D$85:$D$174,MATCH(Berekeningen!AV$193,User_interface!$B$85:$B$174))*User_interface!$G$54*User_interface!$G$55))</f>
        <v xml:space="preserve"> </v>
      </c>
      <c r="AW204" s="55" t="str">
        <f>IF(AW$193=" "," ",IF(AW$193&gt;=$P$193,0,INDEX(User_interface!$C$85:$C$174,MATCH(Berekeningen!AW$193,User_interface!$B$85:$B$174))*INDEX(User_interface!$D$85:$D$174,MATCH(Berekeningen!AW$193,User_interface!$B$85:$B$174))*User_interface!$G$54*User_interface!$G$55))</f>
        <v xml:space="preserve"> </v>
      </c>
      <c r="AX204" s="55" t="str">
        <f>IF(AX$193=" "," ",IF(AX$193&gt;=$P$193,0,INDEX(User_interface!$C$85:$C$174,MATCH(Berekeningen!AX$193,User_interface!$B$85:$B$174))*INDEX(User_interface!$D$85:$D$174,MATCH(Berekeningen!AX$193,User_interface!$B$85:$B$174))*User_interface!$G$54*User_interface!$G$55))</f>
        <v xml:space="preserve"> </v>
      </c>
      <c r="AY204" s="55" t="str">
        <f>IF(AY$193=" "," ",IF(AY$193&gt;=$P$193,0,INDEX(User_interface!$C$85:$C$174,MATCH(Berekeningen!AY$193,User_interface!$B$85:$B$174))*INDEX(User_interface!$D$85:$D$174,MATCH(Berekeningen!AY$193,User_interface!$B$85:$B$174))*User_interface!$G$54*User_interface!$G$55))</f>
        <v xml:space="preserve"> </v>
      </c>
      <c r="AZ204" s="55" t="str">
        <f>IF(AZ$193=" "," ",IF(AZ$193&gt;=$P$193,0,INDEX(User_interface!$C$85:$C$174,MATCH(Berekeningen!AZ$193,User_interface!$B$85:$B$174))*INDEX(User_interface!$D$85:$D$174,MATCH(Berekeningen!AZ$193,User_interface!$B$85:$B$174))*User_interface!$G$54*User_interface!$G$55))</f>
        <v xml:space="preserve"> </v>
      </c>
      <c r="BA204" s="55" t="str">
        <f>IF(BA$193=" "," ",IF(BA$193&gt;=$P$193,0,INDEX(User_interface!$C$85:$C$174,MATCH(Berekeningen!BA$193,User_interface!$B$85:$B$174))*INDEX(User_interface!$D$85:$D$174,MATCH(Berekeningen!BA$193,User_interface!$B$85:$B$174))*User_interface!$G$54*User_interface!$G$55))</f>
        <v xml:space="preserve"> </v>
      </c>
      <c r="BB204" s="55" t="str">
        <f>IF(BB$193=" "," ",IF(BB$193&gt;=$P$193,0,INDEX(User_interface!$C$85:$C$174,MATCH(Berekeningen!BB$193,User_interface!$B$85:$B$174))*INDEX(User_interface!$D$85:$D$174,MATCH(Berekeningen!BB$193,User_interface!$B$85:$B$174))*User_interface!$G$54*User_interface!$G$55))</f>
        <v xml:space="preserve"> </v>
      </c>
      <c r="BC204" s="55" t="str">
        <f>IF(BC$193=" "," ",IF(BC$193&gt;=$P$193,0,INDEX(User_interface!$C$85:$C$174,MATCH(Berekeningen!BC$193,User_interface!$B$85:$B$174))*INDEX(User_interface!$D$85:$D$174,MATCH(Berekeningen!BC$193,User_interface!$B$85:$B$174))*User_interface!$G$54*User_interface!$G$55))</f>
        <v xml:space="preserve"> </v>
      </c>
      <c r="BD204" s="55" t="str">
        <f>IF(BD$193=" "," ",IF(BD$193&gt;=$P$193,0,INDEX(User_interface!$C$85:$C$174,MATCH(Berekeningen!BD$193,User_interface!$B$85:$B$174))*INDEX(User_interface!$D$85:$D$174,MATCH(Berekeningen!BD$193,User_interface!$B$85:$B$174))*User_interface!$G$54*User_interface!$G$55))</f>
        <v xml:space="preserve"> </v>
      </c>
      <c r="BE204" s="55" t="str">
        <f>IF(BE$193=" "," ",IF(BE$193&gt;=$P$193,0,INDEX(User_interface!$C$85:$C$174,MATCH(Berekeningen!BE$193,User_interface!$B$85:$B$174))*INDEX(User_interface!$D$85:$D$174,MATCH(Berekeningen!BE$193,User_interface!$B$85:$B$174))*User_interface!$G$54*User_interface!$G$55))</f>
        <v xml:space="preserve"> </v>
      </c>
      <c r="BF204" s="55" t="str">
        <f>IF(BF$193=" "," ",IF(BF$193&gt;=$P$193,0,INDEX(User_interface!$C$85:$C$174,MATCH(Berekeningen!BF$193,User_interface!$B$85:$B$174))*INDEX(User_interface!$D$85:$D$174,MATCH(Berekeningen!BF$193,User_interface!$B$85:$B$174))*User_interface!$G$54*User_interface!$G$55))</f>
        <v xml:space="preserve"> </v>
      </c>
      <c r="BG204" s="55" t="str">
        <f>IF(BG$193=" "," ",IF(BG$193&gt;=$P$193,0,INDEX(User_interface!$C$85:$C$174,MATCH(Berekeningen!BG$193,User_interface!$B$85:$B$174))*INDEX(User_interface!$D$85:$D$174,MATCH(Berekeningen!BG$193,User_interface!$B$85:$B$174))*User_interface!$G$54*User_interface!$G$55))</f>
        <v xml:space="preserve"> </v>
      </c>
      <c r="BH204" s="55" t="str">
        <f>IF(BH$193=" "," ",IF(BH$193&gt;=$P$193,0,INDEX(User_interface!$C$85:$C$174,MATCH(Berekeningen!BH$193,User_interface!$B$85:$B$174))*INDEX(User_interface!$D$85:$D$174,MATCH(Berekeningen!BH$193,User_interface!$B$85:$B$174))*User_interface!$G$54*User_interface!$G$55))</f>
        <v xml:space="preserve"> </v>
      </c>
      <c r="BI204" s="55" t="str">
        <f>IF(BI$193=" "," ",IF(BI$193&gt;=$P$193,0,INDEX(User_interface!$C$85:$C$174,MATCH(Berekeningen!BI$193,User_interface!$B$85:$B$174))*INDEX(User_interface!$D$85:$D$174,MATCH(Berekeningen!BI$193,User_interface!$B$85:$B$174))*User_interface!$G$54*User_interface!$G$55))</f>
        <v xml:space="preserve"> </v>
      </c>
      <c r="BJ204" s="55" t="str">
        <f>IF(BJ$193=" "," ",IF(BJ$193&gt;=$P$193,0,INDEX(User_interface!$C$85:$C$174,MATCH(Berekeningen!BJ$193,User_interface!$B$85:$B$174))*INDEX(User_interface!$D$85:$D$174,MATCH(Berekeningen!BJ$193,User_interface!$B$85:$B$174))*User_interface!$G$54*User_interface!$G$55))</f>
        <v xml:space="preserve"> </v>
      </c>
      <c r="BK204" s="55" t="str">
        <f>IF(BK$193=" "," ",IF(BK$193&gt;=$P$193,0,INDEX(User_interface!$C$85:$C$174,MATCH(Berekeningen!BK$193,User_interface!$B$85:$B$174))*INDEX(User_interface!$D$85:$D$174,MATCH(Berekeningen!BK$193,User_interface!$B$85:$B$174))*User_interface!$G$54*User_interface!$G$55))</f>
        <v xml:space="preserve"> </v>
      </c>
      <c r="BL204" s="55" t="str">
        <f>IF(BL$193=" "," ",IF(BL$193&gt;=$P$193,0,INDEX(User_interface!$C$85:$C$174,MATCH(Berekeningen!BL$193,User_interface!$B$85:$B$174))*INDEX(User_interface!$D$85:$D$174,MATCH(Berekeningen!BL$193,User_interface!$B$85:$B$174))*User_interface!$G$54*User_interface!$G$55))</f>
        <v xml:space="preserve"> </v>
      </c>
      <c r="BM204" s="55" t="str">
        <f>IF(BM$193=" "," ",IF(BM$193&gt;=$P$193,0,INDEX(User_interface!$C$85:$C$174,MATCH(Berekeningen!BM$193,User_interface!$B$85:$B$174))*INDEX(User_interface!$D$85:$D$174,MATCH(Berekeningen!BM$193,User_interface!$B$85:$B$174))*User_interface!$G$54*User_interface!$G$55))</f>
        <v xml:space="preserve"> </v>
      </c>
    </row>
    <row r="205" spans="2:65">
      <c r="B205" s="68" t="s">
        <v>5</v>
      </c>
      <c r="C205" s="68" t="s">
        <v>195</v>
      </c>
      <c r="D205" s="68" t="s">
        <v>6</v>
      </c>
      <c r="E205" s="86" t="str">
        <f t="shared" si="10"/>
        <v>Ref.</v>
      </c>
      <c r="P205" s="68">
        <f>IF(P$193=" ", " ",INDEX(User_interface!$H$85:$H$174,MATCH(Berekeningen!P$193,User_interface!$G$85:$G$174))*INDEX(User_interface!$I$85:$I$174,MATCH(Berekeningen!P$193,User_interface!$G$85:$G$174))*User_interface!$G$54*User_interface!$G$55)</f>
        <v>208401.42709617227</v>
      </c>
      <c r="Q205" s="68">
        <f>IF(Q$193=" ", " ",INDEX(User_interface!$H$85:$H$174,MATCH(Berekeningen!Q$193,User_interface!$G$85:$G$174))*INDEX(User_interface!$I$85:$I$174,MATCH(Berekeningen!Q$193,User_interface!$G$85:$G$174))*User_interface!$G$54*User_interface!$G$55)</f>
        <v>185498.11025830291</v>
      </c>
      <c r="R205" s="68">
        <f>IF(R$193=" ", " ",INDEX(User_interface!$H$85:$H$174,MATCH(Berekeningen!R$193,User_interface!$G$85:$G$174))*INDEX(User_interface!$I$85:$I$174,MATCH(Berekeningen!R$193,User_interface!$G$85:$G$174))*User_interface!$G$54*User_interface!$G$55)</f>
        <v>165111.8679409154</v>
      </c>
      <c r="S205" s="68">
        <f>IF(S$193=" ", " ",INDEX(User_interface!$H$85:$H$174,MATCH(Berekeningen!S$193,User_interface!$G$85:$G$174))*INDEX(User_interface!$I$85:$I$174,MATCH(Berekeningen!S$193,User_interface!$G$85:$G$174))*User_interface!$G$54*User_interface!$G$55)</f>
        <v>146966.07365420874</v>
      </c>
      <c r="T205" s="68">
        <f>IF(T$193=" ", " ",INDEX(User_interface!$H$85:$H$174,MATCH(Berekeningen!T$193,User_interface!$G$85:$G$174))*INDEX(User_interface!$I$85:$I$174,MATCH(Berekeningen!T$193,User_interface!$G$85:$G$174))*User_interface!$G$54*User_interface!$G$55)</f>
        <v>130814.50215961121</v>
      </c>
      <c r="U205" s="68">
        <f>IF(U$193=" ", " ",INDEX(User_interface!$H$85:$H$174,MATCH(Berekeningen!U$193,User_interface!$G$85:$G$174))*INDEX(User_interface!$I$85:$I$174,MATCH(Berekeningen!U$193,User_interface!$G$85:$G$174))*User_interface!$G$54*User_interface!$G$55)</f>
        <v>116437.9883722699</v>
      </c>
      <c r="V205" s="68">
        <f>IF(V$193=" ", " ",INDEX(User_interface!$H$85:$H$174,MATCH(Berekeningen!V$193,User_interface!$G$85:$G$174))*INDEX(User_interface!$I$85:$I$174,MATCH(Berekeningen!V$193,User_interface!$G$85:$G$174))*User_interface!$G$54*User_interface!$G$55)</f>
        <v>103641.45345015744</v>
      </c>
      <c r="W205" s="68">
        <f>IF(W$193=" ", " ",INDEX(User_interface!$H$85:$H$174,MATCH(Berekeningen!W$193,User_interface!$G$85:$G$174))*INDEX(User_interface!$I$85:$I$174,MATCH(Berekeningen!W$193,User_interface!$G$85:$G$174))*User_interface!$G$54*User_interface!$G$55)</f>
        <v>92251.257715985135</v>
      </c>
      <c r="X205" s="68">
        <f>IF(X$193=" ", " ",INDEX(User_interface!$H$85:$H$174,MATCH(Berekeningen!X$193,User_interface!$G$85:$G$174))*INDEX(User_interface!$I$85:$I$174,MATCH(Berekeningen!X$193,User_interface!$G$85:$G$174))*User_interface!$G$54*User_interface!$G$55)</f>
        <v>82112.844492998367</v>
      </c>
      <c r="Y205" s="68">
        <f>IF(Y$193=" ", " ",INDEX(User_interface!$H$85:$H$174,MATCH(Berekeningen!Y$193,User_interface!$G$85:$G$174))*INDEX(User_interface!$I$85:$I$174,MATCH(Berekeningen!Y$193,User_interface!$G$85:$G$174))*User_interface!$G$54*User_interface!$G$55)</f>
        <v>73088.642883217835</v>
      </c>
      <c r="Z205" s="68">
        <f>IF(Z$193=" ", " ",INDEX(User_interface!$H$85:$H$174,MATCH(Berekeningen!Z$193,User_interface!$G$85:$G$174))*INDEX(User_interface!$I$85:$I$174,MATCH(Berekeningen!Z$193,User_interface!$G$85:$G$174))*User_interface!$G$54*User_interface!$G$55)</f>
        <v>65056.201030352189</v>
      </c>
      <c r="AA205" s="68">
        <f>IF(AA$193=" ", " ",INDEX(User_interface!$H$85:$H$174,MATCH(Berekeningen!AA$193,User_interface!$G$85:$G$174))*INDEX(User_interface!$I$85:$I$174,MATCH(Berekeningen!AA$193,User_interface!$G$85:$G$174))*User_interface!$G$54*User_interface!$G$55)</f>
        <v>57906.524537116471</v>
      </c>
      <c r="AB205" s="68">
        <f>IF(AB$193=" ", " ",INDEX(User_interface!$H$85:$H$174,MATCH(Berekeningen!AB$193,User_interface!$G$85:$G$174))*INDEX(User_interface!$I$85:$I$174,MATCH(Berekeningen!AB$193,User_interface!$G$85:$G$174))*User_interface!$G$54*User_interface!$G$55)</f>
        <v>51542.597490487373</v>
      </c>
      <c r="AC205" s="68">
        <f>IF(AC$193=" ", " ",INDEX(User_interface!$H$85:$H$174,MATCH(Berekeningen!AC$193,User_interface!$G$85:$G$174))*INDEX(User_interface!$I$85:$I$174,MATCH(Berekeningen!AC$193,User_interface!$G$85:$G$174))*User_interface!$G$54*User_interface!$G$55)</f>
        <v>45878.066026282802</v>
      </c>
      <c r="AD205" s="68">
        <f>IF(AD$193=" ", " ",INDEX(User_interface!$H$85:$H$174,MATCH(Berekeningen!AD$193,User_interface!$G$85:$G$174))*INDEX(User_interface!$I$85:$I$174,MATCH(Berekeningen!AD$193,User_interface!$G$85:$G$174))*User_interface!$G$54*User_interface!$G$55)</f>
        <v>40836.06656999432</v>
      </c>
      <c r="AE205" s="68">
        <f>IF(AE$193=" ", " ",INDEX(User_interface!$H$85:$H$174,MATCH(Berekeningen!AE$193,User_interface!$G$85:$G$174))*INDEX(User_interface!$I$85:$I$174,MATCH(Berekeningen!AE$193,User_interface!$G$85:$G$174))*User_interface!$G$54*User_interface!$G$55)</f>
        <v>36348.182853951941</v>
      </c>
      <c r="AF205" s="68">
        <f>IF(AF$193=" ", " ",INDEX(User_interface!$H$85:$H$174,MATCH(Berekeningen!AF$193,User_interface!$G$85:$G$174))*INDEX(User_interface!$I$85:$I$174,MATCH(Berekeningen!AF$193,User_interface!$G$85:$G$174))*User_interface!$G$54*User_interface!$G$55)</f>
        <v>32353.517558302614</v>
      </c>
      <c r="AG205" s="68">
        <f>IF(AG$193=" ", " ",INDEX(User_interface!$H$85:$H$174,MATCH(Berekeningen!AG$193,User_interface!$G$85:$G$174))*INDEX(User_interface!$I$85:$I$174,MATCH(Berekeningen!AG$193,User_interface!$G$85:$G$174))*User_interface!$G$54*User_interface!$G$55)</f>
        <v>28797.865978645154</v>
      </c>
      <c r="AH205" s="68">
        <f>IF(AH$193=" ", " ",INDEX(User_interface!$H$85:$H$174,MATCH(Berekeningen!AH$193,User_interface!$G$85:$G$174))*INDEX(User_interface!$I$85:$I$174,MATCH(Berekeningen!AH$193,User_interface!$G$85:$G$174))*User_interface!$G$54*User_interface!$G$55)</f>
        <v>25632.980507592052</v>
      </c>
      <c r="AI205" s="68">
        <f>IF(AI$193=" ", " ",INDEX(User_interface!$H$85:$H$174,MATCH(Berekeningen!AI$193,User_interface!$G$85:$G$174))*INDEX(User_interface!$I$85:$I$174,MATCH(Berekeningen!AI$193,User_interface!$G$85:$G$174))*User_interface!$G$54*User_interface!$G$55)</f>
        <v>22815.915949807688</v>
      </c>
      <c r="AJ205" s="68">
        <f>IF(AJ$193=" ", " ",INDEX(User_interface!$H$85:$H$174,MATCH(Berekeningen!AJ$193,User_interface!$G$85:$G$174))*INDEX(User_interface!$I$85:$I$174,MATCH(Berekeningen!AJ$193,User_interface!$G$85:$G$174))*User_interface!$G$54*User_interface!$G$55)</f>
        <v>20308.446786923818</v>
      </c>
      <c r="AK205" s="68">
        <f>IF(AK$193=" ", " ",INDEX(User_interface!$H$85:$H$174,MATCH(Berekeningen!AK$193,User_interface!$G$85:$G$174))*INDEX(User_interface!$I$85:$I$174,MATCH(Berekeningen!AK$193,User_interface!$G$85:$G$174))*User_interface!$G$54*User_interface!$G$55)</f>
        <v>18076.54848504089</v>
      </c>
      <c r="AL205" s="68">
        <f>IF(AL$193=" ", " ",INDEX(User_interface!$H$85:$H$174,MATCH(Berekeningen!AL$193,User_interface!$G$85:$G$174))*INDEX(User_interface!$I$85:$I$174,MATCH(Berekeningen!AL$193,User_interface!$G$85:$G$174))*User_interface!$G$54*User_interface!$G$55)</f>
        <v>16089.935806534897</v>
      </c>
      <c r="AM205" s="68">
        <f>IF(AM$193=" ", " ",INDEX(User_interface!$H$85:$H$174,MATCH(Berekeningen!AM$193,User_interface!$G$85:$G$174))*INDEX(User_interface!$I$85:$I$174,MATCH(Berekeningen!AM$193,User_interface!$G$85:$G$174))*User_interface!$G$54*User_interface!$G$55)</f>
        <v>14321.651861396709</v>
      </c>
      <c r="AN205" s="68">
        <f>IF(AN$193=" ", " ",INDEX(User_interface!$H$85:$H$174,MATCH(Berekeningen!AN$193,User_interface!$G$85:$G$174))*INDEX(User_interface!$I$85:$I$174,MATCH(Berekeningen!AN$193,User_interface!$G$85:$G$174))*User_interface!$G$54*User_interface!$G$55)</f>
        <v>12747.702321829211</v>
      </c>
      <c r="AO205" s="68" t="str">
        <f>IF(AO$193=" ", " ",INDEX(User_interface!$H$85:$H$174,MATCH(Berekeningen!AO$193,User_interface!$G$85:$G$174))*INDEX(User_interface!$I$85:$I$174,MATCH(Berekeningen!AO$193,User_interface!$G$85:$G$174))*User_interface!$G$54*User_interface!$G$55)</f>
        <v xml:space="preserve"> </v>
      </c>
      <c r="AP205" s="68" t="str">
        <f>IF(AP$193=" ", " ",INDEX(User_interface!$H$85:$H$174,MATCH(Berekeningen!AP$193,User_interface!$G$85:$G$174))*INDEX(User_interface!$I$85:$I$174,MATCH(Berekeningen!AP$193,User_interface!$G$85:$G$174))*User_interface!$G$54*User_interface!$G$55)</f>
        <v xml:space="preserve"> </v>
      </c>
      <c r="AQ205" s="68" t="str">
        <f>IF(AQ$193=" ", " ",INDEX(User_interface!$H$85:$H$174,MATCH(Berekeningen!AQ$193,User_interface!$G$85:$G$174))*INDEX(User_interface!$I$85:$I$174,MATCH(Berekeningen!AQ$193,User_interface!$G$85:$G$174))*User_interface!$G$54*User_interface!$G$55)</f>
        <v xml:space="preserve"> </v>
      </c>
      <c r="AR205" s="68" t="str">
        <f>IF(AR$193=" ", " ",INDEX(User_interface!$H$85:$H$174,MATCH(Berekeningen!AR$193,User_interface!$G$85:$G$174))*INDEX(User_interface!$I$85:$I$174,MATCH(Berekeningen!AR$193,User_interface!$G$85:$G$174))*User_interface!$G$54*User_interface!$G$55)</f>
        <v xml:space="preserve"> </v>
      </c>
      <c r="AS205" s="68" t="str">
        <f>IF(AS$193=" ", " ",INDEX(User_interface!$H$85:$H$174,MATCH(Berekeningen!AS$193,User_interface!$G$85:$G$174))*INDEX(User_interface!$I$85:$I$174,MATCH(Berekeningen!AS$193,User_interface!$G$85:$G$174))*User_interface!$G$54*User_interface!$G$55)</f>
        <v xml:space="preserve"> </v>
      </c>
      <c r="AT205" s="68" t="str">
        <f>IF(AT$193=" ", " ",INDEX(User_interface!$H$85:$H$174,MATCH(Berekeningen!AT$193,User_interface!$G$85:$G$174))*INDEX(User_interface!$I$85:$I$174,MATCH(Berekeningen!AT$193,User_interface!$G$85:$G$174))*User_interface!$G$54*User_interface!$G$55)</f>
        <v xml:space="preserve"> </v>
      </c>
      <c r="AU205" s="68" t="str">
        <f>IF(AU$193=" ", " ",INDEX(User_interface!$H$85:$H$174,MATCH(Berekeningen!AU$193,User_interface!$G$85:$G$174))*INDEX(User_interface!$I$85:$I$174,MATCH(Berekeningen!AU$193,User_interface!$G$85:$G$174))*User_interface!$G$54*User_interface!$G$55)</f>
        <v xml:space="preserve"> </v>
      </c>
      <c r="AV205" s="68" t="str">
        <f>IF(AV$193=" ", " ",INDEX(User_interface!$H$85:$H$174,MATCH(Berekeningen!AV$193,User_interface!$G$85:$G$174))*INDEX(User_interface!$I$85:$I$174,MATCH(Berekeningen!AV$193,User_interface!$G$85:$G$174))*User_interface!$G$54*User_interface!$G$55)</f>
        <v xml:space="preserve"> </v>
      </c>
      <c r="AW205" s="68" t="str">
        <f>IF(AW$193=" ", " ",INDEX(User_interface!$H$85:$H$174,MATCH(Berekeningen!AW$193,User_interface!$G$85:$G$174))*INDEX(User_interface!$I$85:$I$174,MATCH(Berekeningen!AW$193,User_interface!$G$85:$G$174))*User_interface!$G$54*User_interface!$G$55)</f>
        <v xml:space="preserve"> </v>
      </c>
      <c r="AX205" s="68" t="str">
        <f>IF(AX$193=" ", " ",INDEX(User_interface!$H$85:$H$174,MATCH(Berekeningen!AX$193,User_interface!$G$85:$G$174))*INDEX(User_interface!$I$85:$I$174,MATCH(Berekeningen!AX$193,User_interface!$G$85:$G$174))*User_interface!$G$54*User_interface!$G$55)</f>
        <v xml:space="preserve"> </v>
      </c>
      <c r="AY205" s="68" t="str">
        <f>IF(AY$193=" ", " ",INDEX(User_interface!$H$85:$H$174,MATCH(Berekeningen!AY$193,User_interface!$G$85:$G$174))*INDEX(User_interface!$I$85:$I$174,MATCH(Berekeningen!AY$193,User_interface!$G$85:$G$174))*User_interface!$G$54*User_interface!$G$55)</f>
        <v xml:space="preserve"> </v>
      </c>
      <c r="AZ205" s="68" t="str">
        <f>IF(AZ$193=" ", " ",INDEX(User_interface!$H$85:$H$174,MATCH(Berekeningen!AZ$193,User_interface!$G$85:$G$174))*INDEX(User_interface!$I$85:$I$174,MATCH(Berekeningen!AZ$193,User_interface!$G$85:$G$174))*User_interface!$G$54*User_interface!$G$55)</f>
        <v xml:space="preserve"> </v>
      </c>
      <c r="BA205" s="68" t="str">
        <f>IF(BA$193=" ", " ",INDEX(User_interface!$H$85:$H$174,MATCH(Berekeningen!BA$193,User_interface!$G$85:$G$174))*INDEX(User_interface!$I$85:$I$174,MATCH(Berekeningen!BA$193,User_interface!$G$85:$G$174))*User_interface!$G$54*User_interface!$G$55)</f>
        <v xml:space="preserve"> </v>
      </c>
      <c r="BB205" s="68" t="str">
        <f>IF(BB$193=" ", " ",INDEX(User_interface!$H$85:$H$174,MATCH(Berekeningen!BB$193,User_interface!$G$85:$G$174))*INDEX(User_interface!$I$85:$I$174,MATCH(Berekeningen!BB$193,User_interface!$G$85:$G$174))*User_interface!$G$54*User_interface!$G$55)</f>
        <v xml:space="preserve"> </v>
      </c>
      <c r="BC205" s="68" t="str">
        <f>IF(BC$193=" ", " ",INDEX(User_interface!$H$85:$H$174,MATCH(Berekeningen!BC$193,User_interface!$G$85:$G$174))*INDEX(User_interface!$I$85:$I$174,MATCH(Berekeningen!BC$193,User_interface!$G$85:$G$174))*User_interface!$G$54*User_interface!$G$55)</f>
        <v xml:space="preserve"> </v>
      </c>
      <c r="BD205" s="68" t="str">
        <f>IF(BD$193=" ", " ",INDEX(User_interface!$H$85:$H$174,MATCH(Berekeningen!BD$193,User_interface!$G$85:$G$174))*INDEX(User_interface!$I$85:$I$174,MATCH(Berekeningen!BD$193,User_interface!$G$85:$G$174))*User_interface!$G$54*User_interface!$G$55)</f>
        <v xml:space="preserve"> </v>
      </c>
      <c r="BE205" s="68" t="str">
        <f>IF(BE$193=" ", " ",INDEX(User_interface!$H$85:$H$174,MATCH(Berekeningen!BE$193,User_interface!$G$85:$G$174))*INDEX(User_interface!$I$85:$I$174,MATCH(Berekeningen!BE$193,User_interface!$G$85:$G$174))*User_interface!$G$54*User_interface!$G$55)</f>
        <v xml:space="preserve"> </v>
      </c>
      <c r="BF205" s="68" t="str">
        <f>IF(BF$193=" ", " ",INDEX(User_interface!$H$85:$H$174,MATCH(Berekeningen!BF$193,User_interface!$G$85:$G$174))*INDEX(User_interface!$I$85:$I$174,MATCH(Berekeningen!BF$193,User_interface!$G$85:$G$174))*User_interface!$G$54*User_interface!$G$55)</f>
        <v xml:space="preserve"> </v>
      </c>
      <c r="BG205" s="68" t="str">
        <f>IF(BG$193=" ", " ",INDEX(User_interface!$H$85:$H$174,MATCH(Berekeningen!BG$193,User_interface!$G$85:$G$174))*INDEX(User_interface!$I$85:$I$174,MATCH(Berekeningen!BG$193,User_interface!$G$85:$G$174))*User_interface!$G$54*User_interface!$G$55)</f>
        <v xml:space="preserve"> </v>
      </c>
      <c r="BH205" s="68" t="str">
        <f>IF(BH$193=" ", " ",INDEX(User_interface!$H$85:$H$174,MATCH(Berekeningen!BH$193,User_interface!$G$85:$G$174))*INDEX(User_interface!$I$85:$I$174,MATCH(Berekeningen!BH$193,User_interface!$G$85:$G$174))*User_interface!$G$54*User_interface!$G$55)</f>
        <v xml:space="preserve"> </v>
      </c>
      <c r="BI205" s="68" t="str">
        <f>IF(BI$193=" ", " ",INDEX(User_interface!$H$85:$H$174,MATCH(Berekeningen!BI$193,User_interface!$G$85:$G$174))*INDEX(User_interface!$I$85:$I$174,MATCH(Berekeningen!BI$193,User_interface!$G$85:$G$174))*User_interface!$G$54*User_interface!$G$55)</f>
        <v xml:space="preserve"> </v>
      </c>
      <c r="BJ205" s="68" t="str">
        <f>IF(BJ$193=" ", " ",INDEX(User_interface!$H$85:$H$174,MATCH(Berekeningen!BJ$193,User_interface!$G$85:$G$174))*INDEX(User_interface!$I$85:$I$174,MATCH(Berekeningen!BJ$193,User_interface!$G$85:$G$174))*User_interface!$G$54*User_interface!$G$55)</f>
        <v xml:space="preserve"> </v>
      </c>
      <c r="BK205" s="68" t="str">
        <f>IF(BK$193=" ", " ",INDEX(User_interface!$H$85:$H$174,MATCH(Berekeningen!BK$193,User_interface!$G$85:$G$174))*INDEX(User_interface!$I$85:$I$174,MATCH(Berekeningen!BK$193,User_interface!$G$85:$G$174))*User_interface!$G$54*User_interface!$G$55)</f>
        <v xml:space="preserve"> </v>
      </c>
      <c r="BL205" s="68" t="str">
        <f>IF(BL$193=" ", " ",INDEX(User_interface!$H$85:$H$174,MATCH(Berekeningen!BL$193,User_interface!$G$85:$G$174))*INDEX(User_interface!$I$85:$I$174,MATCH(Berekeningen!BL$193,User_interface!$G$85:$G$174))*User_interface!$G$54*User_interface!$G$55)</f>
        <v xml:space="preserve"> </v>
      </c>
      <c r="BM205" s="68" t="str">
        <f>IF(BM$193=" ", " ",INDEX(User_interface!$H$85:$H$174,MATCH(Berekeningen!BM$193,User_interface!$G$85:$G$174))*INDEX(User_interface!$I$85:$I$174,MATCH(Berekeningen!BM$193,User_interface!$G$85:$G$174))*User_interface!$G$54*User_interface!$G$55)</f>
        <v xml:space="preserve"> </v>
      </c>
    </row>
    <row r="206" spans="2:65">
      <c r="B206" s="68" t="s">
        <v>5</v>
      </c>
      <c r="C206" s="68" t="s">
        <v>193</v>
      </c>
      <c r="D206" s="68" t="s">
        <v>6</v>
      </c>
      <c r="E206" s="86" t="str">
        <f t="shared" si="10"/>
        <v>Ref.</v>
      </c>
      <c r="P206" s="68">
        <f>IF(P$193=" ", " ",INDEX(User_interface!$L$85:$L$174,MATCH(Berekeningen!P$193,User_interface!$K$85:$K$174))*INDEX(User_interface!$M$85:$M$174,MATCH(Berekeningen!P$193,User_interface!$K$85:$K$174))*User_interface!$G$54*User_interface!$G$55)</f>
        <v>82144.183891339402</v>
      </c>
      <c r="Q206" s="68">
        <f>IF(Q$193=" ", " ",INDEX(User_interface!$L$85:$L$174,MATCH(Berekeningen!Q$193,User_interface!$K$85:$K$174))*INDEX(User_interface!$M$85:$M$174,MATCH(Berekeningen!Q$193,User_interface!$K$85:$K$174))*User_interface!$G$54*User_interface!$G$55)</f>
        <v>73116.538081681181</v>
      </c>
      <c r="R206" s="68">
        <f>IF(R$193=" ", " ",INDEX(User_interface!$L$85:$L$174,MATCH(Berekeningen!R$193,User_interface!$K$85:$K$174))*INDEX(User_interface!$M$85:$M$174,MATCH(Berekeningen!R$193,User_interface!$K$85:$K$174))*User_interface!$G$54*User_interface!$G$55)</f>
        <v>65081.0305465044</v>
      </c>
      <c r="S206" s="68">
        <f>IF(S$193=" ", " ",INDEX(User_interface!$L$85:$L$174,MATCH(Berekeningen!S$193,User_interface!$K$85:$K$174))*INDEX(User_interface!$M$85:$M$174,MATCH(Berekeningen!S$193,User_interface!$K$85:$K$174))*User_interface!$G$54*User_interface!$G$55)</f>
        <v>57928.625289443567</v>
      </c>
      <c r="T206" s="68">
        <f>IF(T$193=" ", " ",INDEX(User_interface!$L$85:$L$174,MATCH(Berekeningen!T$193,User_interface!$K$85:$K$174))*INDEX(User_interface!$M$85:$M$174,MATCH(Berekeningen!T$193,User_interface!$K$85:$K$174))*User_interface!$G$54*User_interface!$G$55)</f>
        <v>51562.269370133719</v>
      </c>
      <c r="U206" s="68">
        <f>IF(U$193=" ", " ",INDEX(User_interface!$L$85:$L$174,MATCH(Berekeningen!U$193,User_interface!$K$85:$K$174))*INDEX(User_interface!$M$85:$M$174,MATCH(Berekeningen!U$193,User_interface!$K$85:$K$174))*User_interface!$G$54*User_interface!$G$55)</f>
        <v>45895.575966356017</v>
      </c>
      <c r="V206" s="68">
        <f>IF(V$193=" ", " ",INDEX(User_interface!$L$85:$L$174,MATCH(Berekeningen!V$193,User_interface!$K$85:$K$174))*INDEX(User_interface!$M$85:$M$174,MATCH(Berekeningen!V$193,User_interface!$K$85:$K$174))*User_interface!$G$54*User_interface!$G$55)</f>
        <v>40851.652167653483</v>
      </c>
      <c r="W206" s="68">
        <f>IF(W$193=" ", " ",INDEX(User_interface!$L$85:$L$174,MATCH(Berekeningen!W$193,User_interface!$K$85:$K$174))*INDEX(User_interface!$M$85:$M$174,MATCH(Berekeningen!W$193,User_interface!$K$85:$K$174))*User_interface!$G$54*User_interface!$G$55)</f>
        <v>36362.055594428362</v>
      </c>
      <c r="X206" s="68">
        <f>IF(X$193=" ", " ",INDEX(User_interface!$L$85:$L$174,MATCH(Berekeningen!X$193,User_interface!$K$85:$K$174))*INDEX(User_interface!$M$85:$M$174,MATCH(Berekeningen!X$193,User_interface!$K$85:$K$174))*User_interface!$G$54*User_interface!$G$55)</f>
        <v>32365.865684600682</v>
      </c>
      <c r="Y206" s="68">
        <f>IF(Y$193=" ", " ",INDEX(User_interface!$L$85:$L$174,MATCH(Berekeningen!Y$193,User_interface!$K$85:$K$174))*INDEX(User_interface!$M$85:$M$174,MATCH(Berekeningen!Y$193,User_interface!$K$85:$K$174))*User_interface!$G$54*User_interface!$G$55)</f>
        <v>28808.857045863067</v>
      </c>
      <c r="Z206" s="68">
        <f>IF(Z$193=" ", " ",INDEX(User_interface!$L$85:$L$174,MATCH(Berekeningen!Z$193,User_interface!$K$85:$K$174))*INDEX(User_interface!$M$85:$M$174,MATCH(Berekeningen!Z$193,User_interface!$K$85:$K$174))*User_interface!$G$54*User_interface!$G$55)</f>
        <v>25642.763656522715</v>
      </c>
      <c r="AA206" s="68">
        <f>IF(AA$193=" ", " ",INDEX(User_interface!$L$85:$L$174,MATCH(Berekeningen!AA$193,User_interface!$K$85:$K$174))*INDEX(User_interface!$M$85:$M$174,MATCH(Berekeningen!AA$193,User_interface!$K$85:$K$174))*User_interface!$G$54*User_interface!$G$55)</f>
        <v>22824.623930670867</v>
      </c>
      <c r="AB206" s="68">
        <f>IF(AB$193=" ", " ",INDEX(User_interface!$L$85:$L$174,MATCH(Berekeningen!AB$193,User_interface!$K$85:$K$174))*INDEX(User_interface!$M$85:$M$174,MATCH(Berekeningen!AB$193,User_interface!$K$85:$K$174))*User_interface!$G$54*User_interface!$G$55)</f>
        <v>20316.197760690135</v>
      </c>
      <c r="AC206" s="68">
        <f>IF(AC$193=" ", " ",INDEX(User_interface!$L$85:$L$174,MATCH(Berekeningen!AC$193,User_interface!$K$85:$K$174))*INDEX(User_interface!$M$85:$M$174,MATCH(Berekeningen!AC$193,User_interface!$K$85:$K$174))*User_interface!$G$54*User_interface!$G$55)</f>
        <v>18083.447626790286</v>
      </c>
      <c r="AD206" s="68">
        <f>IF(AD$193=" ", " ",INDEX(User_interface!$L$85:$L$174,MATCH(Berekeningen!AD$193,User_interface!$K$85:$K$174))*INDEX(User_interface!$M$85:$M$174,MATCH(Berekeningen!AD$193,User_interface!$K$85:$K$174))*User_interface!$G$54*User_interface!$G$55)</f>
        <v>16096.076732606034</v>
      </c>
      <c r="AE206" s="68">
        <f>IF(AE$193=" ", " ",INDEX(User_interface!$L$85:$L$174,MATCH(Berekeningen!AE$193,User_interface!$K$85:$K$174))*INDEX(User_interface!$M$85:$M$174,MATCH(Berekeningen!AE$193,User_interface!$K$85:$K$174))*User_interface!$G$54*User_interface!$G$55)</f>
        <v>14327.117899692628</v>
      </c>
      <c r="AF206" s="68">
        <f>IF(AF$193=" ", " ",INDEX(User_interface!$L$85:$L$174,MATCH(Berekeningen!AF$193,User_interface!$K$85:$K$174))*INDEX(User_interface!$M$85:$M$174,MATCH(Berekeningen!AF$193,User_interface!$K$85:$K$174))*User_interface!$G$54*User_interface!$G$55)</f>
        <v>12752.567642516409</v>
      </c>
      <c r="AG206" s="68">
        <f>IF(AG$193=" ", " ",INDEX(User_interface!$L$85:$L$174,MATCH(Berekeningen!AG$193,User_interface!$K$85:$K$174))*INDEX(User_interface!$M$85:$M$174,MATCH(Berekeningen!AG$193,User_interface!$K$85:$K$174))*User_interface!$G$54*User_interface!$G$55)</f>
        <v>11351.060458603853</v>
      </c>
      <c r="AH206" s="68">
        <f>IF(AH$193=" ", " ",INDEX(User_interface!$L$85:$L$174,MATCH(Berekeningen!AH$193,User_interface!$K$85:$K$174))*INDEX(User_interface!$M$85:$M$174,MATCH(Berekeningen!AH$193,User_interface!$K$85:$K$174))*User_interface!$G$54*User_interface!$G$55)</f>
        <v>10103.578914203292</v>
      </c>
      <c r="AI206" s="68">
        <f>IF(AI$193=" ", " ",INDEX(User_interface!$L$85:$L$174,MATCH(Berekeningen!AI$193,User_interface!$K$85:$K$174))*INDEX(User_interface!$M$85:$M$174,MATCH(Berekeningen!AI$193,User_interface!$K$85:$K$174))*User_interface!$G$54*User_interface!$G$55)</f>
        <v>8993.195591532347</v>
      </c>
      <c r="AJ206" s="68">
        <f>IF(AJ$193=" ", " ",INDEX(User_interface!$L$85:$L$174,MATCH(Berekeningen!AJ$193,User_interface!$K$85:$K$174))*INDEX(User_interface!$M$85:$M$174,MATCH(Berekeningen!AJ$193,User_interface!$K$85:$K$174))*User_interface!$G$54*User_interface!$G$55)</f>
        <v>8004.8433960229413</v>
      </c>
      <c r="AK206" s="68">
        <f>IF(AK$193=" ", " ",INDEX(User_interface!$L$85:$L$174,MATCH(Berekeningen!AK$193,User_interface!$K$85:$K$174))*INDEX(User_interface!$M$85:$M$174,MATCH(Berekeningen!AK$193,User_interface!$K$85:$K$174))*User_interface!$G$54*User_interface!$G$55)</f>
        <v>7125.1111068000191</v>
      </c>
      <c r="AL206" s="68">
        <f>IF(AL$193=" ", " ",INDEX(User_interface!$L$85:$L$174,MATCH(Berekeningen!AL$193,User_interface!$K$85:$K$174))*INDEX(User_interface!$M$85:$M$174,MATCH(Berekeningen!AL$193,User_interface!$K$85:$K$174))*User_interface!$G$54*User_interface!$G$55)</f>
        <v>6342.0613961626977</v>
      </c>
      <c r="AM206" s="68">
        <f>IF(AM$193=" ", " ",INDEX(User_interface!$L$85:$L$174,MATCH(Berekeningen!AM$193,User_interface!$K$85:$K$174))*INDEX(User_interface!$M$85:$M$174,MATCH(Berekeningen!AM$193,User_interface!$K$85:$K$174))*User_interface!$G$54*User_interface!$G$55)</f>
        <v>5645.0688487244151</v>
      </c>
      <c r="AN206" s="68">
        <f>IF(AN$193=" ", " ",INDEX(User_interface!$L$85:$L$174,MATCH(Berekeningen!AN$193,User_interface!$K$85:$K$174))*INDEX(User_interface!$M$85:$M$174,MATCH(Berekeningen!AN$193,User_interface!$K$85:$K$174))*User_interface!$G$54*User_interface!$G$55)</f>
        <v>5024.6757822496029</v>
      </c>
      <c r="AO206" s="68" t="str">
        <f>IF(AO$193=" ", " ",INDEX(User_interface!$L$85:$L$174,MATCH(Berekeningen!AO$193,User_interface!$K$85:$K$174))*INDEX(User_interface!$M$85:$M$174,MATCH(Berekeningen!AO$193,User_interface!$K$85:$K$174))*User_interface!$G$54*User_interface!$G$55)</f>
        <v xml:space="preserve"> </v>
      </c>
      <c r="AP206" s="68" t="str">
        <f>IF(AP$193=" ", " ",INDEX(User_interface!$L$85:$L$174,MATCH(Berekeningen!AP$193,User_interface!$K$85:$K$174))*INDEX(User_interface!$M$85:$M$174,MATCH(Berekeningen!AP$193,User_interface!$K$85:$K$174))*User_interface!$G$54*User_interface!$G$55)</f>
        <v xml:space="preserve"> </v>
      </c>
      <c r="AQ206" s="68" t="str">
        <f>IF(AQ$193=" ", " ",INDEX(User_interface!$L$85:$L$174,MATCH(Berekeningen!AQ$193,User_interface!$K$85:$K$174))*INDEX(User_interface!$M$85:$M$174,MATCH(Berekeningen!AQ$193,User_interface!$K$85:$K$174))*User_interface!$G$54*User_interface!$G$55)</f>
        <v xml:space="preserve"> </v>
      </c>
      <c r="AR206" s="68" t="str">
        <f>IF(AR$193=" ", " ",INDEX(User_interface!$L$85:$L$174,MATCH(Berekeningen!AR$193,User_interface!$K$85:$K$174))*INDEX(User_interface!$M$85:$M$174,MATCH(Berekeningen!AR$193,User_interface!$K$85:$K$174))*User_interface!$G$54*User_interface!$G$55)</f>
        <v xml:space="preserve"> </v>
      </c>
      <c r="AS206" s="68" t="str">
        <f>IF(AS$193=" ", " ",INDEX(User_interface!$L$85:$L$174,MATCH(Berekeningen!AS$193,User_interface!$K$85:$K$174))*INDEX(User_interface!$M$85:$M$174,MATCH(Berekeningen!AS$193,User_interface!$K$85:$K$174))*User_interface!$G$54*User_interface!$G$55)</f>
        <v xml:space="preserve"> </v>
      </c>
      <c r="AT206" s="68" t="str">
        <f>IF(AT$193=" ", " ",INDEX(User_interface!$L$85:$L$174,MATCH(Berekeningen!AT$193,User_interface!$K$85:$K$174))*INDEX(User_interface!$M$85:$M$174,MATCH(Berekeningen!AT$193,User_interface!$K$85:$K$174))*User_interface!$G$54*User_interface!$G$55)</f>
        <v xml:space="preserve"> </v>
      </c>
      <c r="AU206" s="68" t="str">
        <f>IF(AU$193=" ", " ",INDEX(User_interface!$L$85:$L$174,MATCH(Berekeningen!AU$193,User_interface!$K$85:$K$174))*INDEX(User_interface!$M$85:$M$174,MATCH(Berekeningen!AU$193,User_interface!$K$85:$K$174))*User_interface!$G$54*User_interface!$G$55)</f>
        <v xml:space="preserve"> </v>
      </c>
      <c r="AV206" s="68" t="str">
        <f>IF(AV$193=" ", " ",INDEX(User_interface!$L$85:$L$174,MATCH(Berekeningen!AV$193,User_interface!$K$85:$K$174))*INDEX(User_interface!$M$85:$M$174,MATCH(Berekeningen!AV$193,User_interface!$K$85:$K$174))*User_interface!$G$54*User_interface!$G$55)</f>
        <v xml:space="preserve"> </v>
      </c>
      <c r="AW206" s="68" t="str">
        <f>IF(AW$193=" ", " ",INDEX(User_interface!$L$85:$L$174,MATCH(Berekeningen!AW$193,User_interface!$K$85:$K$174))*INDEX(User_interface!$M$85:$M$174,MATCH(Berekeningen!AW$193,User_interface!$K$85:$K$174))*User_interface!$G$54*User_interface!$G$55)</f>
        <v xml:space="preserve"> </v>
      </c>
      <c r="AX206" s="68" t="str">
        <f>IF(AX$193=" ", " ",INDEX(User_interface!$L$85:$L$174,MATCH(Berekeningen!AX$193,User_interface!$K$85:$K$174))*INDEX(User_interface!$M$85:$M$174,MATCH(Berekeningen!AX$193,User_interface!$K$85:$K$174))*User_interface!$G$54*User_interface!$G$55)</f>
        <v xml:space="preserve"> </v>
      </c>
      <c r="AY206" s="68" t="str">
        <f>IF(AY$193=" ", " ",INDEX(User_interface!$L$85:$L$174,MATCH(Berekeningen!AY$193,User_interface!$K$85:$K$174))*INDEX(User_interface!$M$85:$M$174,MATCH(Berekeningen!AY$193,User_interface!$K$85:$K$174))*User_interface!$G$54*User_interface!$G$55)</f>
        <v xml:space="preserve"> </v>
      </c>
      <c r="AZ206" s="68" t="str">
        <f>IF(AZ$193=" ", " ",INDEX(User_interface!$L$85:$L$174,MATCH(Berekeningen!AZ$193,User_interface!$K$85:$K$174))*INDEX(User_interface!$M$85:$M$174,MATCH(Berekeningen!AZ$193,User_interface!$K$85:$K$174))*User_interface!$G$54*User_interface!$G$55)</f>
        <v xml:space="preserve"> </v>
      </c>
      <c r="BA206" s="68" t="str">
        <f>IF(BA$193=" ", " ",INDEX(User_interface!$L$85:$L$174,MATCH(Berekeningen!BA$193,User_interface!$K$85:$K$174))*INDEX(User_interface!$M$85:$M$174,MATCH(Berekeningen!BA$193,User_interface!$K$85:$K$174))*User_interface!$G$54*User_interface!$G$55)</f>
        <v xml:space="preserve"> </v>
      </c>
      <c r="BB206" s="68" t="str">
        <f>IF(BB$193=" ", " ",INDEX(User_interface!$L$85:$L$174,MATCH(Berekeningen!BB$193,User_interface!$K$85:$K$174))*INDEX(User_interface!$M$85:$M$174,MATCH(Berekeningen!BB$193,User_interface!$K$85:$K$174))*User_interface!$G$54*User_interface!$G$55)</f>
        <v xml:space="preserve"> </v>
      </c>
      <c r="BC206" s="68" t="str">
        <f>IF(BC$193=" ", " ",INDEX(User_interface!$L$85:$L$174,MATCH(Berekeningen!BC$193,User_interface!$K$85:$K$174))*INDEX(User_interface!$M$85:$M$174,MATCH(Berekeningen!BC$193,User_interface!$K$85:$K$174))*User_interface!$G$54*User_interface!$G$55)</f>
        <v xml:space="preserve"> </v>
      </c>
      <c r="BD206" s="68" t="str">
        <f>IF(BD$193=" ", " ",INDEX(User_interface!$L$85:$L$174,MATCH(Berekeningen!BD$193,User_interface!$K$85:$K$174))*INDEX(User_interface!$M$85:$M$174,MATCH(Berekeningen!BD$193,User_interface!$K$85:$K$174))*User_interface!$G$54*User_interface!$G$55)</f>
        <v xml:space="preserve"> </v>
      </c>
      <c r="BE206" s="68" t="str">
        <f>IF(BE$193=" ", " ",INDEX(User_interface!$L$85:$L$174,MATCH(Berekeningen!BE$193,User_interface!$K$85:$K$174))*INDEX(User_interface!$M$85:$M$174,MATCH(Berekeningen!BE$193,User_interface!$K$85:$K$174))*User_interface!$G$54*User_interface!$G$55)</f>
        <v xml:space="preserve"> </v>
      </c>
      <c r="BF206" s="68" t="str">
        <f>IF(BF$193=" ", " ",INDEX(User_interface!$L$85:$L$174,MATCH(Berekeningen!BF$193,User_interface!$K$85:$K$174))*INDEX(User_interface!$M$85:$M$174,MATCH(Berekeningen!BF$193,User_interface!$K$85:$K$174))*User_interface!$G$54*User_interface!$G$55)</f>
        <v xml:space="preserve"> </v>
      </c>
      <c r="BG206" s="68" t="str">
        <f>IF(BG$193=" ", " ",INDEX(User_interface!$L$85:$L$174,MATCH(Berekeningen!BG$193,User_interface!$K$85:$K$174))*INDEX(User_interface!$M$85:$M$174,MATCH(Berekeningen!BG$193,User_interface!$K$85:$K$174))*User_interface!$G$54*User_interface!$G$55)</f>
        <v xml:space="preserve"> </v>
      </c>
      <c r="BH206" s="68" t="str">
        <f>IF(BH$193=" ", " ",INDEX(User_interface!$L$85:$L$174,MATCH(Berekeningen!BH$193,User_interface!$K$85:$K$174))*INDEX(User_interface!$M$85:$M$174,MATCH(Berekeningen!BH$193,User_interface!$K$85:$K$174))*User_interface!$G$54*User_interface!$G$55)</f>
        <v xml:space="preserve"> </v>
      </c>
      <c r="BI206" s="68" t="str">
        <f>IF(BI$193=" ", " ",INDEX(User_interface!$L$85:$L$174,MATCH(Berekeningen!BI$193,User_interface!$K$85:$K$174))*INDEX(User_interface!$M$85:$M$174,MATCH(Berekeningen!BI$193,User_interface!$K$85:$K$174))*User_interface!$G$54*User_interface!$G$55)</f>
        <v xml:space="preserve"> </v>
      </c>
      <c r="BJ206" s="68" t="str">
        <f>IF(BJ$193=" ", " ",INDEX(User_interface!$L$85:$L$174,MATCH(Berekeningen!BJ$193,User_interface!$K$85:$K$174))*INDEX(User_interface!$M$85:$M$174,MATCH(Berekeningen!BJ$193,User_interface!$K$85:$K$174))*User_interface!$G$54*User_interface!$G$55)</f>
        <v xml:space="preserve"> </v>
      </c>
      <c r="BK206" s="68" t="str">
        <f>IF(BK$193=" ", " ",INDEX(User_interface!$L$85:$L$174,MATCH(Berekeningen!BK$193,User_interface!$K$85:$K$174))*INDEX(User_interface!$M$85:$M$174,MATCH(Berekeningen!BK$193,User_interface!$K$85:$K$174))*User_interface!$G$54*User_interface!$G$55)</f>
        <v xml:space="preserve"> </v>
      </c>
      <c r="BL206" s="68" t="str">
        <f>IF(BL$193=" ", " ",INDEX(User_interface!$L$85:$L$174,MATCH(Berekeningen!BL$193,User_interface!$K$85:$K$174))*INDEX(User_interface!$M$85:$M$174,MATCH(Berekeningen!BL$193,User_interface!$K$85:$K$174))*User_interface!$G$54*User_interface!$G$55)</f>
        <v xml:space="preserve"> </v>
      </c>
      <c r="BM206" s="68" t="str">
        <f>IF(BM$193=" ", " ",INDEX(User_interface!$L$85:$L$174,MATCH(Berekeningen!BM$193,User_interface!$K$85:$K$174))*INDEX(User_interface!$M$85:$M$174,MATCH(Berekeningen!BM$193,User_interface!$K$85:$K$174))*User_interface!$G$54*User_interface!$G$55)</f>
        <v xml:space="preserve"> </v>
      </c>
    </row>
    <row r="207" spans="2:65">
      <c r="B207" s="68" t="s">
        <v>5</v>
      </c>
      <c r="C207" s="68" t="s">
        <v>194</v>
      </c>
      <c r="D207" s="68" t="s">
        <v>6</v>
      </c>
      <c r="E207" s="86" t="str">
        <f t="shared" si="10"/>
        <v>Ref.</v>
      </c>
      <c r="P207" s="68">
        <f>IF(P$193=" ", " ",INDEX(User_interface!$P$85:$P$174,MATCH(Berekeningen!P$193,User_interface!$O$85:$O$174))*INDEX(User_interface!$Q$85:$Q$174,MATCH(Berekeningen!P$193,User_interface!$O$85:$O$174))*User_interface!$G$54*User_interface!$G$55)</f>
        <v>11317.981469118744</v>
      </c>
      <c r="Q207" s="68">
        <f>IF(Q$193=" ", " ",INDEX(User_interface!$P$85:$P$174,MATCH(Berekeningen!Q$193,User_interface!$O$85:$O$174))*INDEX(User_interface!$Q$85:$Q$174,MATCH(Berekeningen!Q$193,User_interface!$O$85:$O$174))*User_interface!$G$54*User_interface!$G$55)</f>
        <v>10074.135305662592</v>
      </c>
      <c r="R207" s="68">
        <f>IF(R$193=" ", " ",INDEX(User_interface!$P$85:$P$174,MATCH(Berekeningen!R$193,User_interface!$O$85:$O$174))*INDEX(User_interface!$Q$85:$Q$174,MATCH(Berekeningen!R$193,User_interface!$O$85:$O$174))*User_interface!$G$54*User_interface!$G$55)</f>
        <v>8966.9878355702713</v>
      </c>
      <c r="S207" s="68">
        <f>IF(S$193=" ", " ",INDEX(User_interface!$P$85:$P$174,MATCH(Berekeningen!S$193,User_interface!$O$85:$O$174))*INDEX(User_interface!$Q$85:$Q$174,MATCH(Berekeningen!S$193,User_interface!$O$85:$O$174))*User_interface!$G$54*User_interface!$G$55)</f>
        <v>7981.5158724410985</v>
      </c>
      <c r="T207" s="68">
        <f>IF(T$193=" ", " ",INDEX(User_interface!$P$85:$P$174,MATCH(Berekeningen!T$193,User_interface!$O$85:$O$174))*INDEX(User_interface!$Q$85:$Q$174,MATCH(Berekeningen!T$193,User_interface!$O$85:$O$174))*User_interface!$G$54*User_interface!$G$55)</f>
        <v>7104.3472780598213</v>
      </c>
      <c r="U207" s="68">
        <f>IF(U$193=" ", " ",INDEX(User_interface!$P$85:$P$174,MATCH(Berekeningen!U$193,User_interface!$O$85:$O$174))*INDEX(User_interface!$Q$85:$Q$174,MATCH(Berekeningen!U$193,User_interface!$O$85:$O$174))*User_interface!$G$54*User_interface!$G$55)</f>
        <v>6323.5795122010477</v>
      </c>
      <c r="V207" s="68">
        <f>IF(V$193=" ", " ",INDEX(User_interface!$P$85:$P$174,MATCH(Berekeningen!V$193,User_interface!$O$85:$O$174))*INDEX(User_interface!$Q$85:$Q$174,MATCH(Berekeningen!V$193,User_interface!$O$85:$O$174))*User_interface!$G$54*User_interface!$G$55)</f>
        <v>5628.6181238101517</v>
      </c>
      <c r="W207" s="68">
        <f>IF(W$193=" ", " ",INDEX(User_interface!$P$85:$P$174,MATCH(Berekeningen!W$193,User_interface!$O$85:$O$174))*INDEX(User_interface!$Q$85:$Q$174,MATCH(Berekeningen!W$193,User_interface!$O$85:$O$174))*User_interface!$G$54*User_interface!$G$55)</f>
        <v>5010.0329920034146</v>
      </c>
      <c r="X207" s="68">
        <f>IF(X$193=" ", " ",INDEX(User_interface!$P$85:$P$174,MATCH(Berekeningen!X$193,User_interface!$O$85:$O$174))*INDEX(User_interface!$Q$85:$Q$174,MATCH(Berekeningen!X$193,User_interface!$O$85:$O$174))*User_interface!$G$54*User_interface!$G$55)</f>
        <v>4459.4303661822396</v>
      </c>
      <c r="Y207" s="68">
        <f>IF(Y$193=" ", " ",INDEX(User_interface!$P$85:$P$174,MATCH(Berekeningen!Y$193,User_interface!$O$85:$O$174))*INDEX(User_interface!$Q$85:$Q$174,MATCH(Berekeningen!Y$193,User_interface!$O$85:$O$174))*User_interface!$G$54*User_interface!$G$55)</f>
        <v>3969.3389689388114</v>
      </c>
      <c r="Z207" s="68">
        <f>IF(Z$193=" ", " ",INDEX(User_interface!$P$85:$P$174,MATCH(Berekeningen!Z$193,User_interface!$O$85:$O$174))*INDEX(User_interface!$Q$85:$Q$174,MATCH(Berekeningen!Z$193,User_interface!$O$85:$O$174))*User_interface!$G$54*User_interface!$G$55)</f>
        <v>3533.1086162524361</v>
      </c>
      <c r="AA207" s="68">
        <f>IF(AA$193=" ", " ",INDEX(User_interface!$P$85:$P$174,MATCH(Berekeningen!AA$193,User_interface!$O$85:$O$174))*INDEX(User_interface!$Q$85:$Q$174,MATCH(Berekeningen!AA$193,User_interface!$O$85:$O$174))*User_interface!$G$54*User_interface!$G$55)</f>
        <v>3144.8199793262934</v>
      </c>
      <c r="AB207" s="68">
        <f>IF(AB$193=" ", " ",INDEX(User_interface!$P$85:$P$174,MATCH(Berekeningen!AB$193,User_interface!$O$85:$O$174))*INDEX(User_interface!$Q$85:$Q$174,MATCH(Berekeningen!AB$193,User_interface!$O$85:$O$174))*User_interface!$G$54*User_interface!$G$55)</f>
        <v>2799.204263598333</v>
      </c>
      <c r="AC207" s="68">
        <f>IF(AC$193=" ", " ",INDEX(User_interface!$P$85:$P$174,MATCH(Berekeningen!AC$193,User_interface!$O$85:$O$174))*INDEX(User_interface!$Q$85:$Q$174,MATCH(Berekeningen!AC$193,User_interface!$O$85:$O$174))*User_interface!$G$54*User_interface!$G$55)</f>
        <v>2491.571715028876</v>
      </c>
      <c r="AD207" s="68">
        <f>IF(AD$193=" ", " ",INDEX(User_interface!$P$85:$P$174,MATCH(Berekeningen!AD$193,User_interface!$O$85:$O$174))*INDEX(User_interface!$Q$85:$Q$174,MATCH(Berekeningen!AD$193,User_interface!$O$85:$O$174))*User_interface!$G$54*User_interface!$G$55)</f>
        <v>2217.7479835472027</v>
      </c>
      <c r="AE207" s="68">
        <f>IF(AE$193=" ", " ",INDEX(User_interface!$P$85:$P$174,MATCH(Berekeningen!AE$193,User_interface!$O$85:$O$174))*INDEX(User_interface!$Q$85:$Q$174,MATCH(Berekeningen!AE$193,User_interface!$O$85:$O$174))*User_interface!$G$54*User_interface!$G$55)</f>
        <v>1974.0174801553644</v>
      </c>
      <c r="AF207" s="68">
        <f>IF(AF$193=" ", " ",INDEX(User_interface!$P$85:$P$174,MATCH(Berekeningen!AF$193,User_interface!$O$85:$O$174))*INDEX(User_interface!$Q$85:$Q$174,MATCH(Berekeningen!AF$193,User_interface!$O$85:$O$174))*User_interface!$G$54*User_interface!$G$55)</f>
        <v>1757.0729590862895</v>
      </c>
      <c r="AG207" s="68">
        <f>IF(AG$193=" ", " ",INDEX(User_interface!$P$85:$P$174,MATCH(Berekeningen!AG$193,User_interface!$O$85:$O$174))*INDEX(User_interface!$Q$85:$Q$174,MATCH(Berekeningen!AG$193,User_interface!$O$85:$O$174))*User_interface!$G$54*User_interface!$G$55)</f>
        <v>1563.9706408827062</v>
      </c>
      <c r="AH207" s="68">
        <f>IF(AH$193=" ", " ",INDEX(User_interface!$P$85:$P$174,MATCH(Berekeningen!AH$193,User_interface!$O$85:$O$174))*INDEX(User_interface!$Q$85:$Q$174,MATCH(Berekeningen!AH$193,User_interface!$O$85:$O$174))*User_interface!$G$54*User_interface!$G$55)</f>
        <v>1392.0902674496965</v>
      </c>
      <c r="AI207" s="68">
        <f>IF(AI$193=" ", " ",INDEX(User_interface!$P$85:$P$174,MATCH(Berekeningen!AI$193,User_interface!$O$85:$O$174))*INDEX(User_interface!$Q$85:$Q$174,MATCH(Berekeningen!AI$193,User_interface!$O$85:$O$174))*User_interface!$G$54*User_interface!$G$55)</f>
        <v>1239.0995470569746</v>
      </c>
      <c r="AJ207" s="68">
        <f>IF(AJ$193=" ", " ",INDEX(User_interface!$P$85:$P$174,MATCH(Berekeningen!AJ$193,User_interface!$O$85:$O$174))*INDEX(User_interface!$Q$85:$Q$174,MATCH(Berekeningen!AJ$193,User_interface!$O$85:$O$174))*User_interface!$G$54*User_interface!$G$55)</f>
        <v>1102.9225068354133</v>
      </c>
      <c r="AK207" s="68">
        <f>IF(AK$193=" ", " ",INDEX(User_interface!$P$85:$P$174,MATCH(Berekeningen!AK$193,User_interface!$O$85:$O$174))*INDEX(User_interface!$Q$85:$Q$174,MATCH(Berekeningen!AK$193,User_interface!$O$85:$O$174))*User_interface!$G$54*User_interface!$G$55)</f>
        <v>981.7113233342011</v>
      </c>
      <c r="AL207" s="68">
        <f>IF(AL$193=" ", " ",INDEX(User_interface!$P$85:$P$174,MATCH(Berekeningen!AL$193,User_interface!$O$85:$O$174))*INDEX(User_interface!$Q$85:$Q$174,MATCH(Berekeningen!AL$193,User_interface!$O$85:$O$174))*User_interface!$G$54*User_interface!$G$55)</f>
        <v>873.82124889977229</v>
      </c>
      <c r="AM207" s="68">
        <f>IF(AM$193=" ", " ",INDEX(User_interface!$P$85:$P$174,MATCH(Berekeningen!AM$193,User_interface!$O$85:$O$174))*INDEX(User_interface!$Q$85:$Q$174,MATCH(Berekeningen!AM$193,User_interface!$O$85:$O$174))*User_interface!$G$54*User_interface!$G$55)</f>
        <v>777.7882936456873</v>
      </c>
      <c r="AN207" s="68">
        <f>IF(AN$193=" ", " ",INDEX(User_interface!$P$85:$P$174,MATCH(Berekeningen!AN$193,User_interface!$O$85:$O$174))*INDEX(User_interface!$Q$85:$Q$174,MATCH(Berekeningen!AN$193,User_interface!$O$85:$O$174))*User_interface!$G$54*User_interface!$G$55)</f>
        <v>692.30936017402632</v>
      </c>
      <c r="AO207" s="68" t="str">
        <f>IF(AO$193=" ", " ",INDEX(User_interface!$P$85:$P$174,MATCH(Berekeningen!AO$193,User_interface!$O$85:$O$174))*INDEX(User_interface!$Q$85:$Q$174,MATCH(Berekeningen!AO$193,User_interface!$O$85:$O$174))*User_interface!$G$54*User_interface!$G$55)</f>
        <v xml:space="preserve"> </v>
      </c>
      <c r="AP207" s="68" t="str">
        <f>IF(AP$193=" ", " ",INDEX(User_interface!$P$85:$P$174,MATCH(Berekeningen!AP$193,User_interface!$O$85:$O$174))*INDEX(User_interface!$Q$85:$Q$174,MATCH(Berekeningen!AP$193,User_interface!$O$85:$O$174))*User_interface!$G$54*User_interface!$G$55)</f>
        <v xml:space="preserve"> </v>
      </c>
      <c r="AQ207" s="68" t="str">
        <f>IF(AQ$193=" ", " ",INDEX(User_interface!$P$85:$P$174,MATCH(Berekeningen!AQ$193,User_interface!$O$85:$O$174))*INDEX(User_interface!$Q$85:$Q$174,MATCH(Berekeningen!AQ$193,User_interface!$O$85:$O$174))*User_interface!$G$54*User_interface!$G$55)</f>
        <v xml:space="preserve"> </v>
      </c>
      <c r="AR207" s="68" t="str">
        <f>IF(AR$193=" ", " ",INDEX(User_interface!$P$85:$P$174,MATCH(Berekeningen!AR$193,User_interface!$O$85:$O$174))*INDEX(User_interface!$Q$85:$Q$174,MATCH(Berekeningen!AR$193,User_interface!$O$85:$O$174))*User_interface!$G$54*User_interface!$G$55)</f>
        <v xml:space="preserve"> </v>
      </c>
      <c r="AS207" s="68" t="str">
        <f>IF(AS$193=" ", " ",INDEX(User_interface!$P$85:$P$174,MATCH(Berekeningen!AS$193,User_interface!$O$85:$O$174))*INDEX(User_interface!$Q$85:$Q$174,MATCH(Berekeningen!AS$193,User_interface!$O$85:$O$174))*User_interface!$G$54*User_interface!$G$55)</f>
        <v xml:space="preserve"> </v>
      </c>
      <c r="AT207" s="68" t="str">
        <f>IF(AT$193=" ", " ",INDEX(User_interface!$P$85:$P$174,MATCH(Berekeningen!AT$193,User_interface!$O$85:$O$174))*INDEX(User_interface!$Q$85:$Q$174,MATCH(Berekeningen!AT$193,User_interface!$O$85:$O$174))*User_interface!$G$54*User_interface!$G$55)</f>
        <v xml:space="preserve"> </v>
      </c>
      <c r="AU207" s="68" t="str">
        <f>IF(AU$193=" ", " ",INDEX(User_interface!$P$85:$P$174,MATCH(Berekeningen!AU$193,User_interface!$O$85:$O$174))*INDEX(User_interface!$Q$85:$Q$174,MATCH(Berekeningen!AU$193,User_interface!$O$85:$O$174))*User_interface!$G$54*User_interface!$G$55)</f>
        <v xml:space="preserve"> </v>
      </c>
      <c r="AV207" s="68" t="str">
        <f>IF(AV$193=" ", " ",INDEX(User_interface!$P$85:$P$174,MATCH(Berekeningen!AV$193,User_interface!$O$85:$O$174))*INDEX(User_interface!$Q$85:$Q$174,MATCH(Berekeningen!AV$193,User_interface!$O$85:$O$174))*User_interface!$G$54*User_interface!$G$55)</f>
        <v xml:space="preserve"> </v>
      </c>
      <c r="AW207" s="68" t="str">
        <f>IF(AW$193=" ", " ",INDEX(User_interface!$P$85:$P$174,MATCH(Berekeningen!AW$193,User_interface!$O$85:$O$174))*INDEX(User_interface!$Q$85:$Q$174,MATCH(Berekeningen!AW$193,User_interface!$O$85:$O$174))*User_interface!$G$54*User_interface!$G$55)</f>
        <v xml:space="preserve"> </v>
      </c>
      <c r="AX207" s="68" t="str">
        <f>IF(AX$193=" ", " ",INDEX(User_interface!$P$85:$P$174,MATCH(Berekeningen!AX$193,User_interface!$O$85:$O$174))*INDEX(User_interface!$Q$85:$Q$174,MATCH(Berekeningen!AX$193,User_interface!$O$85:$O$174))*User_interface!$G$54*User_interface!$G$55)</f>
        <v xml:space="preserve"> </v>
      </c>
      <c r="AY207" s="68" t="str">
        <f>IF(AY$193=" ", " ",INDEX(User_interface!$P$85:$P$174,MATCH(Berekeningen!AY$193,User_interface!$O$85:$O$174))*INDEX(User_interface!$Q$85:$Q$174,MATCH(Berekeningen!AY$193,User_interface!$O$85:$O$174))*User_interface!$G$54*User_interface!$G$55)</f>
        <v xml:space="preserve"> </v>
      </c>
      <c r="AZ207" s="68" t="str">
        <f>IF(AZ$193=" ", " ",INDEX(User_interface!$P$85:$P$174,MATCH(Berekeningen!AZ$193,User_interface!$O$85:$O$174))*INDEX(User_interface!$Q$85:$Q$174,MATCH(Berekeningen!AZ$193,User_interface!$O$85:$O$174))*User_interface!$G$54*User_interface!$G$55)</f>
        <v xml:space="preserve"> </v>
      </c>
      <c r="BA207" s="68" t="str">
        <f>IF(BA$193=" ", " ",INDEX(User_interface!$P$85:$P$174,MATCH(Berekeningen!BA$193,User_interface!$O$85:$O$174))*INDEX(User_interface!$Q$85:$Q$174,MATCH(Berekeningen!BA$193,User_interface!$O$85:$O$174))*User_interface!$G$54*User_interface!$G$55)</f>
        <v xml:space="preserve"> </v>
      </c>
      <c r="BB207" s="68" t="str">
        <f>IF(BB$193=" ", " ",INDEX(User_interface!$P$85:$P$174,MATCH(Berekeningen!BB$193,User_interface!$O$85:$O$174))*INDEX(User_interface!$Q$85:$Q$174,MATCH(Berekeningen!BB$193,User_interface!$O$85:$O$174))*User_interface!$G$54*User_interface!$G$55)</f>
        <v xml:space="preserve"> </v>
      </c>
      <c r="BC207" s="68" t="str">
        <f>IF(BC$193=" ", " ",INDEX(User_interface!$P$85:$P$174,MATCH(Berekeningen!BC$193,User_interface!$O$85:$O$174))*INDEX(User_interface!$Q$85:$Q$174,MATCH(Berekeningen!BC$193,User_interface!$O$85:$O$174))*User_interface!$G$54*User_interface!$G$55)</f>
        <v xml:space="preserve"> </v>
      </c>
      <c r="BD207" s="68" t="str">
        <f>IF(BD$193=" ", " ",INDEX(User_interface!$P$85:$P$174,MATCH(Berekeningen!BD$193,User_interface!$O$85:$O$174))*INDEX(User_interface!$Q$85:$Q$174,MATCH(Berekeningen!BD$193,User_interface!$O$85:$O$174))*User_interface!$G$54*User_interface!$G$55)</f>
        <v xml:space="preserve"> </v>
      </c>
      <c r="BE207" s="68" t="str">
        <f>IF(BE$193=" ", " ",INDEX(User_interface!$P$85:$P$174,MATCH(Berekeningen!BE$193,User_interface!$O$85:$O$174))*INDEX(User_interface!$Q$85:$Q$174,MATCH(Berekeningen!BE$193,User_interface!$O$85:$O$174))*User_interface!$G$54*User_interface!$G$55)</f>
        <v xml:space="preserve"> </v>
      </c>
      <c r="BF207" s="68" t="str">
        <f>IF(BF$193=" ", " ",INDEX(User_interface!$P$85:$P$174,MATCH(Berekeningen!BF$193,User_interface!$O$85:$O$174))*INDEX(User_interface!$Q$85:$Q$174,MATCH(Berekeningen!BF$193,User_interface!$O$85:$O$174))*User_interface!$G$54*User_interface!$G$55)</f>
        <v xml:space="preserve"> </v>
      </c>
      <c r="BG207" s="68" t="str">
        <f>IF(BG$193=" ", " ",INDEX(User_interface!$P$85:$P$174,MATCH(Berekeningen!BG$193,User_interface!$O$85:$O$174))*INDEX(User_interface!$Q$85:$Q$174,MATCH(Berekeningen!BG$193,User_interface!$O$85:$O$174))*User_interface!$G$54*User_interface!$G$55)</f>
        <v xml:space="preserve"> </v>
      </c>
      <c r="BH207" s="68" t="str">
        <f>IF(BH$193=" ", " ",INDEX(User_interface!$P$85:$P$174,MATCH(Berekeningen!BH$193,User_interface!$O$85:$O$174))*INDEX(User_interface!$Q$85:$Q$174,MATCH(Berekeningen!BH$193,User_interface!$O$85:$O$174))*User_interface!$G$54*User_interface!$G$55)</f>
        <v xml:space="preserve"> </v>
      </c>
      <c r="BI207" s="68" t="str">
        <f>IF(BI$193=" ", " ",INDEX(User_interface!$P$85:$P$174,MATCH(Berekeningen!BI$193,User_interface!$O$85:$O$174))*INDEX(User_interface!$Q$85:$Q$174,MATCH(Berekeningen!BI$193,User_interface!$O$85:$O$174))*User_interface!$G$54*User_interface!$G$55)</f>
        <v xml:space="preserve"> </v>
      </c>
      <c r="BJ207" s="68" t="str">
        <f>IF(BJ$193=" ", " ",INDEX(User_interface!$P$85:$P$174,MATCH(Berekeningen!BJ$193,User_interface!$O$85:$O$174))*INDEX(User_interface!$Q$85:$Q$174,MATCH(Berekeningen!BJ$193,User_interface!$O$85:$O$174))*User_interface!$G$54*User_interface!$G$55)</f>
        <v xml:space="preserve"> </v>
      </c>
      <c r="BK207" s="68" t="str">
        <f>IF(BK$193=" ", " ",INDEX(User_interface!$P$85:$P$174,MATCH(Berekeningen!BK$193,User_interface!$O$85:$O$174))*INDEX(User_interface!$Q$85:$Q$174,MATCH(Berekeningen!BK$193,User_interface!$O$85:$O$174))*User_interface!$G$54*User_interface!$G$55)</f>
        <v xml:space="preserve"> </v>
      </c>
      <c r="BL207" s="68" t="str">
        <f>IF(BL$193=" ", " ",INDEX(User_interface!$P$85:$P$174,MATCH(Berekeningen!BL$193,User_interface!$O$85:$O$174))*INDEX(User_interface!$Q$85:$Q$174,MATCH(Berekeningen!BL$193,User_interface!$O$85:$O$174))*User_interface!$G$54*User_interface!$G$55)</f>
        <v xml:space="preserve"> </v>
      </c>
      <c r="BM207" s="68" t="str">
        <f>IF(BM$193=" ", " ",INDEX(User_interface!$P$85:$P$174,MATCH(Berekeningen!BM$193,User_interface!$O$85:$O$174))*INDEX(User_interface!$Q$85:$Q$174,MATCH(Berekeningen!BM$193,User_interface!$O$85:$O$174))*User_interface!$G$54*User_interface!$G$55)</f>
        <v xml:space="preserve"> </v>
      </c>
    </row>
    <row r="208" spans="2:65">
      <c r="B208" s="68" t="s">
        <v>5</v>
      </c>
      <c r="C208" s="68" t="s">
        <v>117</v>
      </c>
      <c r="D208" s="68" t="s">
        <v>6</v>
      </c>
      <c r="E208" s="86" t="str">
        <f t="shared" si="10"/>
        <v>Ref.</v>
      </c>
      <c r="P208" s="68">
        <f>IF(P$193=" ", " ",INDEX(User_interface!$C$85:$C$174,MATCH(Berekeningen!P$193,User_interface!$B$85:$B$174))*INDEX(User_interface!$D$85:$D$174,MATCH(Berekeningen!P$193,User_interface!$B$85:$B$174))*User_interface!$G$54*User_interface!$G$55)</f>
        <v>56977.2</v>
      </c>
      <c r="Q208" s="68">
        <f>IF(Q$193=" ", " ",INDEX(User_interface!$C$85:$C$174,MATCH(Berekeningen!Q$193,User_interface!$B$85:$B$174))*INDEX(User_interface!$D$85:$D$174,MATCH(Berekeningen!Q$193,User_interface!$B$85:$B$174))*User_interface!$G$54*User_interface!$G$55)</f>
        <v>52517.319799475685</v>
      </c>
      <c r="R208" s="68">
        <f>IF(R$193=" ", " ",INDEX(User_interface!$C$85:$C$174,MATCH(Berekeningen!R$193,User_interface!$B$85:$B$174))*INDEX(User_interface!$D$85:$D$174,MATCH(Berekeningen!R$193,User_interface!$B$85:$B$174))*User_interface!$G$54*User_interface!$G$55)</f>
        <v>48406.53592876449</v>
      </c>
      <c r="S208" s="68">
        <f>IF(S$193=" ", " ",INDEX(User_interface!$C$85:$C$174,MATCH(Berekeningen!S$193,User_interface!$B$85:$B$174))*INDEX(User_interface!$D$85:$D$174,MATCH(Berekeningen!S$193,User_interface!$B$85:$B$174))*User_interface!$G$54*User_interface!$G$55)</f>
        <v>44617.522934713073</v>
      </c>
      <c r="T208" s="68">
        <f>IF(T$193=" ", " ",INDEX(User_interface!$C$85:$C$174,MATCH(Berekeningen!T$193,User_interface!$B$85:$B$174))*INDEX(User_interface!$D$85:$D$174,MATCH(Berekeningen!T$193,User_interface!$B$85:$B$174))*User_interface!$G$54*User_interface!$G$55)</f>
        <v>41125.094259155718</v>
      </c>
      <c r="U208" s="68">
        <f>IF(U$193=" ", " ",INDEX(User_interface!$C$85:$C$174,MATCH(Berekeningen!U$193,User_interface!$B$85:$B$174))*INDEX(User_interface!$D$85:$D$174,MATCH(Berekeningen!U$193,User_interface!$B$85:$B$174))*User_interface!$G$54*User_interface!$G$55)</f>
        <v>37906.034817289408</v>
      </c>
      <c r="V208" s="68">
        <f>IF(V$193=" ", " ",INDEX(User_interface!$C$85:$C$174,MATCH(Berekeningen!V$193,User_interface!$B$85:$B$174))*INDEX(User_interface!$D$85:$D$174,MATCH(Berekeningen!V$193,User_interface!$B$85:$B$174))*User_interface!$G$54*User_interface!$G$55)</f>
        <v>34938.946680946887</v>
      </c>
      <c r="W208" s="68">
        <f>IF(W$193=" ", " ",INDEX(User_interface!$C$85:$C$174,MATCH(Berekeningen!W$193,User_interface!$B$85:$B$174))*INDEX(User_interface!$D$85:$D$174,MATCH(Berekeningen!W$193,User_interface!$B$85:$B$174))*User_interface!$G$54*User_interface!$G$55)</f>
        <v>32204.106840984066</v>
      </c>
      <c r="X208" s="68">
        <f>IF(X$193=" ", " ",INDEX(User_interface!$C$85:$C$174,MATCH(Berekeningen!X$193,User_interface!$B$85:$B$174))*INDEX(User_interface!$D$85:$D$174,MATCH(Berekeningen!X$193,User_interface!$B$85:$B$174))*User_interface!$G$54*User_interface!$G$55)</f>
        <v>29683.336103291178</v>
      </c>
      <c r="Y208" s="68">
        <f>IF(Y$193=" ", " ",INDEX(User_interface!$C$85:$C$174,MATCH(Berekeningen!Y$193,User_interface!$B$85:$B$174))*INDEX(User_interface!$D$85:$D$174,MATCH(Berekeningen!Y$193,User_interface!$B$85:$B$174))*User_interface!$G$54*User_interface!$G$55)</f>
        <v>27359.878246945536</v>
      </c>
      <c r="Z208" s="68">
        <f>IF(Z$193=" ", " ",INDEX(User_interface!$C$85:$C$174,MATCH(Berekeningen!Z$193,User_interface!$B$85:$B$174))*INDEX(User_interface!$D$85:$D$174,MATCH(Berekeningen!Z$193,User_interface!$B$85:$B$174))*User_interface!$G$54*User_interface!$G$55)</f>
        <v>25218.288641238203</v>
      </c>
      <c r="AA208" s="68">
        <f>IF(AA$193=" ", " ",INDEX(User_interface!$C$85:$C$174,MATCH(Berekeningen!AA$193,User_interface!$B$85:$B$174))*INDEX(User_interface!$D$85:$D$174,MATCH(Berekeningen!AA$193,User_interface!$B$85:$B$174))*User_interface!$G$54*User_interface!$G$55)</f>
        <v>23244.331581183204</v>
      </c>
      <c r="AB208" s="68">
        <f>IF(AB$193=" ", " ",INDEX(User_interface!$C$85:$C$174,MATCH(Berekeningen!AB$193,User_interface!$B$85:$B$174))*INDEX(User_interface!$D$85:$D$174,MATCH(Berekeningen!AB$193,User_interface!$B$85:$B$174))*User_interface!$G$54*User_interface!$G$55)</f>
        <v>21424.885659071533</v>
      </c>
      <c r="AC208" s="68">
        <f>IF(AC$193=" ", " ",INDEX(User_interface!$C$85:$C$174,MATCH(Berekeningen!AC$193,User_interface!$B$85:$B$174))*INDEX(User_interface!$D$85:$D$174,MATCH(Berekeningen!AC$193,User_interface!$B$85:$B$174))*User_interface!$G$54*User_interface!$G$55)</f>
        <v>19747.856543049849</v>
      </c>
      <c r="AD208" s="68">
        <f>IF(AD$193=" ", " ",INDEX(User_interface!$C$85:$C$174,MATCH(Berekeningen!AD$193,User_interface!$B$85:$B$174))*INDEX(User_interface!$D$85:$D$174,MATCH(Berekeningen!AD$193,User_interface!$B$85:$B$174))*User_interface!$G$54*User_interface!$G$55)</f>
        <v>18202.096582940492</v>
      </c>
      <c r="AE208" s="68">
        <f>IF(AE$193=" ", " ",INDEX(User_interface!$C$85:$C$174,MATCH(Berekeningen!AE$193,User_interface!$B$85:$B$174))*INDEX(User_interface!$D$85:$D$174,MATCH(Berekeningen!AE$193,User_interface!$B$85:$B$174))*User_interface!$G$54*User_interface!$G$55)</f>
        <v>16777.330708901623</v>
      </c>
      <c r="AF208" s="68">
        <f>IF(AF$193=" ", " ",INDEX(User_interface!$C$85:$C$174,MATCH(Berekeningen!AF$193,User_interface!$B$85:$B$174))*INDEX(User_interface!$D$85:$D$174,MATCH(Berekeningen!AF$193,User_interface!$B$85:$B$174))*User_interface!$G$54*User_interface!$G$55)</f>
        <v>15464.088130356533</v>
      </c>
      <c r="AG208" s="68">
        <f>IF(AG$193=" ", " ",INDEX(User_interface!$C$85:$C$174,MATCH(Berekeningen!AG$193,User_interface!$B$85:$B$174))*INDEX(User_interface!$D$85:$D$174,MATCH(Berekeningen!AG$193,User_interface!$B$85:$B$174))*User_interface!$G$54*User_interface!$G$55)</f>
        <v>14253.63938117721</v>
      </c>
      <c r="AH208" s="68">
        <f>IF(AH$193=" ", " ",INDEX(User_interface!$C$85:$C$174,MATCH(Berekeningen!AH$193,User_interface!$B$85:$B$174))*INDEX(User_interface!$D$85:$D$174,MATCH(Berekeningen!AH$193,User_interface!$B$85:$B$174))*User_interface!$G$54*User_interface!$G$55)</f>
        <v>13137.938292644847</v>
      </c>
      <c r="AI208" s="68">
        <f>IF(AI$193=" ", " ",INDEX(User_interface!$C$85:$C$174,MATCH(Berekeningen!AI$193,User_interface!$B$85:$B$174))*INDEX(User_interface!$D$85:$D$174,MATCH(Berekeningen!AI$193,User_interface!$B$85:$B$174))*User_interface!$G$54*User_interface!$G$55)</f>
        <v>12109.568508466666</v>
      </c>
      <c r="AJ208" s="68">
        <f>IF(AJ$193=" ", " ",INDEX(User_interface!$C$85:$C$174,MATCH(Berekeningen!AJ$193,User_interface!$B$85:$B$174))*INDEX(User_interface!$D$85:$D$174,MATCH(Berekeningen!AJ$193,User_interface!$B$85:$B$174))*User_interface!$G$54*User_interface!$G$55)</f>
        <v>11161.694186320205</v>
      </c>
      <c r="AK208" s="68">
        <f>IF(AK$193=" ", " ",INDEX(User_interface!$C$85:$C$174,MATCH(Berekeningen!AK$193,User_interface!$B$85:$B$174))*INDEX(User_interface!$D$85:$D$174,MATCH(Berekeningen!AK$193,User_interface!$B$85:$B$174))*User_interface!$G$54*User_interface!$G$55)</f>
        <v>10288.014558225512</v>
      </c>
      <c r="AL208" s="68">
        <f>IF(AL$193=" ", " ",INDEX(User_interface!$C$85:$C$174,MATCH(Berekeningen!AL$193,User_interface!$B$85:$B$174))*INDEX(User_interface!$D$85:$D$174,MATCH(Berekeningen!AL$193,User_interface!$B$85:$B$174))*User_interface!$G$54*User_interface!$G$55)</f>
        <v>9482.7220476961102</v>
      </c>
      <c r="AM208" s="68">
        <f>IF(AM$193=" ", " ",INDEX(User_interface!$C$85:$C$174,MATCH(Berekeningen!AM$193,User_interface!$B$85:$B$174))*INDEX(User_interface!$D$85:$D$174,MATCH(Berekeningen!AM$193,User_interface!$B$85:$B$174))*User_interface!$G$54*User_interface!$G$55)</f>
        <v>8740.4636652625159</v>
      </c>
      <c r="AN208" s="68">
        <f>IF(AN$193=" ", " ",INDEX(User_interface!$C$85:$C$174,MATCH(Berekeningen!AN$193,User_interface!$B$85:$B$174))*INDEX(User_interface!$D$85:$D$174,MATCH(Berekeningen!AN$193,User_interface!$B$85:$B$174))*User_interface!$G$54*User_interface!$G$55)</f>
        <v>8056.3054257543172</v>
      </c>
      <c r="AO208" s="68" t="str">
        <f>IF(AO$193=" ", " ",INDEX(User_interface!$C$85:$C$174,MATCH(Berekeningen!AO$193,User_interface!$B$85:$B$174))*INDEX(User_interface!$D$85:$D$174,MATCH(Berekeningen!AO$193,User_interface!$B$85:$B$174))*User_interface!$G$54*User_interface!$G$55)</f>
        <v xml:space="preserve"> </v>
      </c>
      <c r="AP208" s="68" t="str">
        <f>IF(AP$193=" ", " ",INDEX(User_interface!$C$85:$C$174,MATCH(Berekeningen!AP$193,User_interface!$B$85:$B$174))*INDEX(User_interface!$D$85:$D$174,MATCH(Berekeningen!AP$193,User_interface!$B$85:$B$174))*User_interface!$G$54*User_interface!$G$55)</f>
        <v xml:space="preserve"> </v>
      </c>
      <c r="AQ208" s="68" t="str">
        <f>IF(AQ$193=" ", " ",INDEX(User_interface!$C$85:$C$174,MATCH(Berekeningen!AQ$193,User_interface!$B$85:$B$174))*INDEX(User_interface!$D$85:$D$174,MATCH(Berekeningen!AQ$193,User_interface!$B$85:$B$174))*User_interface!$G$54*User_interface!$G$55)</f>
        <v xml:space="preserve"> </v>
      </c>
      <c r="AR208" s="68" t="str">
        <f>IF(AR$193=" ", " ",INDEX(User_interface!$C$85:$C$174,MATCH(Berekeningen!AR$193,User_interface!$B$85:$B$174))*INDEX(User_interface!$D$85:$D$174,MATCH(Berekeningen!AR$193,User_interface!$B$85:$B$174))*User_interface!$G$54*User_interface!$G$55)</f>
        <v xml:space="preserve"> </v>
      </c>
      <c r="AS208" s="68" t="str">
        <f>IF(AS$193=" ", " ",INDEX(User_interface!$C$85:$C$174,MATCH(Berekeningen!AS$193,User_interface!$B$85:$B$174))*INDEX(User_interface!$D$85:$D$174,MATCH(Berekeningen!AS$193,User_interface!$B$85:$B$174))*User_interface!$G$54*User_interface!$G$55)</f>
        <v xml:space="preserve"> </v>
      </c>
      <c r="AT208" s="68" t="str">
        <f>IF(AT$193=" ", " ",INDEX(User_interface!$C$85:$C$174,MATCH(Berekeningen!AT$193,User_interface!$B$85:$B$174))*INDEX(User_interface!$D$85:$D$174,MATCH(Berekeningen!AT$193,User_interface!$B$85:$B$174))*User_interface!$G$54*User_interface!$G$55)</f>
        <v xml:space="preserve"> </v>
      </c>
      <c r="AU208" s="68" t="str">
        <f>IF(AU$193=" ", " ",INDEX(User_interface!$C$85:$C$174,MATCH(Berekeningen!AU$193,User_interface!$B$85:$B$174))*INDEX(User_interface!$D$85:$D$174,MATCH(Berekeningen!AU$193,User_interface!$B$85:$B$174))*User_interface!$G$54*User_interface!$G$55)</f>
        <v xml:space="preserve"> </v>
      </c>
      <c r="AV208" s="68" t="str">
        <f>IF(AV$193=" ", " ",INDEX(User_interface!$C$85:$C$174,MATCH(Berekeningen!AV$193,User_interface!$B$85:$B$174))*INDEX(User_interface!$D$85:$D$174,MATCH(Berekeningen!AV$193,User_interface!$B$85:$B$174))*User_interface!$G$54*User_interface!$G$55)</f>
        <v xml:space="preserve"> </v>
      </c>
      <c r="AW208" s="68" t="str">
        <f>IF(AW$193=" ", " ",INDEX(User_interface!$C$85:$C$174,MATCH(Berekeningen!AW$193,User_interface!$B$85:$B$174))*INDEX(User_interface!$D$85:$D$174,MATCH(Berekeningen!AW$193,User_interface!$B$85:$B$174))*User_interface!$G$54*User_interface!$G$55)</f>
        <v xml:space="preserve"> </v>
      </c>
      <c r="AX208" s="68" t="str">
        <f>IF(AX$193=" ", " ",INDEX(User_interface!$C$85:$C$174,MATCH(Berekeningen!AX$193,User_interface!$B$85:$B$174))*INDEX(User_interface!$D$85:$D$174,MATCH(Berekeningen!AX$193,User_interface!$B$85:$B$174))*User_interface!$G$54*User_interface!$G$55)</f>
        <v xml:space="preserve"> </v>
      </c>
      <c r="AY208" s="68" t="str">
        <f>IF(AY$193=" ", " ",INDEX(User_interface!$C$85:$C$174,MATCH(Berekeningen!AY$193,User_interface!$B$85:$B$174))*INDEX(User_interface!$D$85:$D$174,MATCH(Berekeningen!AY$193,User_interface!$B$85:$B$174))*User_interface!$G$54*User_interface!$G$55)</f>
        <v xml:space="preserve"> </v>
      </c>
      <c r="AZ208" s="68" t="str">
        <f>IF(AZ$193=" ", " ",INDEX(User_interface!$C$85:$C$174,MATCH(Berekeningen!AZ$193,User_interface!$B$85:$B$174))*INDEX(User_interface!$D$85:$D$174,MATCH(Berekeningen!AZ$193,User_interface!$B$85:$B$174))*User_interface!$G$54*User_interface!$G$55)</f>
        <v xml:space="preserve"> </v>
      </c>
      <c r="BA208" s="68" t="str">
        <f>IF(BA$193=" ", " ",INDEX(User_interface!$C$85:$C$174,MATCH(Berekeningen!BA$193,User_interface!$B$85:$B$174))*INDEX(User_interface!$D$85:$D$174,MATCH(Berekeningen!BA$193,User_interface!$B$85:$B$174))*User_interface!$G$54*User_interface!$G$55)</f>
        <v xml:space="preserve"> </v>
      </c>
      <c r="BB208" s="68" t="str">
        <f>IF(BB$193=" ", " ",INDEX(User_interface!$C$85:$C$174,MATCH(Berekeningen!BB$193,User_interface!$B$85:$B$174))*INDEX(User_interface!$D$85:$D$174,MATCH(Berekeningen!BB$193,User_interface!$B$85:$B$174))*User_interface!$G$54*User_interface!$G$55)</f>
        <v xml:space="preserve"> </v>
      </c>
      <c r="BC208" s="68" t="str">
        <f>IF(BC$193=" ", " ",INDEX(User_interface!$C$85:$C$174,MATCH(Berekeningen!BC$193,User_interface!$B$85:$B$174))*INDEX(User_interface!$D$85:$D$174,MATCH(Berekeningen!BC$193,User_interface!$B$85:$B$174))*User_interface!$G$54*User_interface!$G$55)</f>
        <v xml:space="preserve"> </v>
      </c>
      <c r="BD208" s="68" t="str">
        <f>IF(BD$193=" ", " ",INDEX(User_interface!$C$85:$C$174,MATCH(Berekeningen!BD$193,User_interface!$B$85:$B$174))*INDEX(User_interface!$D$85:$D$174,MATCH(Berekeningen!BD$193,User_interface!$B$85:$B$174))*User_interface!$G$54*User_interface!$G$55)</f>
        <v xml:space="preserve"> </v>
      </c>
      <c r="BE208" s="68" t="str">
        <f>IF(BE$193=" ", " ",INDEX(User_interface!$C$85:$C$174,MATCH(Berekeningen!BE$193,User_interface!$B$85:$B$174))*INDEX(User_interface!$D$85:$D$174,MATCH(Berekeningen!BE$193,User_interface!$B$85:$B$174))*User_interface!$G$54*User_interface!$G$55)</f>
        <v xml:space="preserve"> </v>
      </c>
      <c r="BF208" s="68" t="str">
        <f>IF(BF$193=" ", " ",INDEX(User_interface!$C$85:$C$174,MATCH(Berekeningen!BF$193,User_interface!$B$85:$B$174))*INDEX(User_interface!$D$85:$D$174,MATCH(Berekeningen!BF$193,User_interface!$B$85:$B$174))*User_interface!$G$54*User_interface!$G$55)</f>
        <v xml:space="preserve"> </v>
      </c>
      <c r="BG208" s="68" t="str">
        <f>IF(BG$193=" ", " ",INDEX(User_interface!$C$85:$C$174,MATCH(Berekeningen!BG$193,User_interface!$B$85:$B$174))*INDEX(User_interface!$D$85:$D$174,MATCH(Berekeningen!BG$193,User_interface!$B$85:$B$174))*User_interface!$G$54*User_interface!$G$55)</f>
        <v xml:space="preserve"> </v>
      </c>
      <c r="BH208" s="68" t="str">
        <f>IF(BH$193=" ", " ",INDEX(User_interface!$C$85:$C$174,MATCH(Berekeningen!BH$193,User_interface!$B$85:$B$174))*INDEX(User_interface!$D$85:$D$174,MATCH(Berekeningen!BH$193,User_interface!$B$85:$B$174))*User_interface!$G$54*User_interface!$G$55)</f>
        <v xml:space="preserve"> </v>
      </c>
      <c r="BI208" s="68" t="str">
        <f>IF(BI$193=" ", " ",INDEX(User_interface!$C$85:$C$174,MATCH(Berekeningen!BI$193,User_interface!$B$85:$B$174))*INDEX(User_interface!$D$85:$D$174,MATCH(Berekeningen!BI$193,User_interface!$B$85:$B$174))*User_interface!$G$54*User_interface!$G$55)</f>
        <v xml:space="preserve"> </v>
      </c>
      <c r="BJ208" s="68" t="str">
        <f>IF(BJ$193=" ", " ",INDEX(User_interface!$C$85:$C$174,MATCH(Berekeningen!BJ$193,User_interface!$B$85:$B$174))*INDEX(User_interface!$D$85:$D$174,MATCH(Berekeningen!BJ$193,User_interface!$B$85:$B$174))*User_interface!$G$54*User_interface!$G$55)</f>
        <v xml:space="preserve"> </v>
      </c>
      <c r="BK208" s="68" t="str">
        <f>IF(BK$193=" ", " ",INDEX(User_interface!$C$85:$C$174,MATCH(Berekeningen!BK$193,User_interface!$B$85:$B$174))*INDEX(User_interface!$D$85:$D$174,MATCH(Berekeningen!BK$193,User_interface!$B$85:$B$174))*User_interface!$G$54*User_interface!$G$55)</f>
        <v xml:space="preserve"> </v>
      </c>
      <c r="BL208" s="68" t="str">
        <f>IF(BL$193=" ", " ",INDEX(User_interface!$C$85:$C$174,MATCH(Berekeningen!BL$193,User_interface!$B$85:$B$174))*INDEX(User_interface!$D$85:$D$174,MATCH(Berekeningen!BL$193,User_interface!$B$85:$B$174))*User_interface!$G$54*User_interface!$G$55)</f>
        <v xml:space="preserve"> </v>
      </c>
      <c r="BM208" s="68" t="str">
        <f>IF(BM$193=" ", " ",INDEX(User_interface!$C$85:$C$174,MATCH(Berekeningen!BM$193,User_interface!$B$85:$B$174))*INDEX(User_interface!$D$85:$D$174,MATCH(Berekeningen!BM$193,User_interface!$B$85:$B$174))*User_interface!$G$54*User_interface!$G$55)</f>
        <v xml:space="preserve"> </v>
      </c>
    </row>
    <row r="209" spans="2:65">
      <c r="C209" s="68" t="s">
        <v>43</v>
      </c>
      <c r="D209" s="68" t="s">
        <v>6</v>
      </c>
      <c r="F209" s="68" t="str">
        <f>IF(F193=" "," ",SUM(SUMIF($B194:$B208,$U$4,F194:F208),-SUMIF($B194:$B208,$U$3,F194:F208))/(1+User_interface!$G$59)^(F193-($P193-1)))</f>
        <v xml:space="preserve"> </v>
      </c>
      <c r="G209" s="68" t="str">
        <f>IF(G193=" "," ",SUM(SUMIF($B194:$B208,$U$4,G194:G208),-SUMIF($B194:$B208,$U$3,G194:G208))/(1+User_interface!$G$59)^(G193-($P193-1)))</f>
        <v xml:space="preserve"> </v>
      </c>
      <c r="H209" s="68" t="str">
        <f>IF(H193=" "," ",SUM(SUMIF($B194:$B208,$U$4,H194:H208),-SUMIF($B194:$B208,$U$3,H194:H208))/(1+User_interface!$G$59)^(H193-($P193-1)))</f>
        <v xml:space="preserve"> </v>
      </c>
      <c r="I209" s="68" t="str">
        <f>IF(I193=" "," ",SUM(SUMIF($B194:$B208,$U$4,I194:I208),-SUMIF($B194:$B208,$U$3,I194:I208))/(1+User_interface!$G$59)^(I193-($P193-1)))</f>
        <v xml:space="preserve"> </v>
      </c>
      <c r="J209" s="68" t="str">
        <f>IF(J193=" "," ",SUM(SUMIF($B194:$B208,$U$4,J194:J208),-SUMIF($B194:$B208,$U$3,J194:J208))/(1+User_interface!$G$59)^(J193-($P193-1)))</f>
        <v xml:space="preserve"> </v>
      </c>
      <c r="K209" s="68" t="str">
        <f>IF(K193=" "," ",SUM(SUMIF($B194:$B208,$U$4,K194:K208),-SUMIF($B194:$B208,$U$3,K194:K208))/(1+User_interface!$G$59)^(K193-($P193-1)))</f>
        <v xml:space="preserve"> </v>
      </c>
      <c r="L209" s="68" t="str">
        <f>IF(L193=" "," ",SUM(SUMIF($B194:$B208,$U$4,L194:L208),-SUMIF($B194:$B208,$U$3,L194:L208))/(1+User_interface!$G$59)^(L193-($P193-1)))</f>
        <v xml:space="preserve"> </v>
      </c>
      <c r="M209" s="68" t="str">
        <f>IF(M193=" "," ",SUM(SUMIF($B194:$B208,$U$4,M194:M208),-SUMIF($B194:$B208,$U$3,M194:M208))/(1+User_interface!$G$59)^(M193-($P193-1)))</f>
        <v xml:space="preserve"> </v>
      </c>
      <c r="N209" s="68" t="str">
        <f>IF(N193=" "," ",SUM(SUMIF($B194:$B208,$U$4,N194:N208),-SUMIF($B194:$B208,$U$3,N194:N208))/(1+User_interface!$G$59)^(N193-($P193-1)))</f>
        <v xml:space="preserve"> </v>
      </c>
      <c r="O209" s="68" t="str">
        <f>IF(O193=" "," ",SUM(SUMIF($B194:$B208,$U$4,O194:O208),-SUMIF($B194:$B208,$U$3,O194:O208))/(1+User_interface!$G$59)^(O193-($P193-1)))</f>
        <v xml:space="preserve"> </v>
      </c>
      <c r="P209" s="68">
        <f>IF(P193=" "," ",SUM(SUMIF($B194:$B208,$U$4,P194:P208),-SUMIF($B194:$B208,$U$3,P194:P208))/(1+User_interface!$G$59)^(P193-($P193-1)))</f>
        <v>285226.09976302873</v>
      </c>
      <c r="Q209" s="68">
        <f>IF(Q193=" "," ",SUM(SUMIF($B194:$B208,$U$4,Q194:Q208),-SUMIF($B194:$B208,$U$3,Q194:Q208))/(1+User_interface!$G$59)^(Q193-($P193-1)))</f>
        <v>242045.60170918069</v>
      </c>
      <c r="R209" s="68">
        <f>IF(R193=" "," ",SUM(SUMIF($B194:$B208,$U$4,R194:R208),-SUMIF($B194:$B208,$U$3,R194:R208))/(1+User_interface!$G$59)^(R193-($P193-1)))</f>
        <v>204626.53871177658</v>
      </c>
      <c r="S209" s="68">
        <f>IF(S193=" "," ",SUM(SUMIF($B194:$B208,$U$4,S194:S208),-SUMIF($B194:$B208,$U$3,S194:S208))/(1+User_interface!$G$59)^(S193-($P193-1)))</f>
        <v>172214.11096248464</v>
      </c>
      <c r="T209" s="68">
        <f>IF(T193=" "," ",SUM(SUMIF($B194:$B208,$U$4,T194:T208),-SUMIF($B194:$B208,$U$3,T194:T208))/(1+User_interface!$G$59)^(T193-($P193-1)))</f>
        <v>144152.41876880365</v>
      </c>
      <c r="U209" s="68">
        <f>IF(U193=" "," ",SUM(SUMIF($B194:$B208,$U$4,U194:U208),-SUMIF($B194:$B208,$U$3,U194:U208))/(1+User_interface!$G$59)^(U193-($P193-1)))</f>
        <v>119871.46443040515</v>
      </c>
      <c r="V209" s="68">
        <f>IF(V193=" "," ",SUM(SUMIF($B194:$B208,$U$4,V194:V208),-SUMIF($B194:$B208,$U$3,V194:V208))/(1+User_interface!$G$59)^(V193-($P193-1)))</f>
        <v>98875.867527145456</v>
      </c>
      <c r="W209" s="68">
        <f>IF(W193=" "," ",SUM(SUMIF($B194:$B208,$U$4,W194:W208),-SUMIF($B194:$B208,$U$3,W194:W208))/(1+User_interface!$G$59)^(W193-($P193-1)))</f>
        <v>80735.067199265657</v>
      </c>
      <c r="X209" s="68">
        <f>IF(X193=" "," ",SUM(SUMIF($B194:$B208,$U$4,X194:X208),-SUMIF($B194:$B208,$U$3,X194:X208))/(1+User_interface!$G$59)^(X193-($P193-1)))</f>
        <v>65074.81497909769</v>
      </c>
      <c r="Y209" s="68">
        <f>IF(Y193=" "," ",SUM(SUMIF($B194:$B208,$U$4,Y194:Y208),-SUMIF($B194:$B208,$U$3,Y194:Y208))/(1+User_interface!$G$59)^(Y193-($P193-1)))</f>
        <v>51569.78773702035</v>
      </c>
      <c r="Z209" s="68">
        <f>IF(Z193=" "," ",SUM(SUMIF($B194:$B208,$U$4,Z194:Z208),-SUMIF($B194:$B208,$U$3,Z194:Z208))/(1+User_interface!$G$59)^(Z193-($P193-1)))</f>
        <v>39937.172860241895</v>
      </c>
      <c r="AA209" s="68">
        <f>IF(AA193=" "," ",SUM(SUMIF($B194:$B208,$U$4,AA194:AA208),-SUMIF($B194:$B208,$U$3,AA194:AA208))/(1+User_interface!$G$59)^(AA193-($P193-1)))</f>
        <v>29931.097348885814</v>
      </c>
      <c r="AB209" s="68">
        <f>IF(AB193=" "," ",SUM(SUMIF($B194:$B208,$U$4,AB194:AB208),-SUMIF($B194:$B208,$U$3,AB194:AB208))/(1+User_interface!$G$59)^(AB193-($P193-1)))</f>
        <v>21337.78948665642</v>
      </c>
      <c r="AC209" s="68">
        <f>IF(AC193=" "," ",SUM(SUMIF($B194:$B208,$U$4,AC194:AC208),-SUMIF($B194:$B208,$U$3,AC194:AC208))/(1+User_interface!$G$59)^(AC193-($P193-1)))</f>
        <v>13971.37646718382</v>
      </c>
      <c r="AD209" s="68">
        <f>IF(AD193=" "," ",SUM(SUMIF($B194:$B208,$U$4,AD194:AD208),-SUMIF($B194:$B208,$U$3,AD194:AD208))/(1+User_interface!$G$59)^(AD193-($P193-1)))</f>
        <v>7670.2341304002157</v>
      </c>
      <c r="AE209" s="68">
        <f>IF(AE193=" "," ",SUM(SUMIF($B194:$B208,$U$4,AE194:AE208),-SUMIF($B194:$B208,$U$3,AE194:AE208))/(1+User_interface!$G$59)^(AE193-($P193-1)))</f>
        <v>2293.8160447468867</v>
      </c>
      <c r="AF209" s="68">
        <f>IF(AF193=" "," ",SUM(SUMIF($B194:$B208,$U$4,AF194:AF208),-SUMIF($B194:$B208,$U$3,AF194:AF208))/(1+User_interface!$G$59)^(AF193-($P193-1)))</f>
        <v>-2280.101214937999</v>
      </c>
      <c r="AG209" s="68">
        <f>IF(AG193=" "," ",SUM(SUMIF($B194:$B208,$U$4,AG194:AG208),-SUMIF($B194:$B208,$U$3,AG194:AG208))/(1+User_interface!$G$59)^(AG193-($P193-1)))</f>
        <v>-6157.8114027469464</v>
      </c>
      <c r="AH209" s="68">
        <f>IF(AH193=" "," ",SUM(SUMIF($B194:$B208,$U$4,AH194:AH208),-SUMIF($B194:$B208,$U$3,AH194:AH208))/(1+User_interface!$G$59)^(AH193-($P193-1)))</f>
        <v>-9431.7581219163039</v>
      </c>
      <c r="AI209" s="68">
        <f>IF(AI193=" "," ",SUM(SUMIF($B194:$B208,$U$4,AI194:AI208),-SUMIF($B194:$B208,$U$3,AI194:AI208))/(1+User_interface!$G$59)^(AI193-($P193-1)))</f>
        <v>-12182.341822037763</v>
      </c>
      <c r="AJ209" s="68">
        <f>IF(AJ193=" "," ",SUM(SUMIF($B194:$B208,$U$4,AJ194:AJ208),-SUMIF($B194:$B208,$U$3,AJ194:AJ208))/(1+User_interface!$G$59)^(AJ193-($P193-1)))</f>
        <v>-14479.490116556051</v>
      </c>
      <c r="AK209" s="68">
        <f>IF(AK193=" "," ",SUM(SUMIF($B194:$B208,$U$4,AK194:AK208),-SUMIF($B194:$B208,$U$3,AK194:AK208))/(1+User_interface!$G$59)^(AK193-($P193-1)))</f>
        <v>-16384.022535662563</v>
      </c>
      <c r="AL209" s="68">
        <f>IF(AL193=" "," ",SUM(SUMIF($B194:$B208,$U$4,AL194:AL208),-SUMIF($B194:$B208,$U$3,AL194:AL208))/(1+User_interface!$G$59)^(AL193-($P193-1)))</f>
        <v>-17948.83672668162</v>
      </c>
      <c r="AM209" s="68">
        <f>IF(AM193=" "," ",SUM(SUMIF($B194:$B208,$U$4,AM194:AM208),-SUMIF($B194:$B208,$U$3,AM194:AM208))/(1+User_interface!$G$59)^(AM193-($P193-1)))</f>
        <v>-19219.939553387925</v>
      </c>
      <c r="AN209" s="68">
        <f>IF(AN193=" "," ",SUM(SUMIF($B194:$B208,$U$4,AN194:AN208),-SUMIF($B194:$B208,$U$3,AN194:AN208))/(1+User_interface!$G$59)^(AN193-($P193-1)))</f>
        <v>-20237.343455562819</v>
      </c>
      <c r="AO209" s="68" t="str">
        <f>IF(AO193=" "," ",SUM(SUMIF($B194:$B208,$U$4,AO194:AO208),-SUMIF($B194:$B208,$U$3,AO194:AO208))/(1+User_interface!$G$59)^(AO193-($P193-1)))</f>
        <v xml:space="preserve"> </v>
      </c>
      <c r="AP209" s="68" t="str">
        <f>IF(AP193=" "," ",SUM(SUMIF($B194:$B208,$U$4,AP194:AP208),-SUMIF($B194:$B208,$U$3,AP194:AP208))/(1+User_interface!$G$59)^(AP193-($P193-1)))</f>
        <v xml:space="preserve"> </v>
      </c>
      <c r="AQ209" s="68" t="str">
        <f>IF(AQ193=" "," ",SUM(SUMIF($B194:$B208,$U$4,AQ194:AQ208),-SUMIF($B194:$B208,$U$3,AQ194:AQ208))/(1+User_interface!$G$59)^(AQ193-($P193-1)))</f>
        <v xml:space="preserve"> </v>
      </c>
      <c r="AR209" s="68" t="str">
        <f>IF(AR193=" "," ",SUM(SUMIF($B194:$B208,$U$4,AR194:AR208),-SUMIF($B194:$B208,$U$3,AR194:AR208))/(1+User_interface!$G$59)^(AR193-($P193-1)))</f>
        <v xml:space="preserve"> </v>
      </c>
      <c r="AS209" s="68" t="str">
        <f>IF(AS193=" "," ",SUM(SUMIF($B194:$B208,$U$4,AS194:AS208),-SUMIF($B194:$B208,$U$3,AS194:AS208))/(1+User_interface!$G$59)^(AS193-($P193-1)))</f>
        <v xml:space="preserve"> </v>
      </c>
      <c r="AT209" s="68" t="str">
        <f>IF(AT193=" "," ",SUM(SUMIF($B194:$B208,$U$4,AT194:AT208),-SUMIF($B194:$B208,$U$3,AT194:AT208))/(1+User_interface!$G$59)^(AT193-($P193-1)))</f>
        <v xml:space="preserve"> </v>
      </c>
      <c r="AU209" s="68" t="str">
        <f>IF(AU193=" "," ",SUM(SUMIF($B194:$B208,$U$4,AU194:AU208),-SUMIF($B194:$B208,$U$3,AU194:AU208))/(1+User_interface!$G$59)^(AU193-($P193-1)))</f>
        <v xml:space="preserve"> </v>
      </c>
      <c r="AV209" s="68" t="str">
        <f>IF(AV193=" "," ",SUM(SUMIF($B194:$B208,$U$4,AV194:AV208),-SUMIF($B194:$B208,$U$3,AV194:AV208))/(1+User_interface!$G$59)^(AV193-($P193-1)))</f>
        <v xml:space="preserve"> </v>
      </c>
      <c r="AW209" s="68" t="str">
        <f>IF(AW193=" "," ",SUM(SUMIF($B194:$B208,$U$4,AW194:AW208),-SUMIF($B194:$B208,$U$3,AW194:AW208))/(1+User_interface!$G$59)^(AW193-($P193-1)))</f>
        <v xml:space="preserve"> </v>
      </c>
      <c r="AX209" s="68" t="str">
        <f>IF(AX193=" "," ",SUM(SUMIF($B194:$B208,$U$4,AX194:AX208),-SUMIF($B194:$B208,$U$3,AX194:AX208))/(1+User_interface!$G$59)^(AX193-($P193-1)))</f>
        <v xml:space="preserve"> </v>
      </c>
      <c r="AY209" s="68" t="str">
        <f>IF(AY193=" "," ",SUM(SUMIF($B194:$B208,$U$4,AY194:AY208),-SUMIF($B194:$B208,$U$3,AY194:AY208))/(1+User_interface!$G$59)^(AY193-($P193-1)))</f>
        <v xml:space="preserve"> </v>
      </c>
      <c r="AZ209" s="68" t="str">
        <f>IF(AZ193=" "," ",SUM(SUMIF($B194:$B208,$U$4,AZ194:AZ208),-SUMIF($B194:$B208,$U$3,AZ194:AZ208))/(1+User_interface!$G$59)^(AZ193-($P193-1)))</f>
        <v xml:space="preserve"> </v>
      </c>
      <c r="BA209" s="68" t="str">
        <f>IF(BA193=" "," ",SUM(SUMIF($B194:$B208,$U$4,BA194:BA208),-SUMIF($B194:$B208,$U$3,BA194:BA208))/(1+User_interface!$G$59)^(BA193-($P193-1)))</f>
        <v xml:space="preserve"> </v>
      </c>
      <c r="BB209" s="68" t="str">
        <f>IF(BB193=" "," ",SUM(SUMIF($B194:$B208,$U$4,BB194:BB208),-SUMIF($B194:$B208,$U$3,BB194:BB208))/(1+User_interface!$G$59)^(BB193-($P193-1)))</f>
        <v xml:space="preserve"> </v>
      </c>
      <c r="BC209" s="68" t="str">
        <f>IF(BC193=" "," ",SUM(SUMIF($B194:$B208,$U$4,BC194:BC208),-SUMIF($B194:$B208,$U$3,BC194:BC208))/(1+User_interface!$G$59)^(BC193-($P193-1)))</f>
        <v xml:space="preserve"> </v>
      </c>
      <c r="BD209" s="68" t="str">
        <f>IF(BD193=" "," ",SUM(SUMIF($B194:$B208,$U$4,BD194:BD208),-SUMIF($B194:$B208,$U$3,BD194:BD208))/(1+User_interface!$G$59)^(BD193-($P193-1)))</f>
        <v xml:space="preserve"> </v>
      </c>
      <c r="BE209" s="68" t="str">
        <f>IF(BE193=" "," ",SUM(SUMIF($B194:$B208,$U$4,BE194:BE208),-SUMIF($B194:$B208,$U$3,BE194:BE208))/(1+User_interface!$G$59)^(BE193-($P193-1)))</f>
        <v xml:space="preserve"> </v>
      </c>
      <c r="BF209" s="68" t="str">
        <f>IF(BF193=" "," ",SUM(SUMIF($B194:$B208,$U$4,BF194:BF208),-SUMIF($B194:$B208,$U$3,BF194:BF208))/(1+User_interface!$G$59)^(BF193-($P193-1)))</f>
        <v xml:space="preserve"> </v>
      </c>
      <c r="BG209" s="68" t="str">
        <f>IF(BG193=" "," ",SUM(SUMIF($B194:$B208,$U$4,BG194:BG208),-SUMIF($B194:$B208,$U$3,BG194:BG208))/(1+User_interface!$G$59)^(BG193-($P193-1)))</f>
        <v xml:space="preserve"> </v>
      </c>
      <c r="BH209" s="68" t="str">
        <f>IF(BH193=" "," ",SUM(SUMIF($B194:$B208,$U$4,BH194:BH208),-SUMIF($B194:$B208,$U$3,BH194:BH208))/(1+User_interface!$G$59)^(BH193-($P193-1)))</f>
        <v xml:space="preserve"> </v>
      </c>
      <c r="BI209" s="68" t="str">
        <f>IF(BI193=" "," ",SUM(SUMIF($B194:$B208,$U$4,BI194:BI208),-SUMIF($B194:$B208,$U$3,BI194:BI208))/(1+User_interface!$G$59)^(BI193-($P193-1)))</f>
        <v xml:space="preserve"> </v>
      </c>
      <c r="BJ209" s="68" t="str">
        <f>IF(BJ193=" "," ",SUM(SUMIF($B194:$B208,$U$4,BJ194:BJ208),-SUMIF($B194:$B208,$U$3,BJ194:BJ208))/(1+User_interface!$G$59)^(BJ193-($P193-1)))</f>
        <v xml:space="preserve"> </v>
      </c>
      <c r="BK209" s="68" t="str">
        <f>IF(BK193=" "," ",SUM(SUMIF($B194:$B208,$U$4,BK194:BK208),-SUMIF($B194:$B208,$U$3,BK194:BK208))/(1+User_interface!$G$59)^(BK193-($P193-1)))</f>
        <v xml:space="preserve"> </v>
      </c>
      <c r="BL209" s="68" t="str">
        <f>IF(BL193=" "," ",SUM(SUMIF($B194:$B208,$U$4,BL194:BL208),-SUMIF($B194:$B208,$U$3,BL194:BL208))/(1+User_interface!$G$59)^(BL193-($P193-1)))</f>
        <v xml:space="preserve"> </v>
      </c>
      <c r="BM209" s="68" t="str">
        <f>IF(BM193=" "," ",SUM(SUMIF($B194:$B208,$U$4,BM194:BM208),-SUMIF($B194:$B208,$U$3,BM194:BM208))/(1+User_interface!$G$59)^(BM193-($P193-1)))</f>
        <v xml:space="preserve"> </v>
      </c>
    </row>
    <row r="210" spans="2:65">
      <c r="C210" s="68" t="s">
        <v>131</v>
      </c>
      <c r="D210" s="68" t="s">
        <v>6</v>
      </c>
      <c r="F210" s="68" t="str">
        <f>IF(F193=" "," ",SUM(SUMIF($B194:$B208,$U$3,F194:F208),-SUMIF($B194:$B208,$U$4,F194:F208))/(1+User_interface!$G$59)^(F193-($P193-1)))</f>
        <v xml:space="preserve"> </v>
      </c>
      <c r="G210" s="68" t="str">
        <f>IF(G193=" "," ",SUM(SUMIF($B194:$B208,$U$3,G194:G208),-SUMIF($B194:$B208,$U$4,G194:G208))/(1+User_interface!$G$59)^(G193-($P193-1)))</f>
        <v xml:space="preserve"> </v>
      </c>
      <c r="H210" s="68" t="str">
        <f>IF(H193=" "," ",SUM(SUMIF($B194:$B208,$U$3,H194:H208),-SUMIF($B194:$B208,$U$4,H194:H208))/(1+User_interface!$G$59)^(H193-($P193-1)))</f>
        <v xml:space="preserve"> </v>
      </c>
      <c r="I210" s="68" t="str">
        <f>IF(I193=" "," ",SUM(SUMIF($B194:$B208,$U$3,I194:I208),-SUMIF($B194:$B208,$U$4,I194:I208))/(1+User_interface!$G$59)^(I193-($P193-1)))</f>
        <v xml:space="preserve"> </v>
      </c>
      <c r="J210" s="68" t="str">
        <f>IF(J193=" "," ",SUM(SUMIF($B194:$B208,$U$3,J194:J208),-SUMIF($B194:$B208,$U$4,J194:J208))/(1+User_interface!$G$59)^(J193-($P193-1)))</f>
        <v xml:space="preserve"> </v>
      </c>
      <c r="K210" s="68" t="str">
        <f>IF(K193=" "," ",SUM(SUMIF($B194:$B208,$U$3,K194:K208),-SUMIF($B194:$B208,$U$4,K194:K208))/(1+User_interface!$G$59)^(K193-($P193-1)))</f>
        <v xml:space="preserve"> </v>
      </c>
      <c r="L210" s="68" t="str">
        <f>IF(L193=" "," ",SUM(SUMIF($B194:$B208,$U$3,L194:L208),-SUMIF($B194:$B208,$U$4,L194:L208))/(1+User_interface!$G$59)^(L193-($P193-1)))</f>
        <v xml:space="preserve"> </v>
      </c>
      <c r="M210" s="68" t="str">
        <f>IF(M193=" "," ",SUM(SUMIF($B194:$B208,$U$3,M194:M208),-SUMIF($B194:$B208,$U$4,M194:M208))/(1+User_interface!$G$59)^(M193-($P193-1)))</f>
        <v xml:space="preserve"> </v>
      </c>
      <c r="N210" s="68" t="str">
        <f>IF(N193=" "," ",SUM(SUMIF($B194:$B208,$U$3,N194:N208),-SUMIF($B194:$B208,$U$4,N194:N208))/(1+User_interface!$G$59)^(N193-($P193-1)))</f>
        <v xml:space="preserve"> </v>
      </c>
      <c r="O210" s="68" t="str">
        <f>IF(O193=" "," ",SUM(SUMIF($B194:$B208,$U$3,O194:O208),-SUMIF($B194:$B208,$U$4,O194:O208))/(1+User_interface!$G$59)^(O193-($P193-1)))</f>
        <v xml:space="preserve"> </v>
      </c>
      <c r="P210" s="68">
        <f>IF(P193=" "," ",SUM(SUMIF($B194:$B208,$U$3,P194:P208),-SUMIF($B194:$B208,$U$4,P194:P208))/(1+User_interface!$G$59)^(P193-($P193-1)))</f>
        <v>-285226.09976302873</v>
      </c>
      <c r="Q210" s="68">
        <f>IF(Q193=" "," ",SUM(SUMIF($B194:$B208,$U$3,Q194:Q208),-SUMIF($B194:$B208,$U$4,Q194:Q208))/(1+User_interface!$G$59)^(Q193-($P193-1)))</f>
        <v>-242045.60170918069</v>
      </c>
      <c r="R210" s="68">
        <f>IF(R193=" "," ",SUM(SUMIF($B194:$B208,$U$3,R194:R208),-SUMIF($B194:$B208,$U$4,R194:R208))/(1+User_interface!$G$59)^(R193-($P193-1)))</f>
        <v>-204626.53871177658</v>
      </c>
      <c r="S210" s="68">
        <f>IF(S193=" "," ",SUM(SUMIF($B194:$B208,$U$3,S194:S208),-SUMIF($B194:$B208,$U$4,S194:S208))/(1+User_interface!$G$59)^(S193-($P193-1)))</f>
        <v>-172214.11096248464</v>
      </c>
      <c r="T210" s="68">
        <f>IF(T193=" "," ",SUM(SUMIF($B194:$B208,$U$3,T194:T208),-SUMIF($B194:$B208,$U$4,T194:T208))/(1+User_interface!$G$59)^(T193-($P193-1)))</f>
        <v>-144152.41876880365</v>
      </c>
      <c r="U210" s="68">
        <f>IF(U193=" "," ",SUM(SUMIF($B194:$B208,$U$3,U194:U208),-SUMIF($B194:$B208,$U$4,U194:U208))/(1+User_interface!$G$59)^(U193-($P193-1)))</f>
        <v>-119871.46443040515</v>
      </c>
      <c r="V210" s="68">
        <f>IF(V193=" "," ",SUM(SUMIF($B194:$B208,$U$3,V194:V208),-SUMIF($B194:$B208,$U$4,V194:V208))/(1+User_interface!$G$59)^(V193-($P193-1)))</f>
        <v>-98875.867527145456</v>
      </c>
      <c r="W210" s="68">
        <f>IF(W193=" "," ",SUM(SUMIF($B194:$B208,$U$3,W194:W208),-SUMIF($B194:$B208,$U$4,W194:W208))/(1+User_interface!$G$59)^(W193-($P193-1)))</f>
        <v>-80735.067199265657</v>
      </c>
      <c r="X210" s="68">
        <f>IF(X193=" "," ",SUM(SUMIF($B194:$B208,$U$3,X194:X208),-SUMIF($B194:$B208,$U$4,X194:X208))/(1+User_interface!$G$59)^(X193-($P193-1)))</f>
        <v>-65074.81497909769</v>
      </c>
      <c r="Y210" s="68">
        <f>IF(Y193=" "," ",SUM(SUMIF($B194:$B208,$U$3,Y194:Y208),-SUMIF($B194:$B208,$U$4,Y194:Y208))/(1+User_interface!$G$59)^(Y193-($P193-1)))</f>
        <v>-51569.78773702035</v>
      </c>
      <c r="Z210" s="68">
        <f>IF(Z193=" "," ",SUM(SUMIF($B194:$B208,$U$3,Z194:Z208),-SUMIF($B194:$B208,$U$4,Z194:Z208))/(1+User_interface!$G$59)^(Z193-($P193-1)))</f>
        <v>-39937.172860241895</v>
      </c>
      <c r="AA210" s="68">
        <f>IF(AA193=" "," ",SUM(SUMIF($B194:$B208,$U$3,AA194:AA208),-SUMIF($B194:$B208,$U$4,AA194:AA208))/(1+User_interface!$G$59)^(AA193-($P193-1)))</f>
        <v>-29931.097348885814</v>
      </c>
      <c r="AB210" s="68">
        <f>IF(AB193=" "," ",SUM(SUMIF($B194:$B208,$U$3,AB194:AB208),-SUMIF($B194:$B208,$U$4,AB194:AB208))/(1+User_interface!$G$59)^(AB193-($P193-1)))</f>
        <v>-21337.78948665642</v>
      </c>
      <c r="AC210" s="68">
        <f>IF(AC193=" "," ",SUM(SUMIF($B194:$B208,$U$3,AC194:AC208),-SUMIF($B194:$B208,$U$4,AC194:AC208))/(1+User_interface!$G$59)^(AC193-($P193-1)))</f>
        <v>-13971.37646718382</v>
      </c>
      <c r="AD210" s="68">
        <f>IF(AD193=" "," ",SUM(SUMIF($B194:$B208,$U$3,AD194:AD208),-SUMIF($B194:$B208,$U$4,AD194:AD208))/(1+User_interface!$G$59)^(AD193-($P193-1)))</f>
        <v>-7670.2341304002157</v>
      </c>
      <c r="AE210" s="68">
        <f>IF(AE193=" "," ",SUM(SUMIF($B194:$B208,$U$3,AE194:AE208),-SUMIF($B194:$B208,$U$4,AE194:AE208))/(1+User_interface!$G$59)^(AE193-($P193-1)))</f>
        <v>-2293.8160447468867</v>
      </c>
      <c r="AF210" s="68">
        <f>IF(AF193=" "," ",SUM(SUMIF($B194:$B208,$U$3,AF194:AF208),-SUMIF($B194:$B208,$U$4,AF194:AF208))/(1+User_interface!$G$59)^(AF193-($P193-1)))</f>
        <v>2280.101214937999</v>
      </c>
      <c r="AG210" s="68">
        <f>IF(AG193=" "," ",SUM(SUMIF($B194:$B208,$U$3,AG194:AG208),-SUMIF($B194:$B208,$U$4,AG194:AG208))/(1+User_interface!$G$59)^(AG193-($P193-1)))</f>
        <v>6157.8114027469464</v>
      </c>
      <c r="AH210" s="68">
        <f>IF(AH193=" "," ",SUM(SUMIF($B194:$B208,$U$3,AH194:AH208),-SUMIF($B194:$B208,$U$4,AH194:AH208))/(1+User_interface!$G$59)^(AH193-($P193-1)))</f>
        <v>9431.7581219163039</v>
      </c>
      <c r="AI210" s="68">
        <f>IF(AI193=" "," ",SUM(SUMIF($B194:$B208,$U$3,AI194:AI208),-SUMIF($B194:$B208,$U$4,AI194:AI208))/(1+User_interface!$G$59)^(AI193-($P193-1)))</f>
        <v>12182.341822037763</v>
      </c>
      <c r="AJ210" s="68">
        <f>IF(AJ193=" "," ",SUM(SUMIF($B194:$B208,$U$3,AJ194:AJ208),-SUMIF($B194:$B208,$U$4,AJ194:AJ208))/(1+User_interface!$G$59)^(AJ193-($P193-1)))</f>
        <v>14479.490116556051</v>
      </c>
      <c r="AK210" s="68">
        <f>IF(AK193=" "," ",SUM(SUMIF($B194:$B208,$U$3,AK194:AK208),-SUMIF($B194:$B208,$U$4,AK194:AK208))/(1+User_interface!$G$59)^(AK193-($P193-1)))</f>
        <v>16384.022535662563</v>
      </c>
      <c r="AL210" s="68">
        <f>IF(AL193=" "," ",SUM(SUMIF($B194:$B208,$U$3,AL194:AL208),-SUMIF($B194:$B208,$U$4,AL194:AL208))/(1+User_interface!$G$59)^(AL193-($P193-1)))</f>
        <v>17948.83672668162</v>
      </c>
      <c r="AM210" s="68">
        <f>IF(AM193=" "," ",SUM(SUMIF($B194:$B208,$U$3,AM194:AM208),-SUMIF($B194:$B208,$U$4,AM194:AM208))/(1+User_interface!$G$59)^(AM193-($P193-1)))</f>
        <v>19219.939553387925</v>
      </c>
      <c r="AN210" s="68">
        <f>IF(AN193=" "," ",SUM(SUMIF($B194:$B208,$U$3,AN194:AN208),-SUMIF($B194:$B208,$U$4,AN194:AN208))/(1+User_interface!$G$59)^(AN193-($P193-1)))</f>
        <v>20237.343455562819</v>
      </c>
      <c r="AO210" s="68" t="str">
        <f>IF(AO193=" "," ",SUM(SUMIF($B194:$B208,$U$3,AO194:AO208),-SUMIF($B194:$B208,$U$4,AO194:AO208))/(1+User_interface!$G$59)^(AO193-($P193-1)))</f>
        <v xml:space="preserve"> </v>
      </c>
      <c r="AP210" s="68" t="str">
        <f>IF(AP193=" "," ",SUM(SUMIF($B194:$B208,$U$3,AP194:AP208),-SUMIF($B194:$B208,$U$4,AP194:AP208))/(1+User_interface!$G$59)^(AP193-($P193-1)))</f>
        <v xml:space="preserve"> </v>
      </c>
      <c r="AQ210" s="68" t="str">
        <f>IF(AQ193=" "," ",SUM(SUMIF($B194:$B208,$U$3,AQ194:AQ208),-SUMIF($B194:$B208,$U$4,AQ194:AQ208))/(1+User_interface!$G$59)^(AQ193-($P193-1)))</f>
        <v xml:space="preserve"> </v>
      </c>
      <c r="AR210" s="68" t="str">
        <f>IF(AR193=" "," ",SUM(SUMIF($B194:$B208,$U$3,AR194:AR208),-SUMIF($B194:$B208,$U$4,AR194:AR208))/(1+User_interface!$G$59)^(AR193-($P193-1)))</f>
        <v xml:space="preserve"> </v>
      </c>
      <c r="AS210" s="68" t="str">
        <f>IF(AS193=" "," ",SUM(SUMIF($B194:$B208,$U$3,AS194:AS208),-SUMIF($B194:$B208,$U$4,AS194:AS208))/(1+User_interface!$G$59)^(AS193-($P193-1)))</f>
        <v xml:space="preserve"> </v>
      </c>
      <c r="AT210" s="68" t="str">
        <f>IF(AT193=" "," ",SUM(SUMIF($B194:$B208,$U$3,AT194:AT208),-SUMIF($B194:$B208,$U$4,AT194:AT208))/(1+User_interface!$G$59)^(AT193-($P193-1)))</f>
        <v xml:space="preserve"> </v>
      </c>
      <c r="AU210" s="68" t="str">
        <f>IF(AU193=" "," ",SUM(SUMIF($B194:$B208,$U$3,AU194:AU208),-SUMIF($B194:$B208,$U$4,AU194:AU208))/(1+User_interface!$G$59)^(AU193-($P193-1)))</f>
        <v xml:space="preserve"> </v>
      </c>
      <c r="AV210" s="68" t="str">
        <f>IF(AV193=" "," ",SUM(SUMIF($B194:$B208,$U$3,AV194:AV208),-SUMIF($B194:$B208,$U$4,AV194:AV208))/(1+User_interface!$G$59)^(AV193-($P193-1)))</f>
        <v xml:space="preserve"> </v>
      </c>
      <c r="AW210" s="68" t="str">
        <f>IF(AW193=" "," ",SUM(SUMIF($B194:$B208,$U$3,AW194:AW208),-SUMIF($B194:$B208,$U$4,AW194:AW208))/(1+User_interface!$G$59)^(AW193-($P193-1)))</f>
        <v xml:space="preserve"> </v>
      </c>
      <c r="AX210" s="68" t="str">
        <f>IF(AX193=" "," ",SUM(SUMIF($B194:$B208,$U$3,AX194:AX208),-SUMIF($B194:$B208,$U$4,AX194:AX208))/(1+User_interface!$G$59)^(AX193-($P193-1)))</f>
        <v xml:space="preserve"> </v>
      </c>
      <c r="AY210" s="68" t="str">
        <f>IF(AY193=" "," ",SUM(SUMIF($B194:$B208,$U$3,AY194:AY208),-SUMIF($B194:$B208,$U$4,AY194:AY208))/(1+User_interface!$G$59)^(AY193-($P193-1)))</f>
        <v xml:space="preserve"> </v>
      </c>
      <c r="AZ210" s="68" t="str">
        <f>IF(AZ193=" "," ",SUM(SUMIF($B194:$B208,$U$3,AZ194:AZ208),-SUMIF($B194:$B208,$U$4,AZ194:AZ208))/(1+User_interface!$G$59)^(AZ193-($P193-1)))</f>
        <v xml:space="preserve"> </v>
      </c>
      <c r="BA210" s="68" t="str">
        <f>IF(BA193=" "," ",SUM(SUMIF($B194:$B208,$U$3,BA194:BA208),-SUMIF($B194:$B208,$U$4,BA194:BA208))/(1+User_interface!$G$59)^(BA193-($P193-1)))</f>
        <v xml:space="preserve"> </v>
      </c>
      <c r="BB210" s="68" t="str">
        <f>IF(BB193=" "," ",SUM(SUMIF($B194:$B208,$U$3,BB194:BB208),-SUMIF($B194:$B208,$U$4,BB194:BB208))/(1+User_interface!$G$59)^(BB193-($P193-1)))</f>
        <v xml:space="preserve"> </v>
      </c>
      <c r="BC210" s="68" t="str">
        <f>IF(BC193=" "," ",SUM(SUMIF($B194:$B208,$U$3,BC194:BC208),-SUMIF($B194:$B208,$U$4,BC194:BC208))/(1+User_interface!$G$59)^(BC193-($P193-1)))</f>
        <v xml:space="preserve"> </v>
      </c>
      <c r="BD210" s="68" t="str">
        <f>IF(BD193=" "," ",SUM(SUMIF($B194:$B208,$U$3,BD194:BD208),-SUMIF($B194:$B208,$U$4,BD194:BD208))/(1+User_interface!$G$59)^(BD193-($P193-1)))</f>
        <v xml:space="preserve"> </v>
      </c>
      <c r="BE210" s="68" t="str">
        <f>IF(BE193=" "," ",SUM(SUMIF($B194:$B208,$U$3,BE194:BE208),-SUMIF($B194:$B208,$U$4,BE194:BE208))/(1+User_interface!$G$59)^(BE193-($P193-1)))</f>
        <v xml:space="preserve"> </v>
      </c>
      <c r="BF210" s="68" t="str">
        <f>IF(BF193=" "," ",SUM(SUMIF($B194:$B208,$U$3,BF194:BF208),-SUMIF($B194:$B208,$U$4,BF194:BF208))/(1+User_interface!$G$59)^(BF193-($P193-1)))</f>
        <v xml:space="preserve"> </v>
      </c>
      <c r="BG210" s="68" t="str">
        <f>IF(BG193=" "," ",SUM(SUMIF($B194:$B208,$U$3,BG194:BG208),-SUMIF($B194:$B208,$U$4,BG194:BG208))/(1+User_interface!$G$59)^(BG193-($P193-1)))</f>
        <v xml:space="preserve"> </v>
      </c>
      <c r="BH210" s="68" t="str">
        <f>IF(BH193=" "," ",SUM(SUMIF($B194:$B208,$U$3,BH194:BH208),-SUMIF($B194:$B208,$U$4,BH194:BH208))/(1+User_interface!$G$59)^(BH193-($P193-1)))</f>
        <v xml:space="preserve"> </v>
      </c>
      <c r="BI210" s="68" t="str">
        <f>IF(BI193=" "," ",SUM(SUMIF($B194:$B208,$U$3,BI194:BI208),-SUMIF($B194:$B208,$U$4,BI194:BI208))/(1+User_interface!$G$59)^(BI193-($P193-1)))</f>
        <v xml:space="preserve"> </v>
      </c>
      <c r="BJ210" s="68" t="str">
        <f>IF(BJ193=" "," ",SUM(SUMIF($B194:$B208,$U$3,BJ194:BJ208),-SUMIF($B194:$B208,$U$4,BJ194:BJ208))/(1+User_interface!$G$59)^(BJ193-($P193-1)))</f>
        <v xml:space="preserve"> </v>
      </c>
      <c r="BK210" s="68" t="str">
        <f>IF(BK193=" "," ",SUM(SUMIF($B194:$B208,$U$3,BK194:BK208),-SUMIF($B194:$B208,$U$4,BK194:BK208))/(1+User_interface!$G$59)^(BK193-($P193-1)))</f>
        <v xml:space="preserve"> </v>
      </c>
      <c r="BL210" s="68" t="str">
        <f>IF(BL193=" "," ",SUM(SUMIF($B194:$B208,$U$3,BL194:BL208),-SUMIF($B194:$B208,$U$4,BL194:BL208))/(1+User_interface!$G$59)^(BL193-($P193-1)))</f>
        <v xml:space="preserve"> </v>
      </c>
      <c r="BM210" s="68" t="str">
        <f>IF(BM193=" "," ",SUM(SUMIF($B194:$B208,$U$3,BM194:BM208),-SUMIF($B194:$B208,$U$4,BM194:BM208))/(1+User_interface!$G$59)^(BM193-($P193-1)))</f>
        <v xml:space="preserve"> </v>
      </c>
    </row>
    <row r="212" spans="2:65">
      <c r="B212" s="68" t="s">
        <v>212</v>
      </c>
      <c r="E212" s="68" t="s">
        <v>54</v>
      </c>
      <c r="F212" s="68" t="str">
        <f>IF(AND(ABS(SUM(G212,-1,-$P212))&lt;=User_interface!$G$67,SUM(G212,-1)&lt;=$P212),SUM(G212,-1)," ")</f>
        <v xml:space="preserve"> </v>
      </c>
      <c r="G212" s="68" t="str">
        <f>IF(AND(ABS(SUM(H212,-1,-$P212))&lt;=User_interface!$G$67,SUM(H212,-1)&lt;=$P212),SUM(H212,-1)," ")</f>
        <v xml:space="preserve"> </v>
      </c>
      <c r="H212" s="68" t="str">
        <f>IF(AND(ABS(SUM(I212,-1,-$P212))&lt;=User_interface!$G$67,SUM(I212,-1)&lt;=$P212),SUM(I212,-1)," ")</f>
        <v xml:space="preserve"> </v>
      </c>
      <c r="I212" s="68" t="str">
        <f>IF(AND(ABS(SUM(J212,-1,-$P212))&lt;=User_interface!$G$67,SUM(J212,-1)&lt;=$P212),SUM(J212,-1)," ")</f>
        <v xml:space="preserve"> </v>
      </c>
      <c r="J212" s="68" t="str">
        <f>IF(AND(ABS(SUM(K212,-1,-$P212))&lt;=User_interface!$G$67,SUM(K212,-1)&lt;=$P212),SUM(K212,-1)," ")</f>
        <v xml:space="preserve"> </v>
      </c>
      <c r="K212" s="68" t="str">
        <f>IF(AND(ABS(SUM(L212,-1,-$P212))&lt;=User_interface!$G$67,SUM(L212,-1)&lt;=$P212),SUM(L212,-1)," ")</f>
        <v xml:space="preserve"> </v>
      </c>
      <c r="L212" s="68" t="str">
        <f>IF(AND(ABS(SUM(M212,-1,-$P212))&lt;=User_interface!$G$67,SUM(M212,-1)&lt;=$P212),SUM(M212,-1)," ")</f>
        <v xml:space="preserve"> </v>
      </c>
      <c r="M212" s="68" t="str">
        <f>IF(AND(ABS(SUM(N212,-1,-$P212))&lt;=User_interface!$G$67,SUM(N212,-1)&lt;=$P212),SUM(N212,-1)," ")</f>
        <v xml:space="preserve"> </v>
      </c>
      <c r="N212" s="68" t="str">
        <f>IF(AND(ABS(SUM(O212,-1,-$P212))&lt;=User_interface!$G$67,SUM(O212,-1)&lt;=$P212),SUM(O212,-1)," ")</f>
        <v xml:space="preserve"> </v>
      </c>
      <c r="O212" s="68" t="str">
        <f>IF(AND(ABS(SUM(P212,-1,-$P212))&lt;=User_interface!$G$67,SUM(P212,-1)&lt;=$P212),SUM(P212,-1)," ")</f>
        <v xml:space="preserve"> </v>
      </c>
      <c r="P212" s="68">
        <f>2020+User_interface!G67</f>
        <v>2020</v>
      </c>
      <c r="Q212" s="68">
        <f>IF(AND(SUM(P212,2,-$P212)&lt;=User_interface!$G$56,SUM(P212,1)&gt;=$P212),SUM(P212,1)," ")</f>
        <v>2021</v>
      </c>
      <c r="R212" s="68">
        <f>IF(AND(SUM(Q212,2,-$P212)&lt;=User_interface!$G$56,SUM(Q212,1)&gt;=$P212),SUM(Q212,1)," ")</f>
        <v>2022</v>
      </c>
      <c r="S212" s="68">
        <f>IF(AND(SUM(R212,2,-$P212)&lt;=User_interface!$G$56,SUM(R212,1)&gt;=$P212),SUM(R212,1)," ")</f>
        <v>2023</v>
      </c>
      <c r="T212" s="68">
        <f>IF(AND(SUM(S212,2,-$P212)&lt;=User_interface!$G$56,SUM(S212,1)&gt;=$P212),SUM(S212,1)," ")</f>
        <v>2024</v>
      </c>
      <c r="U212" s="68">
        <f>IF(AND(SUM(T212,2,-$P212)&lt;=User_interface!$G$56,SUM(T212,1)&gt;=$P212),SUM(T212,1)," ")</f>
        <v>2025</v>
      </c>
      <c r="V212" s="68">
        <f>IF(AND(SUM(U212,2,-$P212)&lt;=User_interface!$G$56,SUM(U212,1)&gt;=$P212),SUM(U212,1)," ")</f>
        <v>2026</v>
      </c>
      <c r="W212" s="68">
        <f>IF(AND(SUM(V212,2,-$P212)&lt;=User_interface!$G$56,SUM(V212,1)&gt;=$P212),SUM(V212,1)," ")</f>
        <v>2027</v>
      </c>
      <c r="X212" s="68">
        <f>IF(AND(SUM(W212,2,-$P212)&lt;=User_interface!$G$56,SUM(W212,1)&gt;=$P212),SUM(W212,1)," ")</f>
        <v>2028</v>
      </c>
      <c r="Y212" s="68">
        <f>IF(AND(SUM(X212,2,-$P212)&lt;=User_interface!$G$56,SUM(X212,1)&gt;=$P212),SUM(X212,1)," ")</f>
        <v>2029</v>
      </c>
      <c r="Z212" s="68">
        <f>IF(AND(SUM(Y212,2,-$P212)&lt;=User_interface!$G$56,SUM(Y212,1)&gt;=$P212),SUM(Y212,1)," ")</f>
        <v>2030</v>
      </c>
      <c r="AA212" s="68">
        <f>IF(AND(SUM(Z212,2,-$P212)&lt;=User_interface!$G$56,SUM(Z212,1)&gt;=$P212),SUM(Z212,1)," ")</f>
        <v>2031</v>
      </c>
      <c r="AB212" s="68">
        <f>IF(AND(SUM(AA212,2,-$P212)&lt;=User_interface!$G$56,SUM(AA212,1)&gt;=$P212),SUM(AA212,1)," ")</f>
        <v>2032</v>
      </c>
      <c r="AC212" s="68">
        <f>IF(AND(SUM(AB212,2,-$P212)&lt;=User_interface!$G$56,SUM(AB212,1)&gt;=$P212),SUM(AB212,1)," ")</f>
        <v>2033</v>
      </c>
      <c r="AD212" s="68">
        <f>IF(AND(SUM(AC212,2,-$P212)&lt;=User_interface!$G$56,SUM(AC212,1)&gt;=$P212),SUM(AC212,1)," ")</f>
        <v>2034</v>
      </c>
      <c r="AE212" s="68">
        <f>IF(AND(SUM(AD212,2,-$P212)&lt;=User_interface!$G$56,SUM(AD212,1)&gt;=$P212),SUM(AD212,1)," ")</f>
        <v>2035</v>
      </c>
      <c r="AF212" s="68">
        <f>IF(AND(SUM(AE212,2,-$P212)&lt;=User_interface!$G$56,SUM(AE212,1)&gt;=$P212),SUM(AE212,1)," ")</f>
        <v>2036</v>
      </c>
      <c r="AG212" s="68">
        <f>IF(AND(SUM(AF212,2,-$P212)&lt;=User_interface!$G$56,SUM(AF212,1)&gt;=$P212),SUM(AF212,1)," ")</f>
        <v>2037</v>
      </c>
      <c r="AH212" s="68">
        <f>IF(AND(SUM(AG212,2,-$P212)&lt;=User_interface!$G$56,SUM(AG212,1)&gt;=$P212),SUM(AG212,1)," ")</f>
        <v>2038</v>
      </c>
      <c r="AI212" s="68">
        <f>IF(AND(SUM(AH212,2,-$P212)&lt;=User_interface!$G$56,SUM(AH212,1)&gt;=$P212),SUM(AH212,1)," ")</f>
        <v>2039</v>
      </c>
      <c r="AJ212" s="68">
        <f>IF(AND(SUM(AI212,2,-$P212)&lt;=User_interface!$G$56,SUM(AI212,1)&gt;=$P212),SUM(AI212,1)," ")</f>
        <v>2040</v>
      </c>
      <c r="AK212" s="68">
        <f>IF(AND(SUM(AJ212,2,-$P212)&lt;=User_interface!$G$56,SUM(AJ212,1)&gt;=$P212),SUM(AJ212,1)," ")</f>
        <v>2041</v>
      </c>
      <c r="AL212" s="68">
        <f>IF(AND(SUM(AK212,2,-$P212)&lt;=User_interface!$G$56,SUM(AK212,1)&gt;=$P212),SUM(AK212,1)," ")</f>
        <v>2042</v>
      </c>
      <c r="AM212" s="68">
        <f>IF(AND(SUM(AL212,2,-$P212)&lt;=User_interface!$G$56,SUM(AL212,1)&gt;=$P212),SUM(AL212,1)," ")</f>
        <v>2043</v>
      </c>
      <c r="AN212" s="68">
        <f>IF(AND(SUM(AM212,2,-$P212)&lt;=User_interface!$G$56,SUM(AM212,1)&gt;=$P212),SUM(AM212,1)," ")</f>
        <v>2044</v>
      </c>
      <c r="AO212" s="68" t="str">
        <f>IF(AND(SUM(AN212,2,-$P212)&lt;=User_interface!$G$56,SUM(AN212,1)&gt;=$P212),SUM(AN212,1)," ")</f>
        <v xml:space="preserve"> </v>
      </c>
      <c r="AP212" s="68" t="str">
        <f>IF(AND(SUM(AO212,2,-$P212)&lt;=User_interface!$G$56,SUM(AO212,1)&gt;=$P212),SUM(AO212,1)," ")</f>
        <v xml:space="preserve"> </v>
      </c>
      <c r="AQ212" s="68" t="str">
        <f>IF(AND(SUM(AP212,2,-$P212)&lt;=User_interface!$G$56,SUM(AP212,1)&gt;=$P212),SUM(AP212,1)," ")</f>
        <v xml:space="preserve"> </v>
      </c>
      <c r="AR212" s="68" t="str">
        <f>IF(AND(SUM(AQ212,2,-$P212)&lt;=User_interface!$G$56,SUM(AQ212,1)&gt;=$P212),SUM(AQ212,1)," ")</f>
        <v xml:space="preserve"> </v>
      </c>
      <c r="AS212" s="68" t="str">
        <f>IF(AND(SUM(AR212,2,-$P212)&lt;=User_interface!$G$56,SUM(AR212,1)&gt;=$P212),SUM(AR212,1)," ")</f>
        <v xml:space="preserve"> </v>
      </c>
      <c r="AT212" s="68" t="str">
        <f>IF(AND(SUM(AS212,2,-$P212)&lt;=User_interface!$G$56,SUM(AS212,1)&gt;=$P212),SUM(AS212,1)," ")</f>
        <v xml:space="preserve"> </v>
      </c>
      <c r="AU212" s="68" t="str">
        <f>IF(AND(SUM(AT212,2,-$P212)&lt;=User_interface!$G$56,SUM(AT212,1)&gt;=$P212),SUM(AT212,1)," ")</f>
        <v xml:space="preserve"> </v>
      </c>
      <c r="AV212" s="68" t="str">
        <f>IF(AND(SUM(AU212,2,-$P212)&lt;=User_interface!$G$56,SUM(AU212,1)&gt;=$P212),SUM(AU212,1)," ")</f>
        <v xml:space="preserve"> </v>
      </c>
      <c r="AW212" s="68" t="str">
        <f>IF(AND(SUM(AV212,2,-$P212)&lt;=User_interface!$G$56,SUM(AV212,1)&gt;=$P212),SUM(AV212,1)," ")</f>
        <v xml:space="preserve"> </v>
      </c>
      <c r="AX212" s="68" t="str">
        <f>IF(AND(SUM(AW212,2,-$P212)&lt;=User_interface!$G$56,SUM(AW212,1)&gt;=$P212),SUM(AW212,1)," ")</f>
        <v xml:space="preserve"> </v>
      </c>
      <c r="AY212" s="68" t="str">
        <f>IF(AND(SUM(AX212,2,-$P212)&lt;=User_interface!$G$56,SUM(AX212,1)&gt;=$P212),SUM(AX212,1)," ")</f>
        <v xml:space="preserve"> </v>
      </c>
      <c r="AZ212" s="68" t="str">
        <f>IF(AND(SUM(AY212,2,-$P212)&lt;=User_interface!$G$56,SUM(AY212,1)&gt;=$P212),SUM(AY212,1)," ")</f>
        <v xml:space="preserve"> </v>
      </c>
      <c r="BA212" s="68" t="str">
        <f>IF(AND(SUM(AZ212,2,-$P212)&lt;=User_interface!$G$56,SUM(AZ212,1)&gt;=$P212),SUM(AZ212,1)," ")</f>
        <v xml:space="preserve"> </v>
      </c>
      <c r="BB212" s="68" t="str">
        <f>IF(AND(SUM(BA212,2,-$P212)&lt;=User_interface!$G$56,SUM(BA212,1)&gt;=$P212),SUM(BA212,1)," ")</f>
        <v xml:space="preserve"> </v>
      </c>
      <c r="BC212" s="68" t="str">
        <f>IF(AND(SUM(BB212,2,-$P212)&lt;=User_interface!$G$56,SUM(BB212,1)&gt;=$P212),SUM(BB212,1)," ")</f>
        <v xml:space="preserve"> </v>
      </c>
      <c r="BD212" s="68" t="str">
        <f>IF(AND(SUM(BC212,2,-$P212)&lt;=User_interface!$G$56,SUM(BC212,1)&gt;=$P212),SUM(BC212,1)," ")</f>
        <v xml:space="preserve"> </v>
      </c>
      <c r="BE212" s="68" t="str">
        <f>IF(AND(SUM(BD212,2,-$P212)&lt;=User_interface!$G$56,SUM(BD212,1)&gt;=$P212),SUM(BD212,1)," ")</f>
        <v xml:space="preserve"> </v>
      </c>
      <c r="BF212" s="68" t="str">
        <f>IF(AND(SUM(BE212,2,-$P212)&lt;=User_interface!$G$56,SUM(BE212,1)&gt;=$P212),SUM(BE212,1)," ")</f>
        <v xml:space="preserve"> </v>
      </c>
      <c r="BG212" s="68" t="str">
        <f>IF(AND(SUM(BF212,2,-$P212)&lt;=User_interface!$G$56,SUM(BF212,1)&gt;=$P212),SUM(BF212,1)," ")</f>
        <v xml:space="preserve"> </v>
      </c>
      <c r="BH212" s="68" t="str">
        <f>IF(AND(SUM(BG212,2,-$P212)&lt;=User_interface!$G$56,SUM(BG212,1)&gt;=$P212),SUM(BG212,1)," ")</f>
        <v xml:space="preserve"> </v>
      </c>
      <c r="BI212" s="68" t="str">
        <f>IF(AND(SUM(BH212,2,-$P212)&lt;=User_interface!$G$56,SUM(BH212,1)&gt;=$P212),SUM(BH212,1)," ")</f>
        <v xml:space="preserve"> </v>
      </c>
      <c r="BJ212" s="68" t="str">
        <f>IF(AND(SUM(BI212,2,-$P212)&lt;=User_interface!$G$56,SUM(BI212,1)&gt;=$P212),SUM(BI212,1)," ")</f>
        <v xml:space="preserve"> </v>
      </c>
      <c r="BK212" s="68" t="str">
        <f>IF(AND(SUM(BJ212,2,-$P212)&lt;=User_interface!$G$56,SUM(BJ212,1)&gt;=$P212),SUM(BJ212,1)," ")</f>
        <v xml:space="preserve"> </v>
      </c>
      <c r="BL212" s="68" t="str">
        <f>IF(AND(SUM(BK212,2,-$P212)&lt;=User_interface!$G$56,SUM(BK212,1)&gt;=$P212),SUM(BK212,1)," ")</f>
        <v xml:space="preserve"> </v>
      </c>
      <c r="BM212" s="68" t="str">
        <f>IF(AND(SUM(BL212,2,-$P212)&lt;=User_interface!$G$56,SUM(BL212,1)&gt;=$P212),SUM(BL212,1)," ")</f>
        <v xml:space="preserve"> </v>
      </c>
    </row>
    <row r="213" spans="2:65">
      <c r="B213" s="68" t="s">
        <v>4</v>
      </c>
      <c r="C213" s="68" t="s">
        <v>196</v>
      </c>
      <c r="D213" s="68" t="s">
        <v>6</v>
      </c>
      <c r="E213" s="86" t="str">
        <f t="shared" ref="E213:E220" si="11">IF(B213=$U$3,$E$8,IF(B213=$U$4,$E$9,$S$4))</f>
        <v>Ref.</v>
      </c>
      <c r="P213" s="55">
        <f>IF(P$212="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Q213" s="55">
        <f>IF(Q$212="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R213" s="55">
        <f>IF(R$212="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S213" s="55">
        <f>IF(S$212="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T213" s="55">
        <f>IF(T$212="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U213" s="55">
        <f>IF(U$212="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V213" s="55">
        <f>IF(V$212="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W213" s="55">
        <f>IF(W$212="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X213" s="55">
        <f>IF(X$212="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Y213" s="55">
        <f>IF(Y$212="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Z213" s="55">
        <f>IF(Z$212="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A213" s="55">
        <f>IF(AA$212="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B213" s="55">
        <f>IF(AB$212="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C213" s="55">
        <f>IF(AC$212="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D213" s="55">
        <f>IF(AD$212="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E213" s="55">
        <f>IF(AE$212="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F213" s="55">
        <f>IF(AF$212="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G213" s="55">
        <f>IF(AG$212="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H213" s="55">
        <f>IF(AH$212="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I213" s="55">
        <f>IF(AI$212="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J213" s="55">
        <f>IF(AJ$212="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K213" s="55">
        <f>IF(AK$212="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L213" s="55">
        <f>IF(AL$212="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M213" s="55">
        <f>IF(AM$212="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N213" s="55">
        <f>IF(AN$212="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>0</v>
      </c>
      <c r="AO213" s="55" t="str">
        <f>IF(AO$212="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P213" s="55" t="str">
        <f>IF(AP$212="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Q213" s="55" t="str">
        <f>IF(AQ$212="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R213" s="55" t="str">
        <f>IF(AR$212="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S213" s="55" t="str">
        <f>IF(AS$212="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T213" s="55" t="str">
        <f>IF(AT$212="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U213" s="55" t="str">
        <f>IF(AU$212="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V213" s="55" t="str">
        <f>IF(AV$212="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W213" s="55" t="str">
        <f>IF(AW$212="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X213" s="55" t="str">
        <f>IF(AX$212="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Y213" s="55" t="str">
        <f>IF(AY$212="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AZ213" s="55" t="str">
        <f>IF(AZ$212="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A213" s="55" t="str">
        <f>IF(BA$212="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B213" s="55" t="str">
        <f>IF(BB$212="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C213" s="55" t="str">
        <f>IF(BC$212="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D213" s="55" t="str">
        <f>IF(BD$212="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E213" s="55" t="str">
        <f>IF(BE$212="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F213" s="55" t="str">
        <f>IF(BF$212="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G213" s="55" t="str">
        <f>IF(BG$212="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H213" s="55" t="str">
        <f>IF(BH$212="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I213" s="55" t="str">
        <f>IF(BI$212="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J213" s="55" t="str">
        <f>IF(BJ$212="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K213" s="55" t="str">
        <f>IF(BK$212="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L213" s="55" t="str">
        <f>IF(BL$212="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  <c r="BM213" s="55" t="str">
        <f>IF(BM$212=" "," ",IF($E213=$S$3,INDEX(Data_sheet!$P$78:$P$85,MATCH(Berekeningen!$C213,Data_sheet!$C$78:$C$85,0))*User_interface!$G$54,IF($E213=$S$4,INDEX(Data_sheet!$Q$78:$Q$85,MATCH(Berekeningen!$C213,Data_sheet!$C$78:$C$85,0))*User_interface!$G$54,IF($E213=$S$5,INDEX(Data_sheet!$R$78:$R$85,MATCH(Berekeningen!$C213,Data_sheet!$C$78:$C$85,0))*User_interface!$G$54,IF($E213=$S$6,0,"ERROR")))))</f>
        <v xml:space="preserve"> </v>
      </c>
    </row>
    <row r="214" spans="2:65">
      <c r="B214" s="68" t="s">
        <v>5</v>
      </c>
      <c r="C214" s="68" t="s">
        <v>197</v>
      </c>
      <c r="D214" s="68" t="s">
        <v>6</v>
      </c>
      <c r="E214" s="86" t="str">
        <f t="shared" si="11"/>
        <v>Ref.</v>
      </c>
      <c r="P214" s="55">
        <f>IF(P$212="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Q214" s="55">
        <f>IF(Q$212="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R214" s="55">
        <f>IF(R$212="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S214" s="55">
        <f>IF(S$212="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T214" s="55">
        <f>IF(T$212="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U214" s="55">
        <f>IF(U$212="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V214" s="55">
        <f>IF(V$212="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W214" s="55">
        <f>IF(W$212="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X214" s="55">
        <f>IF(X$212="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Y214" s="55">
        <f>IF(Y$212="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Z214" s="55">
        <f>IF(Z$212="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A214" s="55">
        <f>IF(AA$212="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B214" s="55">
        <f>IF(AB$212="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C214" s="55">
        <f>IF(AC$212="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D214" s="55">
        <f>IF(AD$212="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E214" s="55">
        <f>IF(AE$212="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F214" s="55">
        <f>IF(AF$212="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G214" s="55">
        <f>IF(AG$212="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H214" s="55">
        <f>IF(AH$212="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I214" s="55">
        <f>IF(AI$212="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J214" s="55">
        <f>IF(AJ$212="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K214" s="55">
        <f>IF(AK$212="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L214" s="55">
        <f>IF(AL$212="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M214" s="55">
        <f>IF(AM$212="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N214" s="55">
        <f>IF(AN$212="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>0</v>
      </c>
      <c r="AO214" s="55" t="str">
        <f>IF(AO$212="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P214" s="55" t="str">
        <f>IF(AP$212="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Q214" s="55" t="str">
        <f>IF(AQ$212="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R214" s="55" t="str">
        <f>IF(AR$212="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S214" s="55" t="str">
        <f>IF(AS$212="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T214" s="55" t="str">
        <f>IF(AT$212="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U214" s="55" t="str">
        <f>IF(AU$212="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V214" s="55" t="str">
        <f>IF(AV$212="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W214" s="55" t="str">
        <f>IF(AW$212="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X214" s="55" t="str">
        <f>IF(AX$212="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Y214" s="55" t="str">
        <f>IF(AY$212="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AZ214" s="55" t="str">
        <f>IF(AZ$212="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A214" s="55" t="str">
        <f>IF(BA$212="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B214" s="55" t="str">
        <f>IF(BB$212="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C214" s="55" t="str">
        <f>IF(BC$212="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D214" s="55" t="str">
        <f>IF(BD$212="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E214" s="55" t="str">
        <f>IF(BE$212="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F214" s="55" t="str">
        <f>IF(BF$212="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G214" s="55" t="str">
        <f>IF(BG$212="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H214" s="55" t="str">
        <f>IF(BH$212="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I214" s="55" t="str">
        <f>IF(BI$212="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J214" s="55" t="str">
        <f>IF(BJ$212="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K214" s="55" t="str">
        <f>IF(BK$212="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L214" s="55" t="str">
        <f>IF(BL$212="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  <c r="BM214" s="55" t="str">
        <f>IF(BM$212=" "," ",IF($E214=$S$3,INDEX(Data_sheet!$P$78:$P$85,MATCH(Berekeningen!$C214,Data_sheet!$C$78:$C$85,0)),IF($E214=$S$4,INDEX(Data_sheet!$Q$78:$Q$85,MATCH(Berekeningen!$C214,Data_sheet!$C$78:$C$85,0)),IF($E214=$S$5,INDEX(Data_sheet!$R$78:$R$85,MATCH(Berekeningen!$C214,Data_sheet!$C$78:$C$85,0)),IF($E214=$S$6,0,"ERROR")))))</f>
        <v xml:space="preserve"> </v>
      </c>
    </row>
    <row r="215" spans="2:65">
      <c r="B215" s="68" t="s">
        <v>4</v>
      </c>
      <c r="C215" s="68" t="s">
        <v>210</v>
      </c>
      <c r="D215" s="68" t="s">
        <v>6</v>
      </c>
      <c r="E215" s="86" t="str">
        <f t="shared" si="11"/>
        <v>Ref.</v>
      </c>
      <c r="P215" s="55">
        <f>IF(P$212="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Q215" s="55">
        <f>IF(Q$212="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R215" s="55">
        <f>IF(R$212="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S215" s="55">
        <f>IF(S$212="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T215" s="55">
        <f>IF(T$212="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U215" s="55">
        <f>IF(U$212="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V215" s="55">
        <f>IF(V$212="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W215" s="55">
        <f>IF(W$212="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X215" s="55">
        <f>IF(X$212="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Y215" s="55">
        <f>IF(Y$212="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Z215" s="55">
        <f>IF(Z$212="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A215" s="55">
        <f>IF(AA$212="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B215" s="55">
        <f>IF(AB$212="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C215" s="55">
        <f>IF(AC$212="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D215" s="55">
        <f>IF(AD$212="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E215" s="55">
        <f>IF(AE$212="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F215" s="55">
        <f>IF(AF$212="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G215" s="55">
        <f>IF(AG$212="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H215" s="55">
        <f>IF(AH$212="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I215" s="55">
        <f>IF(AI$212="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J215" s="55">
        <f>IF(AJ$212="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K215" s="55">
        <f>IF(AK$212="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L215" s="55">
        <f>IF(AL$212="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M215" s="55">
        <f>IF(AM$212="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N215" s="55">
        <f>IF(AN$212="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>0</v>
      </c>
      <c r="AO215" s="55" t="str">
        <f>IF(AO$212="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P215" s="55" t="str">
        <f>IF(AP$212="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Q215" s="55" t="str">
        <f>IF(AQ$212="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R215" s="55" t="str">
        <f>IF(AR$212="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S215" s="55" t="str">
        <f>IF(AS$212="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T215" s="55" t="str">
        <f>IF(AT$212="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U215" s="55" t="str">
        <f>IF(AU$212="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V215" s="55" t="str">
        <f>IF(AV$212="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W215" s="55" t="str">
        <f>IF(AW$212="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X215" s="55" t="str">
        <f>IF(AX$212="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Y215" s="55" t="str">
        <f>IF(AY$212="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AZ215" s="55" t="str">
        <f>IF(AZ$212="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A215" s="55" t="str">
        <f>IF(BA$212="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B215" s="55" t="str">
        <f>IF(BB$212="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C215" s="55" t="str">
        <f>IF(BC$212="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D215" s="55" t="str">
        <f>IF(BD$212="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E215" s="55" t="str">
        <f>IF(BE$212="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F215" s="55" t="str">
        <f>IF(BF$212="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G215" s="55" t="str">
        <f>IF(BG$212="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H215" s="55" t="str">
        <f>IF(BH$212="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I215" s="55" t="str">
        <f>IF(BI$212="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J215" s="55" t="str">
        <f>IF(BJ$212="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K215" s="55" t="str">
        <f>IF(BK$212="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L215" s="55" t="str">
        <f>IF(BL$212="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  <c r="BM215" s="55" t="str">
        <f>IF(BM$212=" "," ",IF($E215=$S$3,INDEX(Data_sheet!$P$78:$P$85,MATCH(Berekeningen!$C215,Data_sheet!$C$78:$C$85,0))*User_interface!$G$54,IF($E215=$S$4,INDEX(Data_sheet!$Q$78:$Q$85,MATCH(Berekeningen!$C215,Data_sheet!$C$78:$C$85,0))*User_interface!$G$54,IF($E215=$S$5,INDEX(Data_sheet!$R$78:$R$85,MATCH(Berekeningen!$C215,Data_sheet!$C$78:$C$85,0))*User_interface!$G$54,IF($E215=$S$6,0,"ERROR")))))</f>
        <v xml:space="preserve"> </v>
      </c>
    </row>
    <row r="216" spans="2:65">
      <c r="B216" s="68" t="s">
        <v>5</v>
      </c>
      <c r="C216" s="68" t="s">
        <v>211</v>
      </c>
      <c r="D216" s="68" t="s">
        <v>6</v>
      </c>
      <c r="E216" s="86" t="str">
        <f t="shared" si="11"/>
        <v>Ref.</v>
      </c>
      <c r="P216" s="55">
        <f>IF(P$212="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Q216" s="55">
        <f>IF(Q$212="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R216" s="55">
        <f>IF(R$212="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S216" s="55">
        <f>IF(S$212="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T216" s="55">
        <f>IF(T$212="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U216" s="55">
        <f>IF(U$212="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V216" s="55">
        <f>IF(V$212="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W216" s="55">
        <f>IF(W$212="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X216" s="55">
        <f>IF(X$212="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Y216" s="55">
        <f>IF(Y$212="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Z216" s="55">
        <f>IF(Z$212="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A216" s="55">
        <f>IF(AA$212="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B216" s="55">
        <f>IF(AB$212="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C216" s="55">
        <f>IF(AC$212="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D216" s="55">
        <f>IF(AD$212="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E216" s="55">
        <f>IF(AE$212="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F216" s="55">
        <f>IF(AF$212="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G216" s="55">
        <f>IF(AG$212="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H216" s="55">
        <f>IF(AH$212="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I216" s="55">
        <f>IF(AI$212="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J216" s="55">
        <f>IF(AJ$212="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K216" s="55">
        <f>IF(AK$212="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L216" s="55">
        <f>IF(AL$212="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M216" s="55">
        <f>IF(AM$212="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N216" s="55">
        <f>IF(AN$212="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>0</v>
      </c>
      <c r="AO216" s="55" t="str">
        <f>IF(AO$212="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P216" s="55" t="str">
        <f>IF(AP$212="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Q216" s="55" t="str">
        <f>IF(AQ$212="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R216" s="55" t="str">
        <f>IF(AR$212="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S216" s="55" t="str">
        <f>IF(AS$212="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T216" s="55" t="str">
        <f>IF(AT$212="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U216" s="55" t="str">
        <f>IF(AU$212="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V216" s="55" t="str">
        <f>IF(AV$212="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W216" s="55" t="str">
        <f>IF(AW$212="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X216" s="55" t="str">
        <f>IF(AX$212="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Y216" s="55" t="str">
        <f>IF(AY$212="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AZ216" s="55" t="str">
        <f>IF(AZ$212="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A216" s="55" t="str">
        <f>IF(BA$212="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B216" s="55" t="str">
        <f>IF(BB$212="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C216" s="55" t="str">
        <f>IF(BC$212="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D216" s="55" t="str">
        <f>IF(BD$212="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E216" s="55" t="str">
        <f>IF(BE$212="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F216" s="55" t="str">
        <f>IF(BF$212="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G216" s="55" t="str">
        <f>IF(BG$212="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H216" s="55" t="str">
        <f>IF(BH$212="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I216" s="55" t="str">
        <f>IF(BI$212="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J216" s="55" t="str">
        <f>IF(BJ$212="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K216" s="55" t="str">
        <f>IF(BK$212="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L216" s="55" t="str">
        <f>IF(BL$212="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  <c r="BM216" s="55" t="str">
        <f>IF(BM$212=" "," ",IF($E216=$S$3,INDEX(Data_sheet!$P$78:$P$85,MATCH(Berekeningen!$C216,Data_sheet!$C$78:$C$85,0))*User_interface!$G$54,IF($E216=$S$4,INDEX(Data_sheet!$Q$78:$Q$85,MATCH(Berekeningen!$C216,Data_sheet!$C$78:$C$85,0))*User_interface!$G$54,IF($E216=$S$5,INDEX(Data_sheet!$R$78:$R$85,MATCH(Berekeningen!$C216,Data_sheet!$C$78:$C$85,0))*User_interface!$G$54,IF($E216=$S$6,0,"ERROR")))))</f>
        <v xml:space="preserve"> </v>
      </c>
    </row>
    <row r="217" spans="2:65">
      <c r="B217" s="68" t="s">
        <v>5</v>
      </c>
      <c r="C217" s="68" t="s">
        <v>188</v>
      </c>
      <c r="D217" s="68" t="s">
        <v>6</v>
      </c>
      <c r="E217" s="86" t="str">
        <f t="shared" si="11"/>
        <v>Ref.</v>
      </c>
      <c r="P217" s="55">
        <f>IF(P$212=" "," ",IF(P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420706.37119113567</v>
      </c>
      <c r="Q217" s="55">
        <f>IF(Q$212=" "," ",IF(Q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R217" s="55">
        <f>IF(R$212=" "," ",IF(R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S217" s="55">
        <f>IF(S$212=" "," ",IF(S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T217" s="55">
        <f>IF(T$212=" "," ",IF(T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U217" s="55">
        <f>IF(U$212=" "," ",IF(U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V217" s="55">
        <f>IF(V$212=" "," ",IF(V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W217" s="55">
        <f>IF(W$212=" "," ",IF(W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X217" s="55">
        <f>IF(X$212=" "," ",IF(X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Y217" s="55">
        <f>IF(Y$212=" "," ",IF(Y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Z217" s="55">
        <f>IF(Z$212=" "," ",IF(Z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A217" s="55">
        <f>IF(AA$212=" "," ",IF(AA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B217" s="55">
        <f>IF(AB$212=" "," ",IF(AB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C217" s="55">
        <f>IF(AC$212=" "," ",IF(AC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D217" s="55">
        <f>IF(AD$212=" "," ",IF(AD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E217" s="55">
        <f>IF(AE$212=" "," ",IF(AE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F217" s="55">
        <f>IF(AF$212=" "," ",IF(AF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G217" s="55">
        <f>IF(AG$212=" "," ",IF(AG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H217" s="55">
        <f>IF(AH$212=" "," ",IF(AH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I217" s="55">
        <f>IF(AI$212=" "," ",IF(AI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J217" s="55">
        <f>IF(AJ$212=" "," ",IF(AJ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K217" s="55">
        <f>IF(AK$212=" "," ",IF(AK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L217" s="55">
        <f>IF(AL$212=" "," ",IF(AL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M217" s="55">
        <f>IF(AM$212=" "," ",IF(AM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N217" s="55">
        <f>IF(AN$212=" "," ",IF(AN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>0</v>
      </c>
      <c r="AO217" s="55" t="str">
        <f>IF(AO$212=" "," ",IF(AO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P217" s="55" t="str">
        <f>IF(AP$212=" "," ",IF(AP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Q217" s="55" t="str">
        <f>IF(AQ$212=" "," ",IF(AQ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R217" s="55" t="str">
        <f>IF(AR$212=" "," ",IF(AR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S217" s="55" t="str">
        <f>IF(AS$212=" "," ",IF(AS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T217" s="55" t="str">
        <f>IF(AT$212=" "," ",IF(AT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U217" s="55" t="str">
        <f>IF(AU$212=" "," ",IF(AU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V217" s="55" t="str">
        <f>IF(AV$212=" "," ",IF(AV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W217" s="55" t="str">
        <f>IF(AW$212=" "," ",IF(AW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X217" s="55" t="str">
        <f>IF(AX$212=" "," ",IF(AX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Y217" s="55" t="str">
        <f>IF(AY$212=" "," ",IF(AY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AZ217" s="55" t="str">
        <f>IF(AZ$212=" "," ",IF(AZ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A217" s="55" t="str">
        <f>IF(BA$212=" "," ",IF(BA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B217" s="55" t="str">
        <f>IF(BB$212=" "," ",IF(BB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C217" s="55" t="str">
        <f>IF(BC$212=" "," ",IF(BC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D217" s="55" t="str">
        <f>IF(BD$212=" "," ",IF(BD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E217" s="55" t="str">
        <f>IF(BE$212=" "," ",IF(BE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F217" s="55" t="str">
        <f>IF(BF$212=" "," ",IF(BF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G217" s="55" t="str">
        <f>IF(BG$212=" "," ",IF(BG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H217" s="55" t="str">
        <f>IF(BH$212=" "," ",IF(BH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I217" s="55" t="str">
        <f>IF(BI$212=" "," ",IF(BI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J217" s="55" t="str">
        <f>IF(BJ$212=" "," ",IF(BJ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K217" s="55" t="str">
        <f>IF(BK$212=" "," ",IF(BK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L217" s="55" t="str">
        <f>IF(BL$212=" "," ",IF(BL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  <c r="BM217" s="55" t="str">
        <f>IF(BM$212=" "," ",IF(BM212=Berekeningen!$P212,IF($E217=$S$3,INDEX(Data_sheet!$P$78:$P$85,MATCH(Berekeningen!$C217,Data_sheet!$C$78:$C$85,0))*User_interface!$G$54,IF($E217=$S$4,INDEX(Data_sheet!$Q$78:$Q$85,MATCH(Berekeningen!$C217,Data_sheet!$C$78:$C$85,0))*User_interface!$G$54,IF($E217=$S$5,INDEX(Data_sheet!$R$78:$R$85,MATCH(Berekeningen!$C217,Data_sheet!$C$78:$C$85,0))*User_interface!$G$54,IF($E217=$S$6,0,"ERROR")))),0))</f>
        <v xml:space="preserve"> </v>
      </c>
    </row>
    <row r="218" spans="2:65">
      <c r="B218" s="68" t="s">
        <v>5</v>
      </c>
      <c r="C218" s="68" t="s">
        <v>29</v>
      </c>
      <c r="D218" s="68" t="s">
        <v>6</v>
      </c>
      <c r="E218" s="86" t="str">
        <f t="shared" si="11"/>
        <v>Ref.</v>
      </c>
      <c r="P218" s="55">
        <f>IF(P$212="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Q218" s="55">
        <f>IF(Q$212="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R218" s="55">
        <f>IF(R$212="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S218" s="55">
        <f>IF(S$212="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T218" s="55">
        <f>IF(T$212="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U218" s="55">
        <f>IF(U$212="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V218" s="55">
        <f>IF(V$212="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W218" s="55">
        <f>IF(W$212="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X218" s="55">
        <f>IF(X$212="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Y218" s="55">
        <f>IF(Y$212="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Z218" s="55">
        <f>IF(Z$212="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A218" s="55">
        <f>IF(AA$212="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B218" s="55">
        <f>IF(AB$212="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C218" s="55">
        <f>IF(AC$212="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D218" s="55">
        <f>IF(AD$212="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E218" s="55">
        <f>IF(AE$212="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F218" s="55">
        <f>IF(AF$212="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G218" s="55">
        <f>IF(AG$212="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H218" s="55">
        <f>IF(AH$212="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I218" s="55">
        <f>IF(AI$212="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J218" s="55">
        <f>IF(AJ$212="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K218" s="55">
        <f>IF(AK$212="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L218" s="55">
        <f>IF(AL$212="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M218" s="55">
        <f>IF(AM$212="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N218" s="55">
        <f>IF(AN$212="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>109851.10803324101</v>
      </c>
      <c r="AO218" s="55" t="str">
        <f>IF(AO$212="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P218" s="55" t="str">
        <f>IF(AP$212="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Q218" s="55" t="str">
        <f>IF(AQ$212="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R218" s="55" t="str">
        <f>IF(AR$212="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S218" s="55" t="str">
        <f>IF(AS$212="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T218" s="55" t="str">
        <f>IF(AT$212="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U218" s="55" t="str">
        <f>IF(AU$212="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V218" s="55" t="str">
        <f>IF(AV$212="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W218" s="55" t="str">
        <f>IF(AW$212="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X218" s="55" t="str">
        <f>IF(AX$212="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Y218" s="55" t="str">
        <f>IF(AY$212="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AZ218" s="55" t="str">
        <f>IF(AZ$212="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A218" s="55" t="str">
        <f>IF(BA$212="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B218" s="55" t="str">
        <f>IF(BB$212="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C218" s="55" t="str">
        <f>IF(BC$212="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D218" s="55" t="str">
        <f>IF(BD$212="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E218" s="55" t="str">
        <f>IF(BE$212="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F218" s="55" t="str">
        <f>IF(BF$212="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G218" s="55" t="str">
        <f>IF(BG$212="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H218" s="55" t="str">
        <f>IF(BH$212="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I218" s="55" t="str">
        <f>IF(BI$212="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J218" s="55" t="str">
        <f>IF(BJ$212="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K218" s="55" t="str">
        <f>IF(BK$212="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L218" s="55" t="str">
        <f>IF(BL$212="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  <c r="BM218" s="55" t="str">
        <f>IF(BM$212=" "," ",IF($E218=$S$3,INDEX(Data_sheet!$P$78:$P$85,MATCH(Berekeningen!$C218,Data_sheet!$C$78:$C$85,0))*User_interface!$G$54,IF($E218=$S$4,INDEX(Data_sheet!$Q$78:$Q$85,MATCH(Berekeningen!$C218,Data_sheet!$C$78:$C$85,0))*User_interface!$G$54,IF($E218=$S$5,INDEX(Data_sheet!$R$78:$R$85,MATCH(Berekeningen!$C218,Data_sheet!$C$78:$C$85,0))*User_interface!$G$54,IF($E218=$S$6,0,"ERROR")))))</f>
        <v xml:space="preserve"> </v>
      </c>
    </row>
    <row r="219" spans="2:65">
      <c r="B219" s="68" t="s">
        <v>5</v>
      </c>
      <c r="C219" s="68" t="s">
        <v>118</v>
      </c>
      <c r="D219" s="68" t="s">
        <v>6</v>
      </c>
      <c r="E219" s="86" t="str">
        <f t="shared" si="11"/>
        <v>Ref.</v>
      </c>
      <c r="P219" s="68">
        <f>IF(P$212=" ", " ",INDEX(User_interface!$C$85:$C$174,MATCH(Berekeningen!P$212,User_interface!$B$85:$B$174))*INDEX(User_interface!$E$85:$E$174,MATCH(Berekeningen!P$212,User_interface!$B$85:$B$174))*User_interface!$G$54*User_interface!$G$55-INDEX(User_interface!$C$85:$C$174,MATCH(Berekeningen!P$212,User_interface!$B$85:$B$174))*INDEX(User_interface!$D$85:$D$174,MATCH(Berekeningen!P$212,User_interface!$B$85:$B$174))*User_interface!$G$54*User_interface!$G$55)</f>
        <v>477184.05</v>
      </c>
      <c r="Q219" s="68">
        <f>IF(Q$212=" ", " ",INDEX(User_interface!$C$85:$C$174,MATCH(Berekeningen!Q$212,User_interface!$B$85:$B$174))*INDEX(User_interface!$E$85:$E$174,MATCH(Berekeningen!Q$212,User_interface!$B$85:$B$174))*User_interface!$G$54*User_interface!$G$55-INDEX(User_interface!$C$85:$C$174,MATCH(Berekeningen!Q$212,User_interface!$B$85:$B$174))*INDEX(User_interface!$D$85:$D$174,MATCH(Berekeningen!Q$212,User_interface!$B$85:$B$174))*User_interface!$G$54*User_interface!$G$55)</f>
        <v>428967.75471260818</v>
      </c>
      <c r="R219" s="68">
        <f>IF(R$212=" ", " ",INDEX(User_interface!$C$85:$C$174,MATCH(Berekeningen!R$212,User_interface!$B$85:$B$174))*INDEX(User_interface!$E$85:$E$174,MATCH(Berekeningen!R$212,User_interface!$B$85:$B$174))*User_interface!$G$54*User_interface!$G$55-INDEX(User_interface!$C$85:$C$174,MATCH(Berekeningen!R$212,User_interface!$B$85:$B$174))*INDEX(User_interface!$D$85:$D$174,MATCH(Berekeningen!R$212,User_interface!$B$85:$B$174))*User_interface!$G$54*User_interface!$G$55)</f>
        <v>385597.01071170566</v>
      </c>
      <c r="S219" s="68">
        <f>IF(S$212=" ", " ",INDEX(User_interface!$C$85:$C$174,MATCH(Berekeningen!S$212,User_interface!$B$85:$B$174))*INDEX(User_interface!$E$85:$E$174,MATCH(Berekeningen!S$212,User_interface!$B$85:$B$174))*User_interface!$G$54*User_interface!$G$55-INDEX(User_interface!$C$85:$C$174,MATCH(Berekeningen!S$212,User_interface!$B$85:$B$174))*INDEX(User_interface!$D$85:$D$174,MATCH(Berekeningen!S$212,User_interface!$B$85:$B$174))*User_interface!$G$54*User_interface!$G$55)</f>
        <v>346586.87460010516</v>
      </c>
      <c r="T219" s="68">
        <f>IF(T$212=" ", " ",INDEX(User_interface!$C$85:$C$174,MATCH(Berekeningen!T$212,User_interface!$B$85:$B$174))*INDEX(User_interface!$E$85:$E$174,MATCH(Berekeningen!T$212,User_interface!$B$85:$B$174))*User_interface!$G$54*User_interface!$G$55-INDEX(User_interface!$C$85:$C$174,MATCH(Berekeningen!T$212,User_interface!$B$85:$B$174))*INDEX(User_interface!$D$85:$D$174,MATCH(Berekeningen!T$212,User_interface!$B$85:$B$174))*User_interface!$G$54*User_interface!$G$55)</f>
        <v>311500.7813477079</v>
      </c>
      <c r="U219" s="68">
        <f>IF(U$212=" ", " ",INDEX(User_interface!$C$85:$C$174,MATCH(Berekeningen!U$212,User_interface!$B$85:$B$174))*INDEX(User_interface!$E$85:$E$174,MATCH(Berekeningen!U$212,User_interface!$B$85:$B$174))*User_interface!$G$54*User_interface!$G$55-INDEX(User_interface!$C$85:$C$174,MATCH(Berekeningen!U$212,User_interface!$B$85:$B$174))*INDEX(User_interface!$D$85:$D$174,MATCH(Berekeningen!U$212,User_interface!$B$85:$B$174))*User_interface!$G$54*User_interface!$G$55)</f>
        <v>279945.7299662091</v>
      </c>
      <c r="V219" s="68">
        <f>IF(V$212=" ", " ",INDEX(User_interface!$C$85:$C$174,MATCH(Berekeningen!V$212,User_interface!$B$85:$B$174))*INDEX(User_interface!$E$85:$E$174,MATCH(Berekeningen!V$212,User_interface!$B$85:$B$174))*User_interface!$G$54*User_interface!$G$55-INDEX(User_interface!$C$85:$C$174,MATCH(Berekeningen!V$212,User_interface!$B$85:$B$174))*INDEX(User_interface!$D$85:$D$174,MATCH(Berekeningen!V$212,User_interface!$B$85:$B$174))*User_interface!$G$54*User_interface!$G$55)</f>
        <v>251567.94735260584</v>
      </c>
      <c r="W219" s="68">
        <f>IF(W$212=" ", " ",INDEX(User_interface!$C$85:$C$174,MATCH(Berekeningen!W$212,User_interface!$B$85:$B$174))*INDEX(User_interface!$E$85:$E$174,MATCH(Berekeningen!W$212,User_interface!$B$85:$B$174))*User_interface!$G$54*User_interface!$G$55-INDEX(User_interface!$C$85:$C$174,MATCH(Berekeningen!W$212,User_interface!$B$85:$B$174))*INDEX(User_interface!$D$85:$D$174,MATCH(Berekeningen!W$212,User_interface!$B$85:$B$174))*User_interface!$G$54*User_interface!$G$55)</f>
        <v>226048.982880464</v>
      </c>
      <c r="X219" s="68">
        <f>IF(X$212=" ", " ",INDEX(User_interface!$C$85:$C$174,MATCH(Berekeningen!X$212,User_interface!$B$85:$B$174))*INDEX(User_interface!$E$85:$E$174,MATCH(Berekeningen!X$212,User_interface!$B$85:$B$174))*User_interface!$G$54*User_interface!$G$55-INDEX(User_interface!$C$85:$C$174,MATCH(Berekeningen!X$212,User_interface!$B$85:$B$174))*INDEX(User_interface!$D$85:$D$174,MATCH(Berekeningen!X$212,User_interface!$B$85:$B$174))*User_interface!$G$54*User_interface!$G$55)</f>
        <v>203102.19101517211</v>
      </c>
      <c r="Y219" s="68">
        <f>IF(Y$212=" ", " ",INDEX(User_interface!$C$85:$C$174,MATCH(Berekeningen!Y$212,User_interface!$B$85:$B$174))*INDEX(User_interface!$E$85:$E$174,MATCH(Berekeningen!Y$212,User_interface!$B$85:$B$174))*User_interface!$G$54*User_interface!$G$55-INDEX(User_interface!$C$85:$C$174,MATCH(Berekeningen!Y$212,User_interface!$B$85:$B$174))*INDEX(User_interface!$D$85:$D$174,MATCH(Berekeningen!Y$212,User_interface!$B$85:$B$174))*User_interface!$G$54*User_interface!$G$55)</f>
        <v>182469.56346184178</v>
      </c>
      <c r="Z219" s="68">
        <f>IF(Z$212=" ", " ",INDEX(User_interface!$C$85:$C$174,MATCH(Berekeningen!Z$212,User_interface!$B$85:$B$174))*INDEX(User_interface!$E$85:$E$174,MATCH(Berekeningen!Z$212,User_interface!$B$85:$B$174))*User_interface!$G$54*User_interface!$G$55-INDEX(User_interface!$C$85:$C$174,MATCH(Berekeningen!Z$212,User_interface!$B$85:$B$174))*INDEX(User_interface!$D$85:$D$174,MATCH(Berekeningen!Z$212,User_interface!$B$85:$B$174))*User_interface!$G$54*User_interface!$G$55)</f>
        <v>163918.8761680483</v>
      </c>
      <c r="AA219" s="68">
        <f>IF(AA$212=" ", " ",INDEX(User_interface!$C$85:$C$174,MATCH(Berekeningen!AA$212,User_interface!$B$85:$B$174))*INDEX(User_interface!$E$85:$E$174,MATCH(Berekeningen!AA$212,User_interface!$B$85:$B$174))*User_interface!$G$54*User_interface!$G$55-INDEX(User_interface!$C$85:$C$174,MATCH(Berekeningen!AA$212,User_interface!$B$85:$B$174))*INDEX(User_interface!$D$85:$D$174,MATCH(Berekeningen!AA$212,User_interface!$B$85:$B$174))*User_interface!$G$54*User_interface!$G$55)</f>
        <v>145149.75078761647</v>
      </c>
      <c r="AB219" s="68">
        <f>IF(AB$212=" ", " ",INDEX(User_interface!$C$85:$C$174,MATCH(Berekeningen!AB$212,User_interface!$B$85:$B$174))*INDEX(User_interface!$E$85:$E$174,MATCH(Berekeningen!AB$212,User_interface!$B$85:$B$174))*User_interface!$G$54*User_interface!$G$55-INDEX(User_interface!$C$85:$C$174,MATCH(Berekeningen!AB$212,User_interface!$B$85:$B$174))*INDEX(User_interface!$D$85:$D$174,MATCH(Berekeningen!AB$212,User_interface!$B$85:$B$174))*User_interface!$G$54*User_interface!$G$55)</f>
        <v>128501.05303956015</v>
      </c>
      <c r="AC219" s="68">
        <f>IF(AC$212=" ", " ",INDEX(User_interface!$C$85:$C$174,MATCH(Berekeningen!AC$212,User_interface!$B$85:$B$174))*INDEX(User_interface!$E$85:$E$174,MATCH(Berekeningen!AC$212,User_interface!$B$85:$B$174))*User_interface!$G$54*User_interface!$G$55-INDEX(User_interface!$C$85:$C$174,MATCH(Berekeningen!AC$212,User_interface!$B$85:$B$174))*INDEX(User_interface!$D$85:$D$174,MATCH(Berekeningen!AC$212,User_interface!$B$85:$B$174))*User_interface!$G$54*User_interface!$G$55)</f>
        <v>113735.37979442009</v>
      </c>
      <c r="AD219" s="68">
        <f>IF(AD$212=" ", " ",INDEX(User_interface!$C$85:$C$174,MATCH(Berekeningen!AD$212,User_interface!$B$85:$B$174))*INDEX(User_interface!$E$85:$E$174,MATCH(Berekeningen!AD$212,User_interface!$B$85:$B$174))*User_interface!$G$54*User_interface!$G$55-INDEX(User_interface!$C$85:$C$174,MATCH(Berekeningen!AD$212,User_interface!$B$85:$B$174))*INDEX(User_interface!$D$85:$D$174,MATCH(Berekeningen!AD$212,User_interface!$B$85:$B$174))*User_interface!$G$54*User_interface!$G$55)</f>
        <v>100641.74416792936</v>
      </c>
      <c r="AE219" s="68">
        <f>IF(AE$212=" ", " ",INDEX(User_interface!$C$85:$C$174,MATCH(Berekeningen!AE$212,User_interface!$B$85:$B$174))*INDEX(User_interface!$E$85:$E$174,MATCH(Berekeningen!AE$212,User_interface!$B$85:$B$174))*User_interface!$G$54*User_interface!$G$55-INDEX(User_interface!$C$85:$C$174,MATCH(Berekeningen!AE$212,User_interface!$B$85:$B$174))*INDEX(User_interface!$D$85:$D$174,MATCH(Berekeningen!AE$212,User_interface!$B$85:$B$174))*User_interface!$G$54*User_interface!$G$55)</f>
        <v>89032.648670909199</v>
      </c>
      <c r="AF219" s="68">
        <f>IF(AF$212=" ", " ",INDEX(User_interface!$C$85:$C$174,MATCH(Berekeningen!AF$212,User_interface!$B$85:$B$174))*INDEX(User_interface!$E$85:$E$174,MATCH(Berekeningen!AF$212,User_interface!$B$85:$B$174))*User_interface!$G$54*User_interface!$G$55-INDEX(User_interface!$C$85:$C$174,MATCH(Berekeningen!AF$212,User_interface!$B$85:$B$174))*INDEX(User_interface!$D$85:$D$174,MATCH(Berekeningen!AF$212,User_interface!$B$85:$B$174))*User_interface!$G$54*User_interface!$G$55)</f>
        <v>78741.481679739401</v>
      </c>
      <c r="AG219" s="68">
        <f>IF(AG$212=" ", " ",INDEX(User_interface!$C$85:$C$174,MATCH(Berekeningen!AG$212,User_interface!$B$85:$B$174))*INDEX(User_interface!$E$85:$E$174,MATCH(Berekeningen!AG$212,User_interface!$B$85:$B$174))*User_interface!$G$54*User_interface!$G$55-INDEX(User_interface!$C$85:$C$174,MATCH(Berekeningen!AG$212,User_interface!$B$85:$B$174))*INDEX(User_interface!$D$85:$D$174,MATCH(Berekeningen!AG$212,User_interface!$B$85:$B$174))*User_interface!$G$54*User_interface!$G$55)</f>
        <v>69620.20158602178</v>
      </c>
      <c r="AH219" s="68">
        <f>IF(AH$212=" ", " ",INDEX(User_interface!$C$85:$C$174,MATCH(Berekeningen!AH$212,User_interface!$B$85:$B$174))*INDEX(User_interface!$E$85:$E$174,MATCH(Berekeningen!AH$212,User_interface!$B$85:$B$174))*User_interface!$G$54*User_interface!$G$55-INDEX(User_interface!$C$85:$C$174,MATCH(Berekeningen!AH$212,User_interface!$B$85:$B$174))*INDEX(User_interface!$D$85:$D$174,MATCH(Berekeningen!AH$212,User_interface!$B$85:$B$174))*User_interface!$G$54*User_interface!$G$55)</f>
        <v>61537.276907179476</v>
      </c>
      <c r="AI219" s="68">
        <f>IF(AI$212=" ", " ",INDEX(User_interface!$C$85:$C$174,MATCH(Berekeningen!AI$212,User_interface!$B$85:$B$174))*INDEX(User_interface!$E$85:$E$174,MATCH(Berekeningen!AI$212,User_interface!$B$85:$B$174))*User_interface!$G$54*User_interface!$G$55-INDEX(User_interface!$C$85:$C$174,MATCH(Berekeningen!AI$212,User_interface!$B$85:$B$174))*INDEX(User_interface!$D$85:$D$174,MATCH(Berekeningen!AI$212,User_interface!$B$85:$B$174))*User_interface!$G$54*User_interface!$G$55)</f>
        <v>54375.85413148209</v>
      </c>
      <c r="AJ219" s="68">
        <f>IF(AJ$212=" ", " ",INDEX(User_interface!$C$85:$C$174,MATCH(Berekeningen!AJ$212,User_interface!$B$85:$B$174))*INDEX(User_interface!$E$85:$E$174,MATCH(Berekeningen!AJ$212,User_interface!$B$85:$B$174))*User_interface!$G$54*User_interface!$G$55-INDEX(User_interface!$C$85:$C$174,MATCH(Berekeningen!AJ$212,User_interface!$B$85:$B$174))*INDEX(User_interface!$D$85:$D$174,MATCH(Berekeningen!AJ$212,User_interface!$B$85:$B$174))*User_interface!$G$54*User_interface!$G$55)</f>
        <v>48032.128178760991</v>
      </c>
      <c r="AK219" s="68">
        <f>IF(AK$212=" ", " ",INDEX(User_interface!$C$85:$C$174,MATCH(Berekeningen!AK$212,User_interface!$B$85:$B$174))*INDEX(User_interface!$E$85:$E$174,MATCH(Berekeningen!AK$212,User_interface!$B$85:$B$174))*User_interface!$G$54*User_interface!$G$55-INDEX(User_interface!$C$85:$C$174,MATCH(Berekeningen!AK$212,User_interface!$B$85:$B$174))*INDEX(User_interface!$D$85:$D$174,MATCH(Berekeningen!AK$212,User_interface!$B$85:$B$174))*User_interface!$G$54*User_interface!$G$55)</f>
        <v>42413.893124067094</v>
      </c>
      <c r="AL219" s="68">
        <f>IF(AL$212=" ", " ",INDEX(User_interface!$C$85:$C$174,MATCH(Berekeningen!AL$212,User_interface!$B$85:$B$174))*INDEX(User_interface!$E$85:$E$174,MATCH(Berekeningen!AL$212,User_interface!$B$85:$B$174))*User_interface!$G$54*User_interface!$G$55-INDEX(User_interface!$C$85:$C$174,MATCH(Berekeningen!AL$212,User_interface!$B$85:$B$174))*INDEX(User_interface!$D$85:$D$174,MATCH(Berekeningen!AL$212,User_interface!$B$85:$B$174))*User_interface!$G$54*User_interface!$G$55)</f>
        <v>37439.253293287307</v>
      </c>
      <c r="AM219" s="68">
        <f>IF(AM$212=" ", " ",INDEX(User_interface!$C$85:$C$174,MATCH(Berekeningen!AM$212,User_interface!$B$85:$B$174))*INDEX(User_interface!$E$85:$E$174,MATCH(Berekeningen!AM$212,User_interface!$B$85:$B$174))*User_interface!$G$54*User_interface!$G$55-INDEX(User_interface!$C$85:$C$174,MATCH(Berekeningen!AM$212,User_interface!$B$85:$B$174))*INDEX(User_interface!$D$85:$D$174,MATCH(Berekeningen!AM$212,User_interface!$B$85:$B$174))*User_interface!$G$54*User_interface!$G$55)</f>
        <v>33035.47703070585</v>
      </c>
      <c r="AN219" s="68">
        <f>IF(AN$212=" ", " ",INDEX(User_interface!$C$85:$C$174,MATCH(Berekeningen!AN$212,User_interface!$B$85:$B$174))*INDEX(User_interface!$E$85:$E$174,MATCH(Berekeningen!AN$212,User_interface!$B$85:$B$174))*User_interface!$G$54*User_interface!$G$55-INDEX(User_interface!$C$85:$C$174,MATCH(Berekeningen!AN$212,User_interface!$B$85:$B$174))*INDEX(User_interface!$D$85:$D$174,MATCH(Berekeningen!AN$212,User_interface!$B$85:$B$174))*User_interface!$G$54*User_interface!$G$55)</f>
        <v>29137.977388437372</v>
      </c>
      <c r="AO219" s="68" t="str">
        <f>IF(AO$212=" ", " ",INDEX(User_interface!$C$85:$C$174,MATCH(Berekeningen!AO$212,User_interface!$B$85:$B$174))*INDEX(User_interface!$E$85:$E$174,MATCH(Berekeningen!AO$212,User_interface!$B$85:$B$174))*User_interface!$G$54*User_interface!$G$55-INDEX(User_interface!$C$85:$C$174,MATCH(Berekeningen!AO$212,User_interface!$B$85:$B$174))*INDEX(User_interface!$D$85:$D$174,MATCH(Berekeningen!AO$212,User_interface!$B$85:$B$174))*User_interface!$G$54*User_interface!$G$55)</f>
        <v xml:space="preserve"> </v>
      </c>
      <c r="AP219" s="68" t="str">
        <f>IF(AP$212=" ", " ",INDEX(User_interface!$C$85:$C$174,MATCH(Berekeningen!AP$212,User_interface!$B$85:$B$174))*INDEX(User_interface!$E$85:$E$174,MATCH(Berekeningen!AP$212,User_interface!$B$85:$B$174))*User_interface!$G$54*User_interface!$G$55-INDEX(User_interface!$C$85:$C$174,MATCH(Berekeningen!AP$212,User_interface!$B$85:$B$174))*INDEX(User_interface!$D$85:$D$174,MATCH(Berekeningen!AP$212,User_interface!$B$85:$B$174))*User_interface!$G$54*User_interface!$G$55)</f>
        <v xml:space="preserve"> </v>
      </c>
      <c r="AQ219" s="68" t="str">
        <f>IF(AQ$212=" ", " ",INDEX(User_interface!$C$85:$C$174,MATCH(Berekeningen!AQ$212,User_interface!$B$85:$B$174))*INDEX(User_interface!$E$85:$E$174,MATCH(Berekeningen!AQ$212,User_interface!$B$85:$B$174))*User_interface!$G$54*User_interface!$G$55-INDEX(User_interface!$C$85:$C$174,MATCH(Berekeningen!AQ$212,User_interface!$B$85:$B$174))*INDEX(User_interface!$D$85:$D$174,MATCH(Berekeningen!AQ$212,User_interface!$B$85:$B$174))*User_interface!$G$54*User_interface!$G$55)</f>
        <v xml:space="preserve"> </v>
      </c>
      <c r="AR219" s="68" t="str">
        <f>IF(AR$212=" ", " ",INDEX(User_interface!$C$85:$C$174,MATCH(Berekeningen!AR$212,User_interface!$B$85:$B$174))*INDEX(User_interface!$E$85:$E$174,MATCH(Berekeningen!AR$212,User_interface!$B$85:$B$174))*User_interface!$G$54*User_interface!$G$55-INDEX(User_interface!$C$85:$C$174,MATCH(Berekeningen!AR$212,User_interface!$B$85:$B$174))*INDEX(User_interface!$D$85:$D$174,MATCH(Berekeningen!AR$212,User_interface!$B$85:$B$174))*User_interface!$G$54*User_interface!$G$55)</f>
        <v xml:space="preserve"> </v>
      </c>
      <c r="AS219" s="68" t="str">
        <f>IF(AS$212=" ", " ",INDEX(User_interface!$C$85:$C$174,MATCH(Berekeningen!AS$212,User_interface!$B$85:$B$174))*INDEX(User_interface!$E$85:$E$174,MATCH(Berekeningen!AS$212,User_interface!$B$85:$B$174))*User_interface!$G$54*User_interface!$G$55-INDEX(User_interface!$C$85:$C$174,MATCH(Berekeningen!AS$212,User_interface!$B$85:$B$174))*INDEX(User_interface!$D$85:$D$174,MATCH(Berekeningen!AS$212,User_interface!$B$85:$B$174))*User_interface!$G$54*User_interface!$G$55)</f>
        <v xml:space="preserve"> </v>
      </c>
      <c r="AT219" s="68" t="str">
        <f>IF(AT$212=" ", " ",INDEX(User_interface!$C$85:$C$174,MATCH(Berekeningen!AT$212,User_interface!$B$85:$B$174))*INDEX(User_interface!$E$85:$E$174,MATCH(Berekeningen!AT$212,User_interface!$B$85:$B$174))*User_interface!$G$54*User_interface!$G$55-INDEX(User_interface!$C$85:$C$174,MATCH(Berekeningen!AT$212,User_interface!$B$85:$B$174))*INDEX(User_interface!$D$85:$D$174,MATCH(Berekeningen!AT$212,User_interface!$B$85:$B$174))*User_interface!$G$54*User_interface!$G$55)</f>
        <v xml:space="preserve"> </v>
      </c>
      <c r="AU219" s="68" t="str">
        <f>IF(AU$212=" ", " ",INDEX(User_interface!$C$85:$C$174,MATCH(Berekeningen!AU$212,User_interface!$B$85:$B$174))*INDEX(User_interface!$E$85:$E$174,MATCH(Berekeningen!AU$212,User_interface!$B$85:$B$174))*User_interface!$G$54*User_interface!$G$55-INDEX(User_interface!$C$85:$C$174,MATCH(Berekeningen!AU$212,User_interface!$B$85:$B$174))*INDEX(User_interface!$D$85:$D$174,MATCH(Berekeningen!AU$212,User_interface!$B$85:$B$174))*User_interface!$G$54*User_interface!$G$55)</f>
        <v xml:space="preserve"> </v>
      </c>
      <c r="AV219" s="68" t="str">
        <f>IF(AV$212=" ", " ",INDEX(User_interface!$C$85:$C$174,MATCH(Berekeningen!AV$212,User_interface!$B$85:$B$174))*INDEX(User_interface!$E$85:$E$174,MATCH(Berekeningen!AV$212,User_interface!$B$85:$B$174))*User_interface!$G$54*User_interface!$G$55-INDEX(User_interface!$C$85:$C$174,MATCH(Berekeningen!AV$212,User_interface!$B$85:$B$174))*INDEX(User_interface!$D$85:$D$174,MATCH(Berekeningen!AV$212,User_interface!$B$85:$B$174))*User_interface!$G$54*User_interface!$G$55)</f>
        <v xml:space="preserve"> </v>
      </c>
      <c r="AW219" s="68" t="str">
        <f>IF(AW$212=" ", " ",INDEX(User_interface!$C$85:$C$174,MATCH(Berekeningen!AW$212,User_interface!$B$85:$B$174))*INDEX(User_interface!$E$85:$E$174,MATCH(Berekeningen!AW$212,User_interface!$B$85:$B$174))*User_interface!$G$54*User_interface!$G$55-INDEX(User_interface!$C$85:$C$174,MATCH(Berekeningen!AW$212,User_interface!$B$85:$B$174))*INDEX(User_interface!$D$85:$D$174,MATCH(Berekeningen!AW$212,User_interface!$B$85:$B$174))*User_interface!$G$54*User_interface!$G$55)</f>
        <v xml:space="preserve"> </v>
      </c>
      <c r="AX219" s="68" t="str">
        <f>IF(AX$212=" ", " ",INDEX(User_interface!$C$85:$C$174,MATCH(Berekeningen!AX$212,User_interface!$B$85:$B$174))*INDEX(User_interface!$E$85:$E$174,MATCH(Berekeningen!AX$212,User_interface!$B$85:$B$174))*User_interface!$G$54*User_interface!$G$55-INDEX(User_interface!$C$85:$C$174,MATCH(Berekeningen!AX$212,User_interface!$B$85:$B$174))*INDEX(User_interface!$D$85:$D$174,MATCH(Berekeningen!AX$212,User_interface!$B$85:$B$174))*User_interface!$G$54*User_interface!$G$55)</f>
        <v xml:space="preserve"> </v>
      </c>
      <c r="AY219" s="68" t="str">
        <f>IF(AY$212=" ", " ",INDEX(User_interface!$C$85:$C$174,MATCH(Berekeningen!AY$212,User_interface!$B$85:$B$174))*INDEX(User_interface!$E$85:$E$174,MATCH(Berekeningen!AY$212,User_interface!$B$85:$B$174))*User_interface!$G$54*User_interface!$G$55-INDEX(User_interface!$C$85:$C$174,MATCH(Berekeningen!AY$212,User_interface!$B$85:$B$174))*INDEX(User_interface!$D$85:$D$174,MATCH(Berekeningen!AY$212,User_interface!$B$85:$B$174))*User_interface!$G$54*User_interface!$G$55)</f>
        <v xml:space="preserve"> </v>
      </c>
      <c r="AZ219" s="68" t="str">
        <f>IF(AZ$212=" ", " ",INDEX(User_interface!$C$85:$C$174,MATCH(Berekeningen!AZ$212,User_interface!$B$85:$B$174))*INDEX(User_interface!$E$85:$E$174,MATCH(Berekeningen!AZ$212,User_interface!$B$85:$B$174))*User_interface!$G$54*User_interface!$G$55-INDEX(User_interface!$C$85:$C$174,MATCH(Berekeningen!AZ$212,User_interface!$B$85:$B$174))*INDEX(User_interface!$D$85:$D$174,MATCH(Berekeningen!AZ$212,User_interface!$B$85:$B$174))*User_interface!$G$54*User_interface!$G$55)</f>
        <v xml:space="preserve"> </v>
      </c>
      <c r="BA219" s="68" t="str">
        <f>IF(BA$212=" ", " ",INDEX(User_interface!$C$85:$C$174,MATCH(Berekeningen!BA$212,User_interface!$B$85:$B$174))*INDEX(User_interface!$E$85:$E$174,MATCH(Berekeningen!BA$212,User_interface!$B$85:$B$174))*User_interface!$G$54*User_interface!$G$55-INDEX(User_interface!$C$85:$C$174,MATCH(Berekeningen!BA$212,User_interface!$B$85:$B$174))*INDEX(User_interface!$D$85:$D$174,MATCH(Berekeningen!BA$212,User_interface!$B$85:$B$174))*User_interface!$G$54*User_interface!$G$55)</f>
        <v xml:space="preserve"> </v>
      </c>
      <c r="BB219" s="68" t="str">
        <f>IF(BB$212=" ", " ",INDEX(User_interface!$C$85:$C$174,MATCH(Berekeningen!BB$212,User_interface!$B$85:$B$174))*INDEX(User_interface!$E$85:$E$174,MATCH(Berekeningen!BB$212,User_interface!$B$85:$B$174))*User_interface!$G$54*User_interface!$G$55-INDEX(User_interface!$C$85:$C$174,MATCH(Berekeningen!BB$212,User_interface!$B$85:$B$174))*INDEX(User_interface!$D$85:$D$174,MATCH(Berekeningen!BB$212,User_interface!$B$85:$B$174))*User_interface!$G$54*User_interface!$G$55)</f>
        <v xml:space="preserve"> </v>
      </c>
      <c r="BC219" s="68" t="str">
        <f>IF(BC$212=" ", " ",INDEX(User_interface!$C$85:$C$174,MATCH(Berekeningen!BC$212,User_interface!$B$85:$B$174))*INDEX(User_interface!$E$85:$E$174,MATCH(Berekeningen!BC$212,User_interface!$B$85:$B$174))*User_interface!$G$54*User_interface!$G$55-INDEX(User_interface!$C$85:$C$174,MATCH(Berekeningen!BC$212,User_interface!$B$85:$B$174))*INDEX(User_interface!$D$85:$D$174,MATCH(Berekeningen!BC$212,User_interface!$B$85:$B$174))*User_interface!$G$54*User_interface!$G$55)</f>
        <v xml:space="preserve"> </v>
      </c>
      <c r="BD219" s="68" t="str">
        <f>IF(BD$212=" ", " ",INDEX(User_interface!$C$85:$C$174,MATCH(Berekeningen!BD$212,User_interface!$B$85:$B$174))*INDEX(User_interface!$E$85:$E$174,MATCH(Berekeningen!BD$212,User_interface!$B$85:$B$174))*User_interface!$G$54*User_interface!$G$55-INDEX(User_interface!$C$85:$C$174,MATCH(Berekeningen!BD$212,User_interface!$B$85:$B$174))*INDEX(User_interface!$D$85:$D$174,MATCH(Berekeningen!BD$212,User_interface!$B$85:$B$174))*User_interface!$G$54*User_interface!$G$55)</f>
        <v xml:space="preserve"> </v>
      </c>
      <c r="BE219" s="68" t="str">
        <f>IF(BE$212=" ", " ",INDEX(User_interface!$C$85:$C$174,MATCH(Berekeningen!BE$212,User_interface!$B$85:$B$174))*INDEX(User_interface!$E$85:$E$174,MATCH(Berekeningen!BE$212,User_interface!$B$85:$B$174))*User_interface!$G$54*User_interface!$G$55-INDEX(User_interface!$C$85:$C$174,MATCH(Berekeningen!BE$212,User_interface!$B$85:$B$174))*INDEX(User_interface!$D$85:$D$174,MATCH(Berekeningen!BE$212,User_interface!$B$85:$B$174))*User_interface!$G$54*User_interface!$G$55)</f>
        <v xml:space="preserve"> </v>
      </c>
      <c r="BF219" s="68" t="str">
        <f>IF(BF$212=" ", " ",INDEX(User_interface!$C$85:$C$174,MATCH(Berekeningen!BF$212,User_interface!$B$85:$B$174))*INDEX(User_interface!$E$85:$E$174,MATCH(Berekeningen!BF$212,User_interface!$B$85:$B$174))*User_interface!$G$54*User_interface!$G$55-INDEX(User_interface!$C$85:$C$174,MATCH(Berekeningen!BF$212,User_interface!$B$85:$B$174))*INDEX(User_interface!$D$85:$D$174,MATCH(Berekeningen!BF$212,User_interface!$B$85:$B$174))*User_interface!$G$54*User_interface!$G$55)</f>
        <v xml:space="preserve"> </v>
      </c>
      <c r="BG219" s="68" t="str">
        <f>IF(BG$212=" ", " ",INDEX(User_interface!$C$85:$C$174,MATCH(Berekeningen!BG$212,User_interface!$B$85:$B$174))*INDEX(User_interface!$E$85:$E$174,MATCH(Berekeningen!BG$212,User_interface!$B$85:$B$174))*User_interface!$G$54*User_interface!$G$55-INDEX(User_interface!$C$85:$C$174,MATCH(Berekeningen!BG$212,User_interface!$B$85:$B$174))*INDEX(User_interface!$D$85:$D$174,MATCH(Berekeningen!BG$212,User_interface!$B$85:$B$174))*User_interface!$G$54*User_interface!$G$55)</f>
        <v xml:space="preserve"> </v>
      </c>
      <c r="BH219" s="68" t="str">
        <f>IF(BH$212=" ", " ",INDEX(User_interface!$C$85:$C$174,MATCH(Berekeningen!BH$212,User_interface!$B$85:$B$174))*INDEX(User_interface!$E$85:$E$174,MATCH(Berekeningen!BH$212,User_interface!$B$85:$B$174))*User_interface!$G$54*User_interface!$G$55-INDEX(User_interface!$C$85:$C$174,MATCH(Berekeningen!BH$212,User_interface!$B$85:$B$174))*INDEX(User_interface!$D$85:$D$174,MATCH(Berekeningen!BH$212,User_interface!$B$85:$B$174))*User_interface!$G$54*User_interface!$G$55)</f>
        <v xml:space="preserve"> </v>
      </c>
      <c r="BI219" s="68" t="str">
        <f>IF(BI$212=" ", " ",INDEX(User_interface!$C$85:$C$174,MATCH(Berekeningen!BI$212,User_interface!$B$85:$B$174))*INDEX(User_interface!$E$85:$E$174,MATCH(Berekeningen!BI$212,User_interface!$B$85:$B$174))*User_interface!$G$54*User_interface!$G$55-INDEX(User_interface!$C$85:$C$174,MATCH(Berekeningen!BI$212,User_interface!$B$85:$B$174))*INDEX(User_interface!$D$85:$D$174,MATCH(Berekeningen!BI$212,User_interface!$B$85:$B$174))*User_interface!$G$54*User_interface!$G$55)</f>
        <v xml:space="preserve"> </v>
      </c>
      <c r="BJ219" s="68" t="str">
        <f>IF(BJ$212=" ", " ",INDEX(User_interface!$C$85:$C$174,MATCH(Berekeningen!BJ$212,User_interface!$B$85:$B$174))*INDEX(User_interface!$E$85:$E$174,MATCH(Berekeningen!BJ$212,User_interface!$B$85:$B$174))*User_interface!$G$54*User_interface!$G$55-INDEX(User_interface!$C$85:$C$174,MATCH(Berekeningen!BJ$212,User_interface!$B$85:$B$174))*INDEX(User_interface!$D$85:$D$174,MATCH(Berekeningen!BJ$212,User_interface!$B$85:$B$174))*User_interface!$G$54*User_interface!$G$55)</f>
        <v xml:space="preserve"> </v>
      </c>
      <c r="BK219" s="68" t="str">
        <f>IF(BK$212=" ", " ",INDEX(User_interface!$C$85:$C$174,MATCH(Berekeningen!BK$212,User_interface!$B$85:$B$174))*INDEX(User_interface!$E$85:$E$174,MATCH(Berekeningen!BK$212,User_interface!$B$85:$B$174))*User_interface!$G$54*User_interface!$G$55-INDEX(User_interface!$C$85:$C$174,MATCH(Berekeningen!BK$212,User_interface!$B$85:$B$174))*INDEX(User_interface!$D$85:$D$174,MATCH(Berekeningen!BK$212,User_interface!$B$85:$B$174))*User_interface!$G$54*User_interface!$G$55)</f>
        <v xml:space="preserve"> </v>
      </c>
      <c r="BL219" s="68" t="str">
        <f>IF(BL$212=" ", " ",INDEX(User_interface!$C$85:$C$174,MATCH(Berekeningen!BL$212,User_interface!$B$85:$B$174))*INDEX(User_interface!$E$85:$E$174,MATCH(Berekeningen!BL$212,User_interface!$B$85:$B$174))*User_interface!$G$54*User_interface!$G$55-INDEX(User_interface!$C$85:$C$174,MATCH(Berekeningen!BL$212,User_interface!$B$85:$B$174))*INDEX(User_interface!$D$85:$D$174,MATCH(Berekeningen!BL$212,User_interface!$B$85:$B$174))*User_interface!$G$54*User_interface!$G$55)</f>
        <v xml:space="preserve"> </v>
      </c>
      <c r="BM219" s="68" t="str">
        <f>IF(BM$212=" ", " ",INDEX(User_interface!$C$85:$C$174,MATCH(Berekeningen!BM$212,User_interface!$B$85:$B$174))*INDEX(User_interface!$E$85:$E$174,MATCH(Berekeningen!BM$212,User_interface!$B$85:$B$174))*User_interface!$G$54*User_interface!$G$55-INDEX(User_interface!$C$85:$C$174,MATCH(Berekeningen!BM$212,User_interface!$B$85:$B$174))*INDEX(User_interface!$D$85:$D$174,MATCH(Berekeningen!BM$212,User_interface!$B$85:$B$174))*User_interface!$G$54*User_interface!$G$55)</f>
        <v xml:space="preserve"> </v>
      </c>
    </row>
    <row r="220" spans="2:65">
      <c r="B220" s="68" t="s">
        <v>5</v>
      </c>
      <c r="C220" s="68" t="s">
        <v>32</v>
      </c>
      <c r="D220" s="68" t="s">
        <v>6</v>
      </c>
      <c r="E220" s="86" t="str">
        <f t="shared" si="11"/>
        <v>Ref.</v>
      </c>
      <c r="P220" s="55">
        <f>IF(P$212=" "," ",IF(P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Q220" s="55">
        <f>IF(Q$212=" "," ",IF(Q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R220" s="55">
        <f>IF(R$212=" "," ",IF(R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S220" s="55">
        <f>IF(S$212=" "," ",IF(S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T220" s="55">
        <f>IF(T$212=" "," ",IF(T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U220" s="55">
        <f>IF(U$212=" "," ",IF(U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V220" s="55">
        <f>IF(V$212=" "," ",IF(V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W220" s="55">
        <f>IF(W$212=" "," ",IF(W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X220" s="55">
        <f>IF(X$212=" "," ",IF(X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Y220" s="55">
        <f>IF(Y$212=" "," ",IF(Y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Z220" s="55">
        <f>IF(Z$212=" "," ",IF(Z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A220" s="55">
        <f>IF(AA$212=" "," ",IF(AA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B220" s="55">
        <f>IF(AB$212=" "," ",IF(AB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C220" s="55">
        <f>IF(AC$212=" "," ",IF(AC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D220" s="55">
        <f>IF(AD$212=" "," ",IF(AD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E220" s="55">
        <f>IF(AE$212=" "," ",IF(AE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F220" s="55">
        <f>IF(AF$212=" "," ",IF(AF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G220" s="55">
        <f>IF(AG$212=" "," ",IF(AG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H220" s="55">
        <f>IF(AH$212=" "," ",IF(AH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I220" s="55">
        <f>IF(AI$212=" "," ",IF(AI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J220" s="55">
        <f>IF(AJ$212=" "," ",IF(AJ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K220" s="55">
        <f>IF(AK$212=" "," ",IF(AK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L220" s="55">
        <f>IF(AL$212=" "," ",IF(AL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M220" s="55">
        <f>IF(AM$212=" "," ",IF(AM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N220" s="55">
        <f>IF(AN$212=" "," ",IF(AN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>0</v>
      </c>
      <c r="AO220" s="55" t="str">
        <f>IF(AO$212=" "," ",IF(AO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P220" s="55" t="str">
        <f>IF(AP$212=" "," ",IF(AP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Q220" s="55" t="str">
        <f>IF(AQ$212=" "," ",IF(AQ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R220" s="55" t="str">
        <f>IF(AR$212=" "," ",IF(AR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S220" s="55" t="str">
        <f>IF(AS$212=" "," ",IF(AS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T220" s="55" t="str">
        <f>IF(AT$212=" "," ",IF(AT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U220" s="55" t="str">
        <f>IF(AU$212=" "," ",IF(AU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V220" s="55" t="str">
        <f>IF(AV$212=" "," ",IF(AV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W220" s="55" t="str">
        <f>IF(AW$212=" "," ",IF(AW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X220" s="55" t="str">
        <f>IF(AX$212=" "," ",IF(AX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Y220" s="55" t="str">
        <f>IF(AY$212=" "," ",IF(AY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AZ220" s="55" t="str">
        <f>IF(AZ$212=" "," ",IF(AZ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A220" s="55" t="str">
        <f>IF(BA$212=" "," ",IF(BA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B220" s="55" t="str">
        <f>IF(BB$212=" "," ",IF(BB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C220" s="55" t="str">
        <f>IF(BC$212=" "," ",IF(BC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D220" s="55" t="str">
        <f>IF(BD$212=" "," ",IF(BD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E220" s="55" t="str">
        <f>IF(BE$212=" "," ",IF(BE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F220" s="55" t="str">
        <f>IF(BF$212=" "," ",IF(BF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G220" s="55" t="str">
        <f>IF(BG$212=" "," ",IF(BG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H220" s="55" t="str">
        <f>IF(BH$212=" "," ",IF(BH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I220" s="55" t="str">
        <f>IF(BI$212=" "," ",IF(BI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J220" s="55" t="str">
        <f>IF(BJ$212=" "," ",IF(BJ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K220" s="55" t="str">
        <f>IF(BK$212=" "," ",IF(BK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L220" s="55" t="str">
        <f>IF(BL$212=" "," ",IF(BL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  <c r="BM220" s="55" t="str">
        <f>IF(BM$212=" "," ",IF(BM212=Berekeningen!$P212,IF($E220=$S$3,INDEX(Data_sheet!$P$78:$P$85,MATCH(Berekeningen!$C220,Data_sheet!$C$78:$C$85,0))*User_interface!$G$54,IF($E220=$S$4,INDEX(Data_sheet!$Q$78:$Q$85,MATCH(Berekeningen!$C220,Data_sheet!$C$78:$C$85,0))*User_interface!$G$54,IF($E220=$S$5,INDEX(Data_sheet!$R$78:$R$85,MATCH(Berekeningen!$C220,Data_sheet!$C$78:$C$85,0))*User_interface!$G$54,IF($E220=$S$6,0,"ERROR")))),0))</f>
        <v xml:space="preserve"> </v>
      </c>
    </row>
    <row r="221" spans="2:65">
      <c r="C221" s="68" t="s">
        <v>43</v>
      </c>
      <c r="D221" s="68" t="s">
        <v>6</v>
      </c>
      <c r="F221" s="68" t="str">
        <f>IF(F212=" "," ",SUM(SUMIF($B213:$B220,$U$4,F213:F220),-SUMIF($B213:$B220,$U$3,F213:F220))/(1+User_interface!$D$59)^(F212-($P212-1)))</f>
        <v xml:space="preserve"> </v>
      </c>
      <c r="G221" s="68" t="str">
        <f>IF(G212=" "," ",SUM(SUMIF($B213:$B220,$U$4,G213:G220),-SUMIF($B213:$B220,$U$3,G213:G220))/(1+User_interface!$D$59)^(G212-($P212-1)))</f>
        <v xml:space="preserve"> </v>
      </c>
      <c r="H221" s="68" t="str">
        <f>IF(H212=" "," ",SUM(SUMIF($B213:$B220,$U$4,H213:H220),-SUMIF($B213:$B220,$U$3,H213:H220))/(1+User_interface!$D$59)^(H212-($P212-1)))</f>
        <v xml:space="preserve"> </v>
      </c>
      <c r="I221" s="68" t="str">
        <f>IF(I212=" "," ",SUM(SUMIF($B213:$B220,$U$4,I213:I220),-SUMIF($B213:$B220,$U$3,I213:I220))/(1+User_interface!$D$59)^(I212-($P212-1)))</f>
        <v xml:space="preserve"> </v>
      </c>
      <c r="J221" s="68" t="str">
        <f>IF(J212=" "," ",SUM(SUMIF($B213:$B220,$U$4,J213:J220),-SUMIF($B213:$B220,$U$3,J213:J220))/(1+User_interface!$D$59)^(J212-($P212-1)))</f>
        <v xml:space="preserve"> </v>
      </c>
      <c r="K221" s="68" t="str">
        <f>IF(K212=" "," ",SUM(SUMIF($B213:$B220,$U$4,K213:K220),-SUMIF($B213:$B220,$U$3,K213:K220))/(1+User_interface!$D$59)^(K212-($P212-1)))</f>
        <v xml:space="preserve"> </v>
      </c>
      <c r="L221" s="68" t="str">
        <f>IF(L212=" "," ",SUM(SUMIF($B213:$B220,$U$4,L213:L220),-SUMIF($B213:$B220,$U$3,L213:L220))/(1+User_interface!$D$59)^(L212-($P212-1)))</f>
        <v xml:space="preserve"> </v>
      </c>
      <c r="M221" s="68" t="str">
        <f>IF(M212=" "," ",SUM(SUMIF($B213:$B220,$U$4,M213:M220),-SUMIF($B213:$B220,$U$3,M213:M220))/(1+User_interface!$D$59)^(M212-($P212-1)))</f>
        <v xml:space="preserve"> </v>
      </c>
      <c r="N221" s="68" t="str">
        <f>IF(N212=" "," ",SUM(SUMIF($B213:$B220,$U$4,N213:N220),-SUMIF($B213:$B220,$U$3,N213:N220))/(1+User_interface!$D$59)^(N212-($P212-1)))</f>
        <v xml:space="preserve"> </v>
      </c>
      <c r="O221" s="68" t="str">
        <f>IF(O212=" "," ",SUM(SUMIF($B213:$B220,$U$4,O213:O220),-SUMIF($B213:$B220,$U$3,O213:O220))/(1+User_interface!$D$59)^(O212-($P212-1)))</f>
        <v xml:space="preserve"> </v>
      </c>
      <c r="P221" s="68">
        <f>IF(P212=" "," ",SUM(SUMIF($B213:$B220,$U$4,P213:P220),-SUMIF($B213:$B220,$U$3,P213:P220))/(1+User_interface!$G$59)^(P212-($P212-1)))</f>
        <v>981247.83760893554</v>
      </c>
      <c r="Q221" s="68">
        <f>IF(Q212=" "," ",SUM(SUMIF($B213:$B220,$U$4,Q213:Q220),-SUMIF($B213:$B220,$U$3,Q213:Q220))/(1+User_interface!$D$59)^(Q212-($P212-1)))</f>
        <v>510860.00550458865</v>
      </c>
      <c r="R221" s="68">
        <f>IF(R212=" "," ",SUM(SUMIF($B213:$B220,$U$4,R213:R220),-SUMIF($B213:$B220,$U$3,R213:R220))/(1+User_interface!$D$59)^(R212-($P212-1)))</f>
        <v>457390.1975685528</v>
      </c>
      <c r="S221" s="68">
        <f>IF(S212=" "," ",SUM(SUMIF($B213:$B220,$U$4,S213:S220),-SUMIF($B213:$B220,$U$3,S213:S220))/(1+User_interface!$D$59)^(S212-($P212-1)))</f>
        <v>410298.56950709905</v>
      </c>
      <c r="T221" s="68">
        <f>IF(T212=" "," ",SUM(SUMIF($B213:$B220,$U$4,T213:T220),-SUMIF($B213:$B220,$U$3,T213:T220))/(1+User_interface!$D$59)^(T212-($P212-1)))</f>
        <v>368801.54155278084</v>
      </c>
      <c r="U221" s="68">
        <f>IF(U212=" "," ",SUM(SUMIF($B213:$B220,$U$4,U213:U220),-SUMIF($B213:$B220,$U$3,U213:U220))/(1+User_interface!$D$59)^(U212-($P212-1)))</f>
        <v>332212.25585783093</v>
      </c>
      <c r="V221" s="68">
        <f>IF(V212=" "," ",SUM(SUMIF($B213:$B220,$U$4,V213:V220),-SUMIF($B213:$B220,$U$3,V213:V220))/(1+User_interface!$D$59)^(V212-($P212-1)))</f>
        <v>299928.64210788487</v>
      </c>
      <c r="W221" s="68">
        <f>IF(W212=" "," ",SUM(SUMIF($B213:$B220,$U$4,W213:W220),-SUMIF($B213:$B220,$U$3,W213:W220))/(1+User_interface!$D$59)^(W212-($P212-1)))</f>
        <v>271422.95389368729</v>
      </c>
      <c r="X221" s="68">
        <f>IF(X212=" "," ",SUM(SUMIF($B213:$B220,$U$4,X213:X220),-SUMIF($B213:$B220,$U$3,X213:X220))/(1+User_interface!$D$59)^(X212-($P212-1)))</f>
        <v>246232.59480816848</v>
      </c>
      <c r="Y221" s="68">
        <f>IF(Y212=" "," ",SUM(SUMIF($B213:$B220,$U$4,Y213:Y220),-SUMIF($B213:$B220,$U$3,Y213:Y220))/(1+User_interface!$D$59)^(Y212-($P212-1)))</f>
        <v>223952.07549599139</v>
      </c>
      <c r="Z221" s="68">
        <f>IF(Z212=" "," ",SUM(SUMIF($B213:$B220,$U$4,Z213:Z220),-SUMIF($B213:$B220,$U$3,Z213:Z220))/(1+User_interface!$D$59)^(Z212-($P212-1)))</f>
        <v>204225.96240771966</v>
      </c>
      <c r="AA221" s="68">
        <f>IF(AA212=" "," ",SUM(SUMIF($B213:$B220,$U$4,AA213:AA220),-SUMIF($B213:$B220,$U$3,AA213:AA220))/(1+User_interface!$D$59)^(AA212-($P212-1)))</f>
        <v>185223.59959647674</v>
      </c>
      <c r="AB221" s="68">
        <f>IF(AB212=" "," ",SUM(SUMIF($B213:$B220,$U$4,AB213:AB220),-SUMIF($B213:$B220,$U$3,AB213:AB220))/(1+User_interface!$D$59)^(AB212-($P212-1)))</f>
        <v>168578.94326652848</v>
      </c>
      <c r="AC221" s="68">
        <f>IF(AC212=" "," ",SUM(SUMIF($B213:$B220,$U$4,AC213:AC220),-SUMIF($B213:$B220,$U$3,AC213:AC220))/(1+User_interface!$D$59)^(AC212-($P212-1)))</f>
        <v>153978.23728497833</v>
      </c>
      <c r="AD221" s="68">
        <f>IF(AD212=" "," ",SUM(SUMIF($B213:$B220,$U$4,AD213:AD220),-SUMIF($B213:$B220,$U$3,AD213:AD220))/(1+User_interface!$D$59)^(AD212-($P212-1)))</f>
        <v>141149.94034453423</v>
      </c>
      <c r="AE221" s="68">
        <f>IF(AE212=" "," ",SUM(SUMIF($B213:$B220,$U$4,AE213:AE220),-SUMIF($B213:$B220,$U$3,AE213:AE220))/(1+User_interface!$D$59)^(AE212-($P212-1)))</f>
        <v>129859.04873506007</v>
      </c>
      <c r="AF221" s="68">
        <f>IF(AF212=" "," ",SUM(SUMIF($B213:$B220,$U$4,AF213:AF220),-SUMIF($B213:$B220,$U$3,AF213:AF220))/(1+User_interface!$D$59)^(AF212-($P212-1)))</f>
        <v>119902.18103457471</v>
      </c>
      <c r="AG221" s="68">
        <f>IF(AG212=" "," ",SUM(SUMIF($B213:$B220,$U$4,AG213:AG220),-SUMIF($B213:$B220,$U$3,AG213:AG220))/(1+User_interface!$D$59)^(AG212-($P212-1)))</f>
        <v>111103.32265983637</v>
      </c>
      <c r="AH221" s="68">
        <f>IF(AH212=" "," ",SUM(SUMIF($B213:$B220,$U$4,AH213:AH220),-SUMIF($B213:$B220,$U$3,AH213:AH220))/(1+User_interface!$D$59)^(AH212-($P212-1)))</f>
        <v>103310.14186700138</v>
      </c>
      <c r="AI221" s="68">
        <f>IF(AI212=" "," ",SUM(SUMIF($B213:$B220,$U$4,AI213:AI220),-SUMIF($B213:$B220,$U$3,AI213:AI220))/(1+User_interface!$D$59)^(AI212-($P212-1)))</f>
        <v>96390.800619609028</v>
      </c>
      <c r="AJ221" s="68">
        <f>IF(AJ212=" "," ",SUM(SUMIF($B213:$B220,$U$4,AJ213:AJ220),-SUMIF($B213:$B220,$U$3,AJ213:AJ220))/(1+User_interface!$D$59)^(AJ212-($P212-1)))</f>
        <v>90231.193987725725</v>
      </c>
      <c r="AK221" s="68">
        <f>IF(AK212=" "," ",SUM(SUMIF($B213:$B220,$U$4,AK213:AK220),-SUMIF($B213:$B220,$U$3,AK213:AK220))/(1+User_interface!$D$59)^(AK212-($P212-1)))</f>
        <v>84732.560619409807</v>
      </c>
      <c r="AL221" s="68">
        <f>IF(AL212=" "," ",SUM(SUMIF($B213:$B220,$U$4,AL213:AL220),-SUMIF($B213:$B220,$U$3,AL213:AL220))/(1+User_interface!$D$59)^(AL212-($P212-1)))</f>
        <v>79809.414516534962</v>
      </c>
      <c r="AM221" s="68">
        <f>IF(AM212=" "," ",SUM(SUMIF($B213:$B220,$U$4,AM213:AM220),-SUMIF($B213:$B220,$U$3,AM213:AM220))/(1+User_interface!$D$59)^(AM212-($P212-1)))</f>
        <v>75387.755009844434</v>
      </c>
      <c r="AN221" s="68">
        <f>IF(AN212=" "," ",SUM(SUMIF($B213:$B220,$U$4,AN213:AN220),-SUMIF($B213:$B220,$U$3,AN213:AN220))/(1+User_interface!$D$59)^(AN212-($P212-1)))</f>
        <v>71403.517600178107</v>
      </c>
      <c r="AO221" s="68" t="str">
        <f>IF(AO212=" "," ",SUM(SUMIF($B213:$B220,$U$4,AO213:AO220),-SUMIF($B213:$B220,$U$3,AO213:AO220))/(1+User_interface!$D$59)^(AO212-($P212-1)))</f>
        <v xml:space="preserve"> </v>
      </c>
      <c r="AP221" s="68" t="str">
        <f>IF(AP212=" "," ",SUM(SUMIF($B213:$B220,$U$4,AP213:AP220),-SUMIF($B213:$B220,$U$3,AP213:AP220))/(1+User_interface!$D$59)^(AP212-($P212-1)))</f>
        <v xml:space="preserve"> </v>
      </c>
      <c r="AQ221" s="68" t="str">
        <f>IF(AQ212=" "," ",SUM(SUMIF($B213:$B220,$U$4,AQ213:AQ220),-SUMIF($B213:$B220,$U$3,AQ213:AQ220))/(1+User_interface!$D$59)^(AQ212-($P212-1)))</f>
        <v xml:space="preserve"> </v>
      </c>
      <c r="AR221" s="68" t="str">
        <f>IF(AR212=" "," ",SUM(SUMIF($B213:$B220,$U$4,AR213:AR220),-SUMIF($B213:$B220,$U$3,AR213:AR220))/(1+User_interface!$D$59)^(AR212-($P212-1)))</f>
        <v xml:space="preserve"> </v>
      </c>
      <c r="AS221" s="68" t="str">
        <f>IF(AS212=" "," ",SUM(SUMIF($B213:$B220,$U$4,AS213:AS220),-SUMIF($B213:$B220,$U$3,AS213:AS220))/(1+User_interface!$D$59)^(AS212-($P212-1)))</f>
        <v xml:space="preserve"> </v>
      </c>
      <c r="AT221" s="68" t="str">
        <f>IF(AT212=" "," ",SUM(SUMIF($B213:$B220,$U$4,AT213:AT220),-SUMIF($B213:$B220,$U$3,AT213:AT220))/(1+User_interface!$D$59)^(AT212-($P212-1)))</f>
        <v xml:space="preserve"> </v>
      </c>
      <c r="AU221" s="68" t="str">
        <f>IF(AU212=" "," ",SUM(SUMIF($B213:$B220,$U$4,AU213:AU220),-SUMIF($B213:$B220,$U$3,AU213:AU220))/(1+User_interface!$D$59)^(AU212-($P212-1)))</f>
        <v xml:space="preserve"> </v>
      </c>
      <c r="AV221" s="68" t="str">
        <f>IF(AV212=" "," ",SUM(SUMIF($B213:$B220,$U$4,AV213:AV220),-SUMIF($B213:$B220,$U$3,AV213:AV220))/(1+User_interface!$D$59)^(AV212-($P212-1)))</f>
        <v xml:space="preserve"> </v>
      </c>
      <c r="AW221" s="68" t="str">
        <f>IF(AW212=" "," ",SUM(SUMIF($B213:$B220,$U$4,AW213:AW220),-SUMIF($B213:$B220,$U$3,AW213:AW220))/(1+User_interface!$D$59)^(AW212-($P212-1)))</f>
        <v xml:space="preserve"> </v>
      </c>
      <c r="AX221" s="68" t="str">
        <f>IF(AX212=" "," ",SUM(SUMIF($B213:$B220,$U$4,AX213:AX220),-SUMIF($B213:$B220,$U$3,AX213:AX220))/(1+User_interface!$D$59)^(AX212-($P212-1)))</f>
        <v xml:space="preserve"> </v>
      </c>
      <c r="AY221" s="68" t="str">
        <f>IF(AY212=" "," ",SUM(SUMIF($B213:$B220,$U$4,AY213:AY220),-SUMIF($B213:$B220,$U$3,AY213:AY220))/(1+User_interface!$D$59)^(AY212-($P212-1)))</f>
        <v xml:space="preserve"> </v>
      </c>
      <c r="AZ221" s="68" t="str">
        <f>IF(AZ212=" "," ",SUM(SUMIF($B213:$B220,$U$4,AZ213:AZ220),-SUMIF($B213:$B220,$U$3,AZ213:AZ220))/(1+User_interface!$D$59)^(AZ212-($P212-1)))</f>
        <v xml:space="preserve"> </v>
      </c>
      <c r="BA221" s="68" t="str">
        <f>IF(BA212=" "," ",SUM(SUMIF($B213:$B220,$U$4,BA213:BA220),-SUMIF($B213:$B220,$U$3,BA213:BA220))/(1+User_interface!$D$59)^(BA212-($P212-1)))</f>
        <v xml:space="preserve"> </v>
      </c>
      <c r="BB221" s="68" t="str">
        <f>IF(BB212=" "," ",SUM(SUMIF($B213:$B220,$U$4,BB213:BB220),-SUMIF($B213:$B220,$U$3,BB213:BB220))/(1+User_interface!$D$59)^(BB212-($P212-1)))</f>
        <v xml:space="preserve"> </v>
      </c>
      <c r="BC221" s="68" t="str">
        <f>IF(BC212=" "," ",SUM(SUMIF($B213:$B220,$U$4,BC213:BC220),-SUMIF($B213:$B220,$U$3,BC213:BC220))/(1+User_interface!$D$59)^(BC212-($P212-1)))</f>
        <v xml:space="preserve"> </v>
      </c>
      <c r="BD221" s="68" t="str">
        <f>IF(BD212=" "," ",SUM(SUMIF($B213:$B220,$U$4,BD213:BD220),-SUMIF($B213:$B220,$U$3,BD213:BD220))/(1+User_interface!$D$59)^(BD212-($P212-1)))</f>
        <v xml:space="preserve"> </v>
      </c>
      <c r="BE221" s="68" t="str">
        <f>IF(BE212=" "," ",SUM(SUMIF($B213:$B220,$U$4,BE213:BE220),-SUMIF($B213:$B220,$U$3,BE213:BE220))/(1+User_interface!$D$59)^(BE212-($P212-1)))</f>
        <v xml:space="preserve"> </v>
      </c>
      <c r="BF221" s="68" t="str">
        <f>IF(BF212=" "," ",SUM(SUMIF($B213:$B220,$U$4,BF213:BF220),-SUMIF($B213:$B220,$U$3,BF213:BF220))/(1+User_interface!$D$59)^(BF212-($P212-1)))</f>
        <v xml:space="preserve"> </v>
      </c>
      <c r="BG221" s="68" t="str">
        <f>IF(BG212=" "," ",SUM(SUMIF($B213:$B220,$U$4,BG213:BG220),-SUMIF($B213:$B220,$U$3,BG213:BG220))/(1+User_interface!$D$59)^(BG212-($P212-1)))</f>
        <v xml:space="preserve"> </v>
      </c>
      <c r="BH221" s="68" t="str">
        <f>IF(BH212=" "," ",SUM(SUMIF($B213:$B220,$U$4,BH213:BH220),-SUMIF($B213:$B220,$U$3,BH213:BH220))/(1+User_interface!$D$59)^(BH212-($P212-1)))</f>
        <v xml:space="preserve"> </v>
      </c>
      <c r="BI221" s="68" t="str">
        <f>IF(BI212=" "," ",SUM(SUMIF($B213:$B220,$U$4,BI213:BI220),-SUMIF($B213:$B220,$U$3,BI213:BI220))/(1+User_interface!$D$59)^(BI212-($P212-1)))</f>
        <v xml:space="preserve"> </v>
      </c>
      <c r="BJ221" s="68" t="str">
        <f>IF(BJ212=" "," ",SUM(SUMIF($B213:$B220,$U$4,BJ213:BJ220),-SUMIF($B213:$B220,$U$3,BJ213:BJ220))/(1+User_interface!$D$59)^(BJ212-($P212-1)))</f>
        <v xml:space="preserve"> </v>
      </c>
      <c r="BK221" s="68" t="str">
        <f>IF(BK212=" "," ",SUM(SUMIF($B213:$B220,$U$4,BK213:BK220),-SUMIF($B213:$B220,$U$3,BK213:BK220))/(1+User_interface!$D$59)^(BK212-($P212-1)))</f>
        <v xml:space="preserve"> </v>
      </c>
      <c r="BL221" s="68" t="str">
        <f>IF(BL212=" "," ",SUM(SUMIF($B213:$B220,$U$4,BL213:BL220),-SUMIF($B213:$B220,$U$3,BL213:BL220))/(1+User_interface!$D$59)^(BL212-($P212-1)))</f>
        <v xml:space="preserve"> </v>
      </c>
      <c r="BM221" s="68" t="str">
        <f>IF(BM212=" "," ",SUM(SUMIF($B213:$B220,$U$4,BM213:BM220),-SUMIF($B213:$B220,$U$3,BM213:BM220))/(1+User_interface!$D$59)^(BM212-($P212-1)))</f>
        <v xml:space="preserve"> </v>
      </c>
    </row>
    <row r="222" spans="2:65">
      <c r="C222" s="68" t="s">
        <v>131</v>
      </c>
      <c r="D222" s="68" t="s">
        <v>6</v>
      </c>
      <c r="F222" s="68" t="str">
        <f>IF(F212=" "," ",SUM(SUMIF($B213:$B220,$U$3,F213:F220),-SUMIF($B213:$B220,$U$4,F213:F220))/(1+User_interface!$G$59)^(F212-($P212-1)))</f>
        <v xml:space="preserve"> </v>
      </c>
      <c r="G222" s="68" t="str">
        <f>IF(G212=" "," ",SUM(SUMIF($B213:$B220,$U$3,G213:G220),-SUMIF($B213:$B220,$U$4,G213:G220))/(1+User_interface!$G$59)^(G212-($P212-1)))</f>
        <v xml:space="preserve"> </v>
      </c>
      <c r="H222" s="68" t="str">
        <f>IF(H212=" "," ",SUM(SUMIF($B213:$B220,$U$3,H213:H220),-SUMIF($B213:$B220,$U$4,H213:H220))/(1+User_interface!$G$59)^(H212-($P212-1)))</f>
        <v xml:space="preserve"> </v>
      </c>
      <c r="I222" s="68" t="str">
        <f>IF(I212=" "," ",SUM(SUMIF($B213:$B220,$U$3,I213:I220),-SUMIF($B213:$B220,$U$4,I213:I220))/(1+User_interface!$G$59)^(I212-($P212-1)))</f>
        <v xml:space="preserve"> </v>
      </c>
      <c r="J222" s="68" t="str">
        <f>IF(J212=" "," ",SUM(SUMIF($B213:$B220,$U$3,J213:J220),-SUMIF($B213:$B220,$U$4,J213:J220))/(1+User_interface!$G$59)^(J212-($P212-1)))</f>
        <v xml:space="preserve"> </v>
      </c>
      <c r="K222" s="68" t="str">
        <f>IF(K212=" "," ",SUM(SUMIF($B213:$B220,$U$3,K213:K220),-SUMIF($B213:$B220,$U$4,K213:K220))/(1+User_interface!$G$59)^(K212-($P212-1)))</f>
        <v xml:space="preserve"> </v>
      </c>
      <c r="L222" s="68" t="str">
        <f>IF(L212=" "," ",SUM(SUMIF($B213:$B220,$U$3,L213:L220),-SUMIF($B213:$B220,$U$4,L213:L220))/(1+User_interface!$G$59)^(L212-($P212-1)))</f>
        <v xml:space="preserve"> </v>
      </c>
      <c r="M222" s="68" t="str">
        <f>IF(M212=" "," ",SUM(SUMIF($B213:$B220,$U$3,M213:M220),-SUMIF($B213:$B220,$U$4,M213:M220))/(1+User_interface!$G$59)^(M212-($P212-1)))</f>
        <v xml:space="preserve"> </v>
      </c>
      <c r="N222" s="68" t="str">
        <f>IF(N212=" "," ",SUM(SUMIF($B213:$B220,$U$3,N213:N220),-SUMIF($B213:$B220,$U$4,N213:N220))/(1+User_interface!$G$59)^(N212-($P212-1)))</f>
        <v xml:space="preserve"> </v>
      </c>
      <c r="O222" s="68" t="str">
        <f>IF(O212=" "," ",SUM(SUMIF($B213:$B220,$U$3,O213:O220),-SUMIF($B213:$B220,$U$4,O213:O220))/(1+User_interface!$G$59)^(O212-($P212-1)))</f>
        <v xml:space="preserve"> </v>
      </c>
      <c r="P222" s="68">
        <f>IF(P212=" "," ",SUM(SUMIF($B213:$B220,$U$3,P213:P220),-SUMIF($B213:$B220,$U$4,P213:P220))/(1+User_interface!$G$59)^(P212-($P212-1)))</f>
        <v>-981247.83760893554</v>
      </c>
      <c r="Q222" s="68">
        <f>IF(Q212=" "," ",SUM(SUMIF($B213:$B220,$U$3,Q213:Q220),-SUMIF($B213:$B220,$U$4,Q213:Q220))/(1+User_interface!$G$59)^(Q212-($P212-1)))</f>
        <v>-510860.00550458865</v>
      </c>
      <c r="R222" s="68">
        <f>IF(R212=" "," ",SUM(SUMIF($B213:$B220,$U$3,R213:R220),-SUMIF($B213:$B220,$U$4,R213:R220))/(1+User_interface!$G$59)^(R212-($P212-1)))</f>
        <v>-457390.1975685528</v>
      </c>
      <c r="S222" s="68">
        <f>IF(S212=" "," ",SUM(SUMIF($B213:$B220,$U$3,S213:S220),-SUMIF($B213:$B220,$U$4,S213:S220))/(1+User_interface!$G$59)^(S212-($P212-1)))</f>
        <v>-410298.56950709905</v>
      </c>
      <c r="T222" s="68">
        <f>IF(T212=" "," ",SUM(SUMIF($B213:$B220,$U$3,T213:T220),-SUMIF($B213:$B220,$U$4,T213:T220))/(1+User_interface!$G$59)^(T212-($P212-1)))</f>
        <v>-368801.54155278084</v>
      </c>
      <c r="U222" s="68">
        <f>IF(U212=" "," ",SUM(SUMIF($B213:$B220,$U$3,U213:U220),-SUMIF($B213:$B220,$U$4,U213:U220))/(1+User_interface!$G$59)^(U212-($P212-1)))</f>
        <v>-332212.25585783093</v>
      </c>
      <c r="V222" s="68">
        <f>IF(V212=" "," ",SUM(SUMIF($B213:$B220,$U$3,V213:V220),-SUMIF($B213:$B220,$U$4,V213:V220))/(1+User_interface!$G$59)^(V212-($P212-1)))</f>
        <v>-299928.64210788487</v>
      </c>
      <c r="W222" s="68">
        <f>IF(W212=" "," ",SUM(SUMIF($B213:$B220,$U$3,W213:W220),-SUMIF($B213:$B220,$U$4,W213:W220))/(1+User_interface!$G$59)^(W212-($P212-1)))</f>
        <v>-271422.95389368729</v>
      </c>
      <c r="X222" s="68">
        <f>IF(X212=" "," ",SUM(SUMIF($B213:$B220,$U$3,X213:X220),-SUMIF($B213:$B220,$U$4,X213:X220))/(1+User_interface!$G$59)^(X212-($P212-1)))</f>
        <v>-246232.59480816848</v>
      </c>
      <c r="Y222" s="68">
        <f>IF(Y212=" "," ",SUM(SUMIF($B213:$B220,$U$3,Y213:Y220),-SUMIF($B213:$B220,$U$4,Y213:Y220))/(1+User_interface!$G$59)^(Y212-($P212-1)))</f>
        <v>-223952.07549599139</v>
      </c>
      <c r="Z222" s="68">
        <f>IF(Z212=" "," ",SUM(SUMIF($B213:$B220,$U$3,Z213:Z220),-SUMIF($B213:$B220,$U$4,Z213:Z220))/(1+User_interface!$G$59)^(Z212-($P212-1)))</f>
        <v>-204225.96240771966</v>
      </c>
      <c r="AA222" s="68">
        <f>IF(AA212=" "," ",SUM(SUMIF($B213:$B220,$U$3,AA213:AA220),-SUMIF($B213:$B220,$U$4,AA213:AA220))/(1+User_interface!$G$59)^(AA212-($P212-1)))</f>
        <v>-185223.59959647674</v>
      </c>
      <c r="AB222" s="68">
        <f>IF(AB212=" "," ",SUM(SUMIF($B213:$B220,$U$3,AB213:AB220),-SUMIF($B213:$B220,$U$4,AB213:AB220))/(1+User_interface!$G$59)^(AB212-($P212-1)))</f>
        <v>-168578.94326652848</v>
      </c>
      <c r="AC222" s="68">
        <f>IF(AC212=" "," ",SUM(SUMIF($B213:$B220,$U$3,AC213:AC220),-SUMIF($B213:$B220,$U$4,AC213:AC220))/(1+User_interface!$G$59)^(AC212-($P212-1)))</f>
        <v>-153978.23728497833</v>
      </c>
      <c r="AD222" s="68">
        <f>IF(AD212=" "," ",SUM(SUMIF($B213:$B220,$U$3,AD213:AD220),-SUMIF($B213:$B220,$U$4,AD213:AD220))/(1+User_interface!$G$59)^(AD212-($P212-1)))</f>
        <v>-141149.94034453423</v>
      </c>
      <c r="AE222" s="68">
        <f>IF(AE212=" "," ",SUM(SUMIF($B213:$B220,$U$3,AE213:AE220),-SUMIF($B213:$B220,$U$4,AE213:AE220))/(1+User_interface!$G$59)^(AE212-($P212-1)))</f>
        <v>-129859.04873506007</v>
      </c>
      <c r="AF222" s="68">
        <f>IF(AF212=" "," ",SUM(SUMIF($B213:$B220,$U$3,AF213:AF220),-SUMIF($B213:$B220,$U$4,AF213:AF220))/(1+User_interface!$G$59)^(AF212-($P212-1)))</f>
        <v>-119902.18103457471</v>
      </c>
      <c r="AG222" s="68">
        <f>IF(AG212=" "," ",SUM(SUMIF($B213:$B220,$U$3,AG213:AG220),-SUMIF($B213:$B220,$U$4,AG213:AG220))/(1+User_interface!$G$59)^(AG212-($P212-1)))</f>
        <v>-111103.32265983637</v>
      </c>
      <c r="AH222" s="68">
        <f>IF(AH212=" "," ",SUM(SUMIF($B213:$B220,$U$3,AH213:AH220),-SUMIF($B213:$B220,$U$4,AH213:AH220))/(1+User_interface!$G$59)^(AH212-($P212-1)))</f>
        <v>-103310.14186700138</v>
      </c>
      <c r="AI222" s="68">
        <f>IF(AI212=" "," ",SUM(SUMIF($B213:$B220,$U$3,AI213:AI220),-SUMIF($B213:$B220,$U$4,AI213:AI220))/(1+User_interface!$G$59)^(AI212-($P212-1)))</f>
        <v>-96390.800619609028</v>
      </c>
      <c r="AJ222" s="68">
        <f>IF(AJ212=" "," ",SUM(SUMIF($B213:$B220,$U$3,AJ213:AJ220),-SUMIF($B213:$B220,$U$4,AJ213:AJ220))/(1+User_interface!$G$59)^(AJ212-($P212-1)))</f>
        <v>-90231.193987725725</v>
      </c>
      <c r="AK222" s="68">
        <f>IF(AK212=" "," ",SUM(SUMIF($B213:$B220,$U$3,AK213:AK220),-SUMIF($B213:$B220,$U$4,AK213:AK220))/(1+User_interface!$G$59)^(AK212-($P212-1)))</f>
        <v>-84732.560619409807</v>
      </c>
      <c r="AL222" s="68">
        <f>IF(AL212=" "," ",SUM(SUMIF($B213:$B220,$U$3,AL213:AL220),-SUMIF($B213:$B220,$U$4,AL213:AL220))/(1+User_interface!$G$59)^(AL212-($P212-1)))</f>
        <v>-79809.414516534962</v>
      </c>
      <c r="AM222" s="68">
        <f>IF(AM212=" "," ",SUM(SUMIF($B213:$B220,$U$3,AM213:AM220),-SUMIF($B213:$B220,$U$4,AM213:AM220))/(1+User_interface!$G$59)^(AM212-($P212-1)))</f>
        <v>-75387.755009844434</v>
      </c>
      <c r="AN222" s="68">
        <f>IF(AN212=" "," ",SUM(SUMIF($B213:$B220,$U$3,AN213:AN220),-SUMIF($B213:$B220,$U$4,AN213:AN220))/(1+User_interface!$G$59)^(AN212-($P212-1)))</f>
        <v>-71403.517600178107</v>
      </c>
      <c r="AO222" s="68" t="str">
        <f>IF(AO212=" "," ",SUM(SUMIF($B213:$B220,$U$3,AO213:AO220),-SUMIF($B213:$B220,$U$4,AO213:AO220))/(1+User_interface!$G$59)^(AO212-($P212-1)))</f>
        <v xml:space="preserve"> </v>
      </c>
      <c r="AP222" s="68" t="str">
        <f>IF(AP212=" "," ",SUM(SUMIF($B213:$B220,$U$3,AP213:AP220),-SUMIF($B213:$B220,$U$4,AP213:AP220))/(1+User_interface!$G$59)^(AP212-($P212-1)))</f>
        <v xml:space="preserve"> </v>
      </c>
      <c r="AQ222" s="68" t="str">
        <f>IF(AQ212=" "," ",SUM(SUMIF($B213:$B220,$U$3,AQ213:AQ220),-SUMIF($B213:$B220,$U$4,AQ213:AQ220))/(1+User_interface!$G$59)^(AQ212-($P212-1)))</f>
        <v xml:space="preserve"> </v>
      </c>
      <c r="AR222" s="68" t="str">
        <f>IF(AR212=" "," ",SUM(SUMIF($B213:$B220,$U$3,AR213:AR220),-SUMIF($B213:$B220,$U$4,AR213:AR220))/(1+User_interface!$G$59)^(AR212-($P212-1)))</f>
        <v xml:space="preserve"> </v>
      </c>
      <c r="AS222" s="68" t="str">
        <f>IF(AS212=" "," ",SUM(SUMIF($B213:$B220,$U$3,AS213:AS220),-SUMIF($B213:$B220,$U$4,AS213:AS220))/(1+User_interface!$G$59)^(AS212-($P212-1)))</f>
        <v xml:space="preserve"> </v>
      </c>
      <c r="AT222" s="68" t="str">
        <f>IF(AT212=" "," ",SUM(SUMIF($B213:$B220,$U$3,AT213:AT220),-SUMIF($B213:$B220,$U$4,AT213:AT220))/(1+User_interface!$G$59)^(AT212-($P212-1)))</f>
        <v xml:space="preserve"> </v>
      </c>
      <c r="AU222" s="68" t="str">
        <f>IF(AU212=" "," ",SUM(SUMIF($B213:$B220,$U$3,AU213:AU220),-SUMIF($B213:$B220,$U$4,AU213:AU220))/(1+User_interface!$G$59)^(AU212-($P212-1)))</f>
        <v xml:space="preserve"> </v>
      </c>
      <c r="AV222" s="68" t="str">
        <f>IF(AV212=" "," ",SUM(SUMIF($B213:$B220,$U$3,AV213:AV220),-SUMIF($B213:$B220,$U$4,AV213:AV220))/(1+User_interface!$G$59)^(AV212-($P212-1)))</f>
        <v xml:space="preserve"> </v>
      </c>
      <c r="AW222" s="68" t="str">
        <f>IF(AW212=" "," ",SUM(SUMIF($B213:$B220,$U$3,AW213:AW220),-SUMIF($B213:$B220,$U$4,AW213:AW220))/(1+User_interface!$G$59)^(AW212-($P212-1)))</f>
        <v xml:space="preserve"> </v>
      </c>
      <c r="AX222" s="68" t="str">
        <f>IF(AX212=" "," ",SUM(SUMIF($B213:$B220,$U$3,AX213:AX220),-SUMIF($B213:$B220,$U$4,AX213:AX220))/(1+User_interface!$G$59)^(AX212-($P212-1)))</f>
        <v xml:space="preserve"> </v>
      </c>
      <c r="AY222" s="68" t="str">
        <f>IF(AY212=" "," ",SUM(SUMIF($B213:$B220,$U$3,AY213:AY220),-SUMIF($B213:$B220,$U$4,AY213:AY220))/(1+User_interface!$G$59)^(AY212-($P212-1)))</f>
        <v xml:space="preserve"> </v>
      </c>
      <c r="AZ222" s="68" t="str">
        <f>IF(AZ212=" "," ",SUM(SUMIF($B213:$B220,$U$3,AZ213:AZ220),-SUMIF($B213:$B220,$U$4,AZ213:AZ220))/(1+User_interface!$G$59)^(AZ212-($P212-1)))</f>
        <v xml:space="preserve"> </v>
      </c>
      <c r="BA222" s="68" t="str">
        <f>IF(BA212=" "," ",SUM(SUMIF($B213:$B220,$U$3,BA213:BA220),-SUMIF($B213:$B220,$U$4,BA213:BA220))/(1+User_interface!$G$59)^(BA212-($P212-1)))</f>
        <v xml:space="preserve"> </v>
      </c>
      <c r="BB222" s="68" t="str">
        <f>IF(BB212=" "," ",SUM(SUMIF($B213:$B220,$U$3,BB213:BB220),-SUMIF($B213:$B220,$U$4,BB213:BB220))/(1+User_interface!$G$59)^(BB212-($P212-1)))</f>
        <v xml:space="preserve"> </v>
      </c>
      <c r="BC222" s="68" t="str">
        <f>IF(BC212=" "," ",SUM(SUMIF($B213:$B220,$U$3,BC213:BC220),-SUMIF($B213:$B220,$U$4,BC213:BC220))/(1+User_interface!$G$59)^(BC212-($P212-1)))</f>
        <v xml:space="preserve"> </v>
      </c>
      <c r="BD222" s="68" t="str">
        <f>IF(BD167=" "," ",SUM(SUMIF($B213:$B220,$U$3,BD213:BD220),-SUMIF($B213:$B220,$U$4,BD213:BD220))/(1+User_interface!$G$59)^(BD212-($P212-1)))</f>
        <v xml:space="preserve"> </v>
      </c>
      <c r="BE222" s="68" t="str">
        <f>IF(BE167=" "," ",SUM(SUMIF($B213:$B220,$U$3,BE213:BE220),-SUMIF($B213:$B220,$U$4,BE213:BE220))/(1+User_interface!$G$59)^(BE212-($P212-1)))</f>
        <v xml:space="preserve"> </v>
      </c>
      <c r="BF222" s="68" t="str">
        <f>IF(BF167=" "," ",SUM(SUMIF($B213:$B220,$U$3,BF213:BF220),-SUMIF($B213:$B220,$U$4,BF213:BF220))/(1+User_interface!$G$59)^(BF212-($P212-1)))</f>
        <v xml:space="preserve"> </v>
      </c>
      <c r="BG222" s="68" t="str">
        <f>IF(BG167=" "," ",SUM(SUMIF($B213:$B220,$U$3,BG213:BG220),-SUMIF($B213:$B220,$U$4,BG213:BG220))/(1+User_interface!$G$59)^(BG212-($P212-1)))</f>
        <v xml:space="preserve"> </v>
      </c>
      <c r="BH222" s="68" t="str">
        <f>IF(BH167=" "," ",SUM(SUMIF($B213:$B220,$U$3,BH213:BH220),-SUMIF($B213:$B220,$U$4,BH213:BH220))/(1+User_interface!$G$59)^(BH212-($P212-1)))</f>
        <v xml:space="preserve"> </v>
      </c>
      <c r="BI222" s="68" t="str">
        <f>IF(BI167=" "," ",SUM(SUMIF($B213:$B220,$U$3,BI213:BI220),-SUMIF($B213:$B220,$U$4,BI213:BI220))/(1+User_interface!$G$59)^(BI212-($P212-1)))</f>
        <v xml:space="preserve"> </v>
      </c>
      <c r="BJ222" s="68" t="str">
        <f>IF(BJ167=" "," ",SUM(SUMIF($B213:$B220,$U$3,BJ213:BJ220),-SUMIF($B213:$B220,$U$4,BJ213:BJ220))/(1+User_interface!$G$59)^(BJ212-($P212-1)))</f>
        <v xml:space="preserve"> </v>
      </c>
      <c r="BK222" s="68" t="str">
        <f>IF(BK167=" "," ",SUM(SUMIF($B213:$B220,$U$3,BK213:BK220),-SUMIF($B213:$B220,$U$4,BK213:BK220))/(1+User_interface!$G$59)^(BK212-($P212-1)))</f>
        <v xml:space="preserve"> </v>
      </c>
      <c r="BL222" s="68" t="str">
        <f>IF(BL167=" "," ",SUM(SUMIF($B213:$B220,$U$3,BL213:BL220),-SUMIF($B213:$B220,$U$4,BL213:BL220))/(1+User_interface!$G$59)^(BL212-($P212-1)))</f>
        <v xml:space="preserve"> </v>
      </c>
      <c r="BM222" s="68" t="str">
        <f>IF(BM167=" "," ",SUM(SUMIF($B213:$B220,$U$3,BM213:BM220),-SUMIF($B213:$B220,$U$4,BM213:BM220))/(1+User_interface!$G$59)^(BM212-($P212-1)))</f>
        <v xml:space="preserve"> </v>
      </c>
    </row>
    <row r="225" spans="2:65">
      <c r="B225" s="84" t="s">
        <v>37</v>
      </c>
    </row>
    <row r="226" spans="2:65">
      <c r="B226" s="84"/>
    </row>
    <row r="227" spans="2:65">
      <c r="B227" s="68" t="s">
        <v>44</v>
      </c>
      <c r="E227" s="68" t="s">
        <v>124</v>
      </c>
    </row>
    <row r="228" spans="2:65">
      <c r="B228" s="68" t="s">
        <v>45</v>
      </c>
      <c r="C228" s="68" t="s">
        <v>46</v>
      </c>
      <c r="D228" s="68">
        <f>COUNT(P230:BM230)</f>
        <v>30</v>
      </c>
      <c r="E228" s="85" t="str">
        <f>IF(D228=User_interface!H56, " ", "ERROR")</f>
        <v xml:space="preserve"> </v>
      </c>
      <c r="F228" s="85"/>
      <c r="G228" s="85"/>
      <c r="H228" s="85"/>
      <c r="I228" s="85"/>
      <c r="J228" s="85"/>
      <c r="K228" s="85"/>
      <c r="L228" s="85"/>
      <c r="M228" s="85"/>
      <c r="N228" s="85"/>
      <c r="O228" s="85"/>
    </row>
    <row r="230" spans="2:65">
      <c r="B230" s="68" t="s">
        <v>0</v>
      </c>
      <c r="E230" s="68" t="s">
        <v>54</v>
      </c>
      <c r="F230" s="68" t="str">
        <f>IF(AND(ABS(SUM(G230,-1,-$P230))&lt;=User_interface!$H$67,SUM(G230,-1)&lt;=$P230),SUM(G230,-1)," ")</f>
        <v xml:space="preserve"> </v>
      </c>
      <c r="G230" s="68" t="str">
        <f>IF(AND(ABS(SUM(H230,-1,-$P230))&lt;=User_interface!$H$67,SUM(H230,-1)&lt;=$P230),SUM(H230,-1)," ")</f>
        <v xml:space="preserve"> </v>
      </c>
      <c r="H230" s="68" t="str">
        <f>IF(AND(ABS(SUM(I230,-1,-$P230))&lt;=User_interface!$H$67,SUM(I230,-1)&lt;=$P230),SUM(I230,-1)," ")</f>
        <v xml:space="preserve"> </v>
      </c>
      <c r="I230" s="68" t="str">
        <f>IF(AND(ABS(SUM(J230,-1,-$P230))&lt;=User_interface!$H$67,SUM(J230,-1)&lt;=$P230),SUM(J230,-1)," ")</f>
        <v xml:space="preserve"> </v>
      </c>
      <c r="J230" s="68" t="str">
        <f>IF(AND(ABS(SUM(K230,-1,-$P230))&lt;=User_interface!$H$67,SUM(K230,-1)&lt;=$P230),SUM(K230,-1)," ")</f>
        <v xml:space="preserve"> </v>
      </c>
      <c r="K230" s="68" t="str">
        <f>IF(AND(ABS(SUM(L230,-1,-$P230))&lt;=User_interface!$H$67,SUM(L230,-1)&lt;=$P230),SUM(L230,-1)," ")</f>
        <v xml:space="preserve"> </v>
      </c>
      <c r="L230" s="68" t="str">
        <f>IF(AND(ABS(SUM(M230,-1,-$P230))&lt;=User_interface!$H$67,SUM(M230,-1)&lt;=$P230),SUM(M230,-1)," ")</f>
        <v xml:space="preserve"> </v>
      </c>
      <c r="M230" s="68" t="str">
        <f>IF(AND(ABS(SUM(N230,-1,-$P230))&lt;=User_interface!$H$67,SUM(N230,-1)&lt;=$P230),SUM(N230,-1)," ")</f>
        <v xml:space="preserve"> </v>
      </c>
      <c r="N230" s="68" t="str">
        <f>IF(AND(ABS(SUM(O230,-1,-$P230))&lt;=User_interface!$H$67,SUM(O230,-1)&lt;=$P230),SUM(O230,-1)," ")</f>
        <v xml:space="preserve"> </v>
      </c>
      <c r="O230" s="68" t="str">
        <f>IF(AND(ABS(SUM(P230,-1,-$P230))&lt;=User_interface!$H$67,SUM(P230,-1)&lt;=$P230),SUM(P230,-1)," ")</f>
        <v xml:space="preserve"> </v>
      </c>
      <c r="P230" s="68">
        <f>2030+User_interface!H67</f>
        <v>2030</v>
      </c>
      <c r="Q230" s="68">
        <f>IF(AND(SUM(P230,2,-$P230)&lt;=User_interface!$H$56,SUM(P230,1)&gt;=$P230),SUM(P230,1)," ")</f>
        <v>2031</v>
      </c>
      <c r="R230" s="68">
        <f>IF(AND(SUM(Q230,2,-$P230)&lt;=User_interface!$H$56,SUM(Q230,1)&gt;=$P230),SUM(Q230,1)," ")</f>
        <v>2032</v>
      </c>
      <c r="S230" s="68">
        <f>IF(AND(SUM(R230,2,-$P230)&lt;=User_interface!$H$56,SUM(R230,1)&gt;=$P230),SUM(R230,1)," ")</f>
        <v>2033</v>
      </c>
      <c r="T230" s="68">
        <f>IF(AND(SUM(S230,2,-$P230)&lt;=User_interface!$H$56,SUM(S230,1)&gt;=$P230),SUM(S230,1)," ")</f>
        <v>2034</v>
      </c>
      <c r="U230" s="68">
        <f>IF(AND(SUM(T230,2,-$P230)&lt;=User_interface!$H$56,SUM(T230,1)&gt;=$P230),SUM(T230,1)," ")</f>
        <v>2035</v>
      </c>
      <c r="V230" s="68">
        <f>IF(AND(SUM(U230,2,-$P230)&lt;=User_interface!$H$56,SUM(U230,1)&gt;=$P230),SUM(U230,1)," ")</f>
        <v>2036</v>
      </c>
      <c r="W230" s="68">
        <f>IF(AND(SUM(V230,2,-$P230)&lt;=User_interface!$H$56,SUM(V230,1)&gt;=$P230),SUM(V230,1)," ")</f>
        <v>2037</v>
      </c>
      <c r="X230" s="68">
        <f>IF(AND(SUM(W230,2,-$P230)&lt;=User_interface!$H$56,SUM(W230,1)&gt;=$P230),SUM(W230,1)," ")</f>
        <v>2038</v>
      </c>
      <c r="Y230" s="68">
        <f>IF(AND(SUM(X230,2,-$P230)&lt;=User_interface!$H$56,SUM(X230,1)&gt;=$P230),SUM(X230,1)," ")</f>
        <v>2039</v>
      </c>
      <c r="Z230" s="68">
        <f>IF(AND(SUM(Y230,2,-$P230)&lt;=User_interface!$H$56,SUM(Y230,1)&gt;=$P230),SUM(Y230,1)," ")</f>
        <v>2040</v>
      </c>
      <c r="AA230" s="68">
        <f>IF(AND(SUM(Z230,2,-$P230)&lt;=User_interface!$H$56,SUM(Z230,1)&gt;=$P230),SUM(Z230,1)," ")</f>
        <v>2041</v>
      </c>
      <c r="AB230" s="68">
        <f>IF(AND(SUM(AA230,2,-$P230)&lt;=User_interface!$H$56,SUM(AA230,1)&gt;=$P230),SUM(AA230,1)," ")</f>
        <v>2042</v>
      </c>
      <c r="AC230" s="68">
        <f>IF(AND(SUM(AB230,2,-$P230)&lt;=User_interface!$H$56,SUM(AB230,1)&gt;=$P230),SUM(AB230,1)," ")</f>
        <v>2043</v>
      </c>
      <c r="AD230" s="68">
        <f>IF(AND(SUM(AC230,2,-$P230)&lt;=User_interface!$H$56,SUM(AC230,1)&gt;=$P230),SUM(AC230,1)," ")</f>
        <v>2044</v>
      </c>
      <c r="AE230" s="68">
        <f>IF(AND(SUM(AD230,2,-$P230)&lt;=User_interface!$H$56,SUM(AD230,1)&gt;=$P230),SUM(AD230,1)," ")</f>
        <v>2045</v>
      </c>
      <c r="AF230" s="68">
        <f>IF(AND(SUM(AE230,2,-$P230)&lt;=User_interface!$H$56,SUM(AE230,1)&gt;=$P230),SUM(AE230,1)," ")</f>
        <v>2046</v>
      </c>
      <c r="AG230" s="68">
        <f>IF(AND(SUM(AF230,2,-$P230)&lt;=User_interface!$H$56,SUM(AF230,1)&gt;=$P230),SUM(AF230,1)," ")</f>
        <v>2047</v>
      </c>
      <c r="AH230" s="68">
        <f>IF(AND(SUM(AG230,2,-$P230)&lt;=User_interface!$H$56,SUM(AG230,1)&gt;=$P230),SUM(AG230,1)," ")</f>
        <v>2048</v>
      </c>
      <c r="AI230" s="68">
        <f>IF(AND(SUM(AH230,2,-$P230)&lt;=User_interface!$H$56,SUM(AH230,1)&gt;=$P230),SUM(AH230,1)," ")</f>
        <v>2049</v>
      </c>
      <c r="AJ230" s="68">
        <f>IF(AND(SUM(AI230,2,-$P230)&lt;=User_interface!$H$56,SUM(AI230,1)&gt;=$P230),SUM(AI230,1)," ")</f>
        <v>2050</v>
      </c>
      <c r="AK230" s="68">
        <f>IF(AND(SUM(AJ230,2,-$P230)&lt;=User_interface!$H$56,SUM(AJ230,1)&gt;=$P230),SUM(AJ230,1)," ")</f>
        <v>2051</v>
      </c>
      <c r="AL230" s="68">
        <f>IF(AND(SUM(AK230,2,-$P230)&lt;=User_interface!$H$56,SUM(AK230,1)&gt;=$P230),SUM(AK230,1)," ")</f>
        <v>2052</v>
      </c>
      <c r="AM230" s="68">
        <f>IF(AND(SUM(AL230,2,-$P230)&lt;=User_interface!$H$56,SUM(AL230,1)&gt;=$P230),SUM(AL230,1)," ")</f>
        <v>2053</v>
      </c>
      <c r="AN230" s="68">
        <f>IF(AND(SUM(AM230,2,-$P230)&lt;=User_interface!$H$56,SUM(AM230,1)&gt;=$P230),SUM(AM230,1)," ")</f>
        <v>2054</v>
      </c>
      <c r="AO230" s="68">
        <f>IF(AND(SUM(AN230,2,-$P230)&lt;=User_interface!$H$56,SUM(AN230,1)&gt;=$P230),SUM(AN230,1)," ")</f>
        <v>2055</v>
      </c>
      <c r="AP230" s="68">
        <f>IF(AND(SUM(AO230,2,-$P230)&lt;=User_interface!$H$56,SUM(AO230,1)&gt;=$P230),SUM(AO230,1)," ")</f>
        <v>2056</v>
      </c>
      <c r="AQ230" s="68">
        <f>IF(AND(SUM(AP230,2,-$P230)&lt;=User_interface!$H$56,SUM(AP230,1)&gt;=$P230),SUM(AP230,1)," ")</f>
        <v>2057</v>
      </c>
      <c r="AR230" s="68">
        <f>IF(AND(SUM(AQ230,2,-$P230)&lt;=User_interface!$H$56,SUM(AQ230,1)&gt;=$P230),SUM(AQ230,1)," ")</f>
        <v>2058</v>
      </c>
      <c r="AS230" s="68">
        <f>IF(AND(SUM(AR230,2,-$P230)&lt;=User_interface!$H$56,SUM(AR230,1)&gt;=$P230),SUM(AR230,1)," ")</f>
        <v>2059</v>
      </c>
      <c r="AT230" s="68" t="str">
        <f>IF(AND(SUM(AS230,2,-$P230)&lt;=User_interface!$H$56,SUM(AS230,1)&gt;=$P230),SUM(AS230,1)," ")</f>
        <v xml:space="preserve"> </v>
      </c>
      <c r="AU230" s="68" t="str">
        <f>IF(AND(SUM(AT230,2,-$P230)&lt;=User_interface!$H$56,SUM(AT230,1)&gt;=$P230),SUM(AT230,1)," ")</f>
        <v xml:space="preserve"> </v>
      </c>
      <c r="AV230" s="68" t="str">
        <f>IF(AND(SUM(AU230,2,-$P230)&lt;=User_interface!$H$56,SUM(AU230,1)&gt;=$P230),SUM(AU230,1)," ")</f>
        <v xml:space="preserve"> </v>
      </c>
      <c r="AW230" s="68" t="str">
        <f>IF(AND(SUM(AV230,2,-$P230)&lt;=User_interface!$H$56,SUM(AV230,1)&gt;=$P230),SUM(AV230,1)," ")</f>
        <v xml:space="preserve"> </v>
      </c>
      <c r="AX230" s="68" t="str">
        <f>IF(AND(SUM(AW230,2,-$P230)&lt;=User_interface!$H$56,SUM(AW230,1)&gt;=$P230),SUM(AW230,1)," ")</f>
        <v xml:space="preserve"> </v>
      </c>
      <c r="AY230" s="68" t="str">
        <f>IF(AND(SUM(AX230,2,-$P230)&lt;=User_interface!$H$56,SUM(AX230,1)&gt;=$P230),SUM(AX230,1)," ")</f>
        <v xml:space="preserve"> </v>
      </c>
      <c r="AZ230" s="68" t="str">
        <f>IF(AND(SUM(AY230,2,-$P230)&lt;=User_interface!$H$56,SUM(AY230,1)&gt;=$P230),SUM(AY230,1)," ")</f>
        <v xml:space="preserve"> </v>
      </c>
      <c r="BA230" s="68" t="str">
        <f>IF(AND(SUM(AZ230,2,-$P230)&lt;=User_interface!$H$56,SUM(AZ230,1)&gt;=$P230),SUM(AZ230,1)," ")</f>
        <v xml:space="preserve"> </v>
      </c>
      <c r="BB230" s="68" t="str">
        <f>IF(AND(SUM(BA230,2,-$P230)&lt;=User_interface!$H$56,SUM(BA230,1)&gt;=$P230),SUM(BA230,1)," ")</f>
        <v xml:space="preserve"> </v>
      </c>
      <c r="BC230" s="68" t="str">
        <f>IF(AND(SUM(BB230,2,-$P230)&lt;=User_interface!$H$56,SUM(BB230,1)&gt;=$P230),SUM(BB230,1)," ")</f>
        <v xml:space="preserve"> </v>
      </c>
      <c r="BD230" s="68" t="str">
        <f>IF(AND(SUM(BC230,2,-$P230)&lt;=User_interface!$H$56,SUM(BC230,1)&gt;=$P230),SUM(BC230,1)," ")</f>
        <v xml:space="preserve"> </v>
      </c>
      <c r="BE230" s="68" t="str">
        <f>IF(AND(SUM(BD230,2,-$P230)&lt;=User_interface!$H$56,SUM(BD230,1)&gt;=$P230),SUM(BD230,1)," ")</f>
        <v xml:space="preserve"> </v>
      </c>
      <c r="BF230" s="68" t="str">
        <f>IF(AND(SUM(BE230,2,-$P230)&lt;=User_interface!$H$56,SUM(BE230,1)&gt;=$P230),SUM(BE230,1)," ")</f>
        <v xml:space="preserve"> </v>
      </c>
      <c r="BG230" s="68" t="str">
        <f>IF(AND(SUM(BF230,2,-$P230)&lt;=User_interface!$H$56,SUM(BF230,1)&gt;=$P230),SUM(BF230,1)," ")</f>
        <v xml:space="preserve"> </v>
      </c>
      <c r="BH230" s="68" t="str">
        <f>IF(AND(SUM(BG230,2,-$P230)&lt;=User_interface!$H$56,SUM(BG230,1)&gt;=$P230),SUM(BG230,1)," ")</f>
        <v xml:space="preserve"> </v>
      </c>
      <c r="BI230" s="68" t="str">
        <f>IF(AND(SUM(BH230,2,-$P230)&lt;=User_interface!$H$56,SUM(BH230,1)&gt;=$P230),SUM(BH230,1)," ")</f>
        <v xml:space="preserve"> </v>
      </c>
      <c r="BJ230" s="68" t="str">
        <f>IF(AND(SUM(BI230,2,-$P230)&lt;=User_interface!$H$56,SUM(BI230,1)&gt;=$P230),SUM(BI230,1)," ")</f>
        <v xml:space="preserve"> </v>
      </c>
      <c r="BK230" s="68" t="str">
        <f>IF(AND(SUM(BJ230,2,-$P230)&lt;=User_interface!$H$56,SUM(BJ230,1)&gt;=$P230),SUM(BJ230,1)," ")</f>
        <v xml:space="preserve"> </v>
      </c>
      <c r="BL230" s="68" t="str">
        <f>IF(AND(SUM(BK230,2,-$P230)&lt;=User_interface!$H$56,SUM(BK230,1)&gt;=$P230),SUM(BK230,1)," ")</f>
        <v xml:space="preserve"> </v>
      </c>
      <c r="BM230" s="68" t="str">
        <f>IF(AND(SUM(BL230,2,-$P230)&lt;=User_interface!$H$56,SUM(BL230,1)&gt;=$P230),SUM(BL230,1)," ")</f>
        <v xml:space="preserve"> </v>
      </c>
    </row>
    <row r="231" spans="2:65">
      <c r="B231" s="68" t="s">
        <v>4</v>
      </c>
      <c r="C231" s="68" t="s">
        <v>14</v>
      </c>
      <c r="D231" s="68" t="s">
        <v>6</v>
      </c>
      <c r="E231" s="86" t="str">
        <f t="shared" ref="E231:E242" si="12">IF(B231=$U$3,$E$8,IF(B231=$U$4,$E$9,$S$4))</f>
        <v>Ref.</v>
      </c>
      <c r="P231" s="55">
        <f>IF(P$230="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Q231" s="55">
        <f>IF(Q$230="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R231" s="55">
        <f>IF(R$230="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S231" s="55">
        <f>IF(S$230="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T231" s="55">
        <f>IF(T$230="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U231" s="55">
        <f>IF(U$230="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V231" s="55">
        <f>IF(V$230="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W231" s="55">
        <f>IF(W$230="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X231" s="55">
        <f>IF(X$230="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Y231" s="55">
        <f>IF(Y$230="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Z231" s="55">
        <f>IF(Z$230="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A231" s="55">
        <f>IF(AA$230="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B231" s="55">
        <f>IF(AB$230="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C231" s="55">
        <f>IF(AC$230="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D231" s="55">
        <f>IF(AD$230="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E231" s="55">
        <f>IF(AE$230="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F231" s="55">
        <f>IF(AF$230="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G231" s="55">
        <f>IF(AG$230="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H231" s="55">
        <f>IF(AH$230="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I231" s="55">
        <f>IF(AI$230="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J231" s="55">
        <f>IF(AJ$230="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K231" s="55">
        <f>IF(AK$230="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L231" s="55">
        <f>IF(AL$230="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M231" s="55">
        <f>IF(AM$230="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N231" s="55">
        <f>IF(AN$230="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O231" s="55">
        <f>IF(AO$230="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P231" s="55">
        <f>IF(AP$230="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Q231" s="55">
        <f>IF(AQ$230="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R231" s="55">
        <f>IF(AR$230="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S231" s="55">
        <f>IF(AS$230="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>110000</v>
      </c>
      <c r="AT231" s="55" t="str">
        <f>IF(AT$230="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AU231" s="55" t="str">
        <f>IF(AU$230="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AV231" s="55" t="str">
        <f>IF(AV$230="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AW231" s="55" t="str">
        <f>IF(AW$230="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AX231" s="55" t="str">
        <f>IF(AX$230="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AY231" s="55" t="str">
        <f>IF(AY$230="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AZ231" s="55" t="str">
        <f>IF(AZ$230="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A231" s="55" t="str">
        <f>IF(BA$230="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B231" s="55" t="str">
        <f>IF(BB$230="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C231" s="55" t="str">
        <f>IF(BC$230="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D231" s="55" t="str">
        <f>IF(BD$230="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E231" s="55" t="str">
        <f>IF(BE$230="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F231" s="55" t="str">
        <f>IF(BF$230="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G231" s="55" t="str">
        <f>IF(BG$230="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H231" s="55" t="str">
        <f>IF(BH$230="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I231" s="55" t="str">
        <f>IF(BI$230="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J231" s="55" t="str">
        <f>IF(BJ$230="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K231" s="55" t="str">
        <f>IF(BK$230="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L231" s="55" t="str">
        <f>IF(BL$230="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  <c r="BM231" s="55" t="str">
        <f>IF(BM$230=" "," ",IF(Berekeningen!$E231=Berekeningen!$S$3,(SUMIF(Data_sheet!$C$49:$C$59,Berekeningen!$C231,Data_sheet!$S$49:$S$59)*User_interface!$H$54/User_interface!$H$56),IF(Berekeningen!$E231=Berekeningen!$S$4,(SUMIF(Data_sheet!$C$49:$C$59,Berekeningen!$C231,Data_sheet!$T$49:$T$59)*User_interface!$H$54/User_interface!$H$56),IF(Berekeningen!$E231=Berekeningen!$S$5,(SUMIF(Data_sheet!$C$49:$C$59,Berekeningen!$C231,Data_sheet!$U$49:$U$59)*User_interface!$H$54/User_interface!$H$56),IF(Berekeningen!$E231=Berekeningen!$S$6,0,"ERROR")))))</f>
        <v xml:space="preserve"> </v>
      </c>
    </row>
    <row r="232" spans="2:65">
      <c r="B232" s="68" t="s">
        <v>4</v>
      </c>
      <c r="C232" s="68" t="s">
        <v>15</v>
      </c>
      <c r="D232" s="68" t="s">
        <v>6</v>
      </c>
      <c r="E232" s="86" t="str">
        <f t="shared" si="12"/>
        <v>Ref.</v>
      </c>
      <c r="P232" s="55">
        <f>IF(P$230="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Q232" s="55">
        <f>IF(Q$230="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R232" s="55">
        <f>IF(R$230="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S232" s="55">
        <f>IF(S$230="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T232" s="55">
        <f>IF(T$230="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U232" s="55">
        <f>IF(U$230="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V232" s="55">
        <f>IF(V$230="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W232" s="55">
        <f>IF(W$230="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X232" s="55">
        <f>IF(X$230="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Y232" s="55">
        <f>IF(Y$230="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Z232" s="55">
        <f>IF(Z$230="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A232" s="55">
        <f>IF(AA$230="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B232" s="55">
        <f>IF(AB$230="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C232" s="55">
        <f>IF(AC$230="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D232" s="55">
        <f>IF(AD$230="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E232" s="55">
        <f>IF(AE$230="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F232" s="55">
        <f>IF(AF$230="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G232" s="55">
        <f>IF(AG$230="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H232" s="55">
        <f>IF(AH$230="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I232" s="55">
        <f>IF(AI$230="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J232" s="55">
        <f>IF(AJ$230="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K232" s="55">
        <f>IF(AK$230="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L232" s="55">
        <f>IF(AL$230="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M232" s="55">
        <f>IF(AM$230="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N232" s="55">
        <f>IF(AN$230="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O232" s="55">
        <f>IF(AO$230="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P232" s="55">
        <f>IF(AP$230="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Q232" s="55">
        <f>IF(AQ$230="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R232" s="55">
        <f>IF(AR$230="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S232" s="55">
        <f>IF(AS$230="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>82500</v>
      </c>
      <c r="AT232" s="55" t="str">
        <f>IF(AT$230="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AU232" s="55" t="str">
        <f>IF(AU$230="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AV232" s="55" t="str">
        <f>IF(AV$230="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AW232" s="55" t="str">
        <f>IF(AW$230="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AX232" s="55" t="str">
        <f>IF(AX$230="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AY232" s="55" t="str">
        <f>IF(AY$230="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AZ232" s="55" t="str">
        <f>IF(AZ$230="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A232" s="55" t="str">
        <f>IF(BA$230="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B232" s="55" t="str">
        <f>IF(BB$230="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C232" s="55" t="str">
        <f>IF(BC$230="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D232" s="55" t="str">
        <f>IF(BD$230="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E232" s="55" t="str">
        <f>IF(BE$230="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F232" s="55" t="str">
        <f>IF(BF$230="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G232" s="55" t="str">
        <f>IF(BG$230="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H232" s="55" t="str">
        <f>IF(BH$230="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I232" s="55" t="str">
        <f>IF(BI$230="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J232" s="55" t="str">
        <f>IF(BJ$230="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K232" s="55" t="str">
        <f>IF(BK$230="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L232" s="55" t="str">
        <f>IF(BL$230="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  <c r="BM232" s="55" t="str">
        <f>IF(BM$230=" "," ",IF($E232=$S$3,INDEX(Data_sheet!$S$49:$S$59,MATCH(Berekeningen!$C232,Data_sheet!$C$49:$C$59,0)),IF($E232=$S$4,INDEX(Data_sheet!$T$49:$T$59,MATCH(Berekeningen!$C232,Data_sheet!$C$49:$C$59,0)),IF($E232=$S$5,INDEX(Data_sheet!$U$49:$U$59,MATCH(Berekeningen!$C232,Data_sheet!$C$49:$C$59,0)),IF($E232=$S$6,0,"ERROR")))))</f>
        <v xml:space="preserve"> </v>
      </c>
    </row>
    <row r="233" spans="2:65">
      <c r="B233" s="68" t="s">
        <v>4</v>
      </c>
      <c r="C233" s="68" t="s">
        <v>64</v>
      </c>
      <c r="D233" s="68" t="s">
        <v>6</v>
      </c>
      <c r="E233" s="86" t="str">
        <f t="shared" si="12"/>
        <v>Ref.</v>
      </c>
      <c r="P233" s="55">
        <f>IF(P$230=" "," ",IF(P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P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P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Q233" s="55">
        <f>IF(Q$230=" "," ",IF(Q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Q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Q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R233" s="55">
        <f>IF(R$230=" "," ",IF(R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R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R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S233" s="55">
        <f>IF(S$230=" "," ",IF(S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S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S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T233" s="55">
        <f>IF(T$230=" "," ",IF(T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T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T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U233" s="55">
        <f>IF(U$230=" "," ",IF(U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U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U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V233" s="55">
        <f>IF(V$230=" "," ",IF(V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V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V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W233" s="55">
        <f>IF(W$230=" "," ",IF(W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W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W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X233" s="55">
        <f>IF(X$230=" "," ",IF(X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X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X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Y233" s="55">
        <f>IF(Y$230=" "," ",IF(Y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Y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Y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Z233" s="55">
        <f>IF(Z$230=" "," ",IF(Z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Z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Z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A233" s="55">
        <f>IF(AA$230=" "," ",IF(AA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A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A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204000</v>
      </c>
      <c r="AB233" s="55">
        <f>IF(AB$230=" "," ",IF(AB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B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B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C233" s="55">
        <f>IF(AC$230=" "," ",IF(AC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C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C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D233" s="55">
        <f>IF(AD$230=" "," ",IF(AD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D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D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E233" s="55">
        <f>IF(AE$230=" "," ",IF(AE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E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E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F233" s="55">
        <f>IF(AF$230=" "," ",IF(AF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F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F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G233" s="55">
        <f>IF(AG$230=" "," ",IF(AG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G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G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H233" s="55">
        <f>IF(AH$230=" "," ",IF(AH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H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H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I233" s="55">
        <f>IF(AI$230=" "," ",IF(AI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I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I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J233" s="55">
        <f>IF(AJ$230=" "," ",IF(AJ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J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J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K233" s="55">
        <f>IF(AK$230=" "," ",IF(AK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K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K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L233" s="55">
        <f>IF(AL$230=" "," ",IF(AL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L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L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M233" s="55">
        <f>IF(AM$230=" "," ",IF(AM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M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M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204000</v>
      </c>
      <c r="AN233" s="55">
        <f>IF(AN$230=" "," ",IF(AN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N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N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O233" s="55">
        <f>IF(AO$230=" "," ",IF(AO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O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O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P233" s="55">
        <f>IF(AP$230=" "," ",IF(AP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P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P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Q233" s="55">
        <f>IF(AQ$230=" "," ",IF(AQ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Q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Q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R233" s="55">
        <f>IF(AR$230=" "," ",IF(AR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R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R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S233" s="55">
        <f>IF(AS$230=" "," ",IF(AS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S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S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>0</v>
      </c>
      <c r="AT233" s="55" t="str">
        <f>IF(AT$230=" "," ",IF(AT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T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T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AU233" s="55" t="str">
        <f>IF(AU$230=" "," ",IF(AU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U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U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AV233" s="55" t="str">
        <f>IF(AV$230=" "," ",IF(AV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V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V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AW233" s="55" t="str">
        <f>IF(AW$230=" "," ",IF(AW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W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W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AX233" s="55" t="str">
        <f>IF(AX$230=" "," ",IF(AX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X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X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AY233" s="55" t="str">
        <f>IF(AY$230=" "," ",IF(AY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Y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Y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AZ233" s="55" t="str">
        <f>IF(AZ$230=" "," ",IF(AZ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AZ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AZ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A233" s="55" t="str">
        <f>IF(BA$230=" "," ",IF(BA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A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A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B233" s="55" t="str">
        <f>IF(BB$230=" "," ",IF(BB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B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B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C233" s="55" t="str">
        <f>IF(BC$230=" "," ",IF(BC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C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C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D233" s="55" t="str">
        <f>IF(BD$230=" "," ",IF(BD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D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D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E233" s="55" t="str">
        <f>IF(BE$230=" "," ",IF(BE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E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F233" s="55" t="str">
        <f>IF(BF$230=" "," ",IF(BF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F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F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G233" s="55" t="str">
        <f>IF(BG$230=" "," ",IF(BG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G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G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H233" s="55" t="str">
        <f>IF(BH$230=" "," ",IF(BH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H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H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I233" s="55" t="str">
        <f>IF(BI$230=" "," ",IF(BI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I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I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J233" s="55" t="str">
        <f>IF(BJ$230=" "," ",IF(BJ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J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J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K233" s="55" t="str">
        <f>IF(BK$230=" "," ",IF(BK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K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K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L233" s="55" t="str">
        <f>IF(BL$230=" "," ",IF(BL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L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L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  <c r="BM233" s="55" t="str">
        <f>IF(BM$230=" "," ",IF(BM230+1-Berekeningen!$P230=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M230+1-$P230=2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IF(Berekeningen!BM230-$P230=3*User_interface!$H$66,(IF($E233=$S$3,INDEX(Data_sheet!$S$49:$S$59,MATCH(Berekeningen!$C233,Data_sheet!$C$49:$C$59,0)),IF($E233=$S$4,INDEX(Data_sheet!$T$49:$T$59,MATCH(Berekeningen!$C233,Data_sheet!$C$49:$C$59,0)),IF($E233=$S$5,INDEX(Data_sheet!$U$49:$U$59,MATCH(Berekeningen!$C233,Data_sheet!$C$49:$C$59,0)),IF($E233=$S$6,0,"ERROR"))))),0))))</f>
        <v xml:space="preserve"> </v>
      </c>
    </row>
    <row r="234" spans="2:65">
      <c r="B234" s="68" t="s">
        <v>4</v>
      </c>
      <c r="C234" s="68" t="s">
        <v>120</v>
      </c>
      <c r="D234" s="68" t="s">
        <v>6</v>
      </c>
      <c r="E234" s="86" t="str">
        <f t="shared" si="12"/>
        <v>Ref.</v>
      </c>
      <c r="P234" s="55">
        <f>IF(P$230="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Q234" s="55">
        <f>IF(Q$230="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R234" s="55">
        <f>IF(R$230="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S234" s="55">
        <f>IF(S$230="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T234" s="55">
        <f>IF(T$230="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U234" s="55">
        <f>IF(U$230="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V234" s="55">
        <f>IF(V$230="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W234" s="55">
        <f>IF(W$230="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X234" s="55">
        <f>IF(X$230="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Y234" s="55">
        <f>IF(Y$230="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Z234" s="55">
        <f>IF(Z$230="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A234" s="55">
        <f>IF(AA$230="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B234" s="55">
        <f>IF(AB$230="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C234" s="55">
        <f>IF(AC$230="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D234" s="55">
        <f>IF(AD$230="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E234" s="55">
        <f>IF(AE$230="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F234" s="55">
        <f>IF(AF$230="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G234" s="55">
        <f>IF(AG$230="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H234" s="55">
        <f>IF(AH$230="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I234" s="55">
        <f>IF(AI$230="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J234" s="55">
        <f>IF(AJ$230="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K234" s="55">
        <f>IF(AK$230="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L234" s="55">
        <f>IF(AL$230="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M234" s="55">
        <f>IF(AM$230="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N234" s="55">
        <f>IF(AN$230="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O234" s="55">
        <f>IF(AO$230="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P234" s="55">
        <f>IF(AP$230="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Q234" s="55">
        <f>IF(AQ$230="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R234" s="55">
        <f>IF(AR$230="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S234" s="55">
        <f>IF(AS$230="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>66000</v>
      </c>
      <c r="AT234" s="55" t="str">
        <f>IF(AT$230="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AU234" s="55" t="str">
        <f>IF(AU$230="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AV234" s="55" t="str">
        <f>IF(AV$230="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AW234" s="55" t="str">
        <f>IF(AW$230="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AX234" s="55" t="str">
        <f>IF(AX$230="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AY234" s="55" t="str">
        <f>IF(AY$230="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AZ234" s="55" t="str">
        <f>IF(AZ$230="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A234" s="55" t="str">
        <f>IF(BA$230="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B234" s="55" t="str">
        <f>IF(BB$230="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C234" s="55" t="str">
        <f>IF(BC$230="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D234" s="55" t="str">
        <f>IF(BD$230="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E234" s="55" t="str">
        <f>IF(BE$230="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F234" s="55" t="str">
        <f>IF(BF$230="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G234" s="55" t="str">
        <f>IF(BG$230="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H234" s="55" t="str">
        <f>IF(BH$230="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I234" s="55" t="str">
        <f>IF(BI$230="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J234" s="55" t="str">
        <f>IF(BJ$230="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K234" s="55" t="str">
        <f>IF(BK$230="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L234" s="55" t="str">
        <f>IF(BL$230="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  <c r="BM234" s="55" t="str">
        <f>IF(BM$230=" "," ",IF($E234=$S$3,INDEX(Data_sheet!$S$49:$S$59,MATCH(Berekeningen!$C234,Data_sheet!$C$49:$C$59,0)),IF($E234=$S$4,INDEX(Data_sheet!$T$49:$T$59,MATCH(Berekeningen!$C234,Data_sheet!$C$49:$C$59,0)),IF($E234=$S$5,INDEX(Data_sheet!$U$49:$U$59,MATCH(Berekeningen!$C234,Data_sheet!$C$49:$C$59,0)),IF($E234=$S$6,0,"ERROR")))))</f>
        <v xml:space="preserve"> </v>
      </c>
    </row>
    <row r="235" spans="2:65">
      <c r="B235" s="68" t="s">
        <v>4</v>
      </c>
      <c r="C235" s="68" t="s">
        <v>16</v>
      </c>
      <c r="D235" s="68" t="s">
        <v>6</v>
      </c>
      <c r="E235" s="86" t="str">
        <f t="shared" si="12"/>
        <v>Ref.</v>
      </c>
      <c r="P235" s="55">
        <f>IF(P$230=" "," ",IF(P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31500</v>
      </c>
      <c r="Q235" s="55">
        <f>IF(Q$230=" "," ",IF(Q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R235" s="55">
        <f>IF(R$230=" "," ",IF(R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S235" s="55">
        <f>IF(S$230=" "," ",IF(S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T235" s="55">
        <f>IF(T$230=" "," ",IF(T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U235" s="55">
        <f>IF(U$230=" "," ",IF(U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V235" s="55">
        <f>IF(V$230=" "," ",IF(V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W235" s="55">
        <f>IF(W$230=" "," ",IF(W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X235" s="55">
        <f>IF(X$230=" "," ",IF(X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Y235" s="55">
        <f>IF(Y$230=" "," ",IF(Y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Z235" s="55">
        <f>IF(Z$230=" "," ",IF(Z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A235" s="55">
        <f>IF(AA$230=" "," ",IF(AA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B235" s="55">
        <f>IF(AB$230=" "," ",IF(AB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C235" s="55">
        <f>IF(AC$230=" "," ",IF(AC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D235" s="55">
        <f>IF(AD$230=" "," ",IF(AD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E235" s="55">
        <f>IF(AE$230=" "," ",IF(AE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F235" s="55">
        <f>IF(AF$230=" "," ",IF(AF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G235" s="55">
        <f>IF(AG$230=" "," ",IF(AG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H235" s="55">
        <f>IF(AH$230=" "," ",IF(AH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I235" s="55">
        <f>IF(AI$230=" "," ",IF(AI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J235" s="55">
        <f>IF(AJ$230=" "," ",IF(AJ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K235" s="55">
        <f>IF(AK$230=" "," ",IF(AK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L235" s="55">
        <f>IF(AL$230=" "," ",IF(AL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M235" s="55">
        <f>IF(AM$230=" "," ",IF(AM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N235" s="55">
        <f>IF(AN$230=" "," ",IF(AN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O235" s="55">
        <f>IF(AO$230=" "," ",IF(AO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P235" s="55">
        <f>IF(AP$230=" "," ",IF(AP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Q235" s="55">
        <f>IF(AQ$230=" "," ",IF(AQ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R235" s="55">
        <f>IF(AR$230=" "," ",IF(AR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S235" s="55">
        <f>IF(AS$230=" "," ",IF(AS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>0</v>
      </c>
      <c r="AT235" s="55" t="str">
        <f>IF(AT$230=" "," ",IF(AT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AU235" s="55" t="str">
        <f>IF(AU$230=" "," ",IF(AU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AV235" s="55" t="str">
        <f>IF(AV$230=" "," ",IF(AV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AW235" s="55" t="str">
        <f>IF(AW$230=" "," ",IF(AW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AX235" s="55" t="str">
        <f>IF(AX$230=" "," ",IF(AX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AY235" s="55" t="str">
        <f>IF(AY$230=" "," ",IF(AY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AZ235" s="55" t="str">
        <f>IF(AZ$230=" "," ",IF(AZ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A235" s="55" t="str">
        <f>IF(BA$230=" "," ",IF(BA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B235" s="55" t="str">
        <f>IF(BB$230=" "," ",IF(BB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C235" s="55" t="str">
        <f>IF(BC$230=" "," ",IF(BC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D235" s="55" t="str">
        <f>IF(BD$230=" "," ",IF(BD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E235" s="55" t="str">
        <f>IF(BE$230=" "," ",IF(BE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F235" s="55" t="str">
        <f>IF(BF$230=" "," ",IF(BF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G235" s="55" t="str">
        <f>IF(BG$230=" "," ",IF(BG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H235" s="55" t="str">
        <f>IF(BH$230=" "," ",IF(BH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I235" s="55" t="str">
        <f>IF(BI$230=" "," ",IF(BI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J235" s="55" t="str">
        <f>IF(BJ$230=" "," ",IF(BJ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K235" s="55" t="str">
        <f>IF(BK$230=" "," ",IF(BK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L235" s="55" t="str">
        <f>IF(BL$230=" "," ",IF(BL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  <c r="BM235" s="55" t="str">
        <f>IF(BM$230=" "," ",IF(BM230=$P230,(IF($E235=$S$3,INDEX(Data_sheet!$S$49:$S$59,MATCH(Berekeningen!$C235,Data_sheet!$C$49:$C$59,0)),IF($E235=$S$4,INDEX(Data_sheet!$T$49:$T$59,MATCH(Berekeningen!$C235,Data_sheet!$C$49:$C$59,0)),IF($E235=$S$5,INDEX(Data_sheet!$U$49:$U$59,MATCH(Berekeningen!$C235,Data_sheet!$C$49:$C$59,0)),IF($E235=$S$6,0,"ERROR"))))),0))</f>
        <v xml:space="preserve"> </v>
      </c>
    </row>
    <row r="236" spans="2:65">
      <c r="B236" s="68" t="s">
        <v>4</v>
      </c>
      <c r="C236" s="68" t="s">
        <v>17</v>
      </c>
      <c r="D236" s="68" t="s">
        <v>6</v>
      </c>
      <c r="E236" s="86" t="str">
        <f t="shared" si="12"/>
        <v>Ref.</v>
      </c>
      <c r="P236" s="55">
        <f>IF(P$230=" "," ",IF(P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Q236" s="55">
        <f>IF(Q$230=" "," ",IF(Q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R236" s="55">
        <f>IF(R$230=" "," ",IF(R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S236" s="55">
        <f>IF(S$230=" "," ",IF(S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T236" s="55">
        <f>IF(T$230=" "," ",IF(T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U236" s="55">
        <f>IF(U$230=" "," ",IF(U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V236" s="55">
        <f>IF(V$230=" "," ",IF(V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W236" s="55">
        <f>IF(W$230=" "," ",IF(W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X236" s="55">
        <f>IF(X$230=" "," ",IF(X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Y236" s="55">
        <f>IF(Y$230=" "," ",IF(Y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Z236" s="55">
        <f>IF(Z$230=" "," ",IF(Z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A236" s="55">
        <f>IF(AA$230=" "," ",IF(AA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B236" s="55">
        <f>IF(AB$230=" "," ",IF(AB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C236" s="55">
        <f>IF(AC$230=" "," ",IF(AC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D236" s="55">
        <f>IF(AD$230=" "," ",IF(AD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E236" s="55">
        <f>IF(AE$230=" "," ",IF(AE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F236" s="55">
        <f>IF(AF$230=" "," ",IF(AF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G236" s="55">
        <f>IF(AG$230=" "," ",IF(AG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H236" s="55">
        <f>IF(AH$230=" "," ",IF(AH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I236" s="55">
        <f>IF(AI$230=" "," ",IF(AI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J236" s="55">
        <f>IF(AJ$230=" "," ",IF(AJ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K236" s="55">
        <f>IF(AK$230=" "," ",IF(AK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L236" s="55">
        <f>IF(AL$230=" "," ",IF(AL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M236" s="55">
        <f>IF(AM$230=" "," ",IF(AM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N236" s="55">
        <f>IF(AN$230=" "," ",IF(AN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O236" s="55">
        <f>IF(AO$230=" "," ",IF(AO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P236" s="55">
        <f>IF(AP$230=" "," ",IF(AP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Q236" s="55">
        <f>IF(AQ$230=" "," ",IF(AQ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R236" s="55">
        <f>IF(AR$230=" "," ",IF(AR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S236" s="55">
        <f>IF(AS$230=" "," ",IF(AS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>0</v>
      </c>
      <c r="AT236" s="55" t="str">
        <f>IF(AT$230=" "," ",IF(AT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AU236" s="55" t="str">
        <f>IF(AU$230=" "," ",IF(AU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AV236" s="55" t="str">
        <f>IF(AV$230=" "," ",IF(AV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AW236" s="55" t="str">
        <f>IF(AW$230=" "," ",IF(AW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AX236" s="55" t="str">
        <f>IF(AX$230=" "," ",IF(AX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AY236" s="55" t="str">
        <f>IF(AY$230=" "," ",IF(AY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AZ236" s="55" t="str">
        <f>IF(AZ$230=" "," ",IF(AZ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A236" s="55" t="str">
        <f>IF(BA$230=" "," ",IF(BA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B236" s="55" t="str">
        <f>IF(BB$230=" "," ",IF(BB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C236" s="55" t="str">
        <f>IF(BC$230=" "," ",IF(BC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D236" s="55" t="str">
        <f>IF(BD$230=" "," ",IF(BD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E236" s="55" t="str">
        <f>IF(BE$230=" "," ",IF(BE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F236" s="55" t="str">
        <f>IF(BF$230=" "," ",IF(BF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G236" s="55" t="str">
        <f>IF(BG$230=" "," ",IF(BG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H236" s="55" t="str">
        <f>IF(BH$230=" "," ",IF(BH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I236" s="55" t="str">
        <f>IF(BI$230=" "," ",IF(BI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J236" s="55" t="str">
        <f>IF(BJ$230=" "," ",IF(BJ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K236" s="55" t="str">
        <f>IF(BK$230=" "," ",IF(BK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L236" s="55" t="str">
        <f>IF(BL$230=" "," ",IF(BL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  <c r="BM236" s="55" t="str">
        <f>IF(BM$230=" "," ",IF(BM231=$P231,(IF($E236=$S$3,INDEX(Data_sheet!$S$49:$S$59,MATCH(Berekeningen!$C236,Data_sheet!$C$49:$C$59,0)),IF($E236=$S$4,INDEX(Data_sheet!$T$49:$T$59,MATCH(Berekeningen!$C236,Data_sheet!$C$49:$C$59,0)),IF($E236=$S$5,INDEX(Data_sheet!$U$49:$U$59,MATCH(Berekeningen!$C236,Data_sheet!$C$49:$C$59,0)),IF($E236=$S$6,0,"ERROR"))))),0))</f>
        <v xml:space="preserve"> </v>
      </c>
    </row>
    <row r="237" spans="2:65">
      <c r="B237" s="68" t="s">
        <v>4</v>
      </c>
      <c r="C237" s="68" t="s">
        <v>18</v>
      </c>
      <c r="D237" s="68" t="s">
        <v>6</v>
      </c>
      <c r="E237" s="86" t="str">
        <f t="shared" si="12"/>
        <v>Ref.</v>
      </c>
      <c r="P237" s="55">
        <f>IF(P$230="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Q237" s="55">
        <f>IF(Q$230="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R237" s="55">
        <f>IF(R$230="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S237" s="55">
        <f>IF(S$230="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T237" s="55">
        <f>IF(T$230="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U237" s="55">
        <f>IF(U$230="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V237" s="55">
        <f>IF(V$230="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W237" s="55">
        <f>IF(W$230="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X237" s="55">
        <f>IF(X$230="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Y237" s="55">
        <f>IF(Y$230="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Z237" s="55">
        <f>IF(Z$230="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A237" s="55">
        <f>IF(AA$230="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B237" s="55">
        <f>IF(AB$230="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C237" s="55">
        <f>IF(AC$230="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D237" s="55">
        <f>IF(AD$230="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E237" s="55">
        <f>IF(AE$230="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F237" s="55">
        <f>IF(AF$230="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G237" s="55">
        <f>IF(AG$230="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H237" s="55">
        <f>IF(AH$230="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I237" s="55">
        <f>IF(AI$230="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J237" s="55">
        <f>IF(AJ$230="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K237" s="55">
        <f>IF(AK$230="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L237" s="55">
        <f>IF(AL$230="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M237" s="55">
        <f>IF(AM$230="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N237" s="55">
        <f>IF(AN$230="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O237" s="55">
        <f>IF(AO$230="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P237" s="55">
        <f>IF(AP$230="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Q237" s="55">
        <f>IF(AQ$230="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R237" s="55">
        <f>IF(AR$230="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S237" s="55">
        <f>IF(AS$230="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>89100</v>
      </c>
      <c r="AT237" s="55" t="str">
        <f>IF(AT$230="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AU237" s="55" t="str">
        <f>IF(AU$230="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AV237" s="55" t="str">
        <f>IF(AV$230="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AW237" s="55" t="str">
        <f>IF(AW$230="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AX237" s="55" t="str">
        <f>IF(AX$230="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AY237" s="55" t="str">
        <f>IF(AY$230="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AZ237" s="55" t="str">
        <f>IF(AZ$230="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A237" s="55" t="str">
        <f>IF(BA$230="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B237" s="55" t="str">
        <f>IF(BB$230="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C237" s="55" t="str">
        <f>IF(BC$230="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D237" s="55" t="str">
        <f>IF(BD$230="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E237" s="55" t="str">
        <f>IF(BE$230="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F237" s="55" t="str">
        <f>IF(BF$230="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G237" s="55" t="str">
        <f>IF(BG$230="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H237" s="55" t="str">
        <f>IF(BH$230="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I237" s="55" t="str">
        <f>IF(BI$230="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J237" s="55" t="str">
        <f>IF(BJ$230="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K237" s="55" t="str">
        <f>IF(BK$230="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L237" s="55" t="str">
        <f>IF(BL$230="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  <c r="BM237" s="55" t="str">
        <f>IF(BM$230=" "," ",IF($E237=$S$3,INDEX(Data_sheet!$S$49:$S$59,MATCH(Berekeningen!$C237,Data_sheet!$C$49:$C$59,0)),IF($E237=$S$4,INDEX(Data_sheet!$T$49:$T$59,MATCH(Berekeningen!$C237,Data_sheet!$C$49:$C$59,0)),IF($E237=$S$5,INDEX(Data_sheet!$U$49:$U$59,MATCH(Berekeningen!$C237,Data_sheet!$C$49:$C$59,0)),IF($E237=$S$6,0,"ERROR")))))</f>
        <v xml:space="preserve"> </v>
      </c>
    </row>
    <row r="238" spans="2:65">
      <c r="B238" s="68" t="s">
        <v>4</v>
      </c>
      <c r="C238" s="68" t="s">
        <v>19</v>
      </c>
      <c r="D238" s="68" t="s">
        <v>6</v>
      </c>
      <c r="E238" s="86" t="str">
        <f t="shared" si="12"/>
        <v>Ref.</v>
      </c>
      <c r="P238" s="55">
        <f>IF(P$230="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Q238" s="55">
        <f>IF(Q$230="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R238" s="55">
        <f>IF(R$230="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S238" s="55">
        <f>IF(S$230="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T238" s="55">
        <f>IF(T$230="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U238" s="55">
        <f>IF(U$230="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V238" s="55">
        <f>IF(V$230="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W238" s="55">
        <f>IF(W$230="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X238" s="55">
        <f>IF(X$230="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Y238" s="55">
        <f>IF(Y$230="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Z238" s="55">
        <f>IF(Z$230="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A238" s="55">
        <f>IF(AA$230="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B238" s="55">
        <f>IF(AB$230="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C238" s="55">
        <f>IF(AC$230="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D238" s="55">
        <f>IF(AD$230="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E238" s="55">
        <f>IF(AE$230="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F238" s="55">
        <f>IF(AF$230="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G238" s="55">
        <f>IF(AG$230="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H238" s="55">
        <f>IF(AH$230="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I238" s="55">
        <f>IF(AI$230="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J238" s="55">
        <f>IF(AJ$230="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K238" s="55">
        <f>IF(AK$230="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L238" s="55">
        <f>IF(AL$230="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M238" s="55">
        <f>IF(AM$230="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N238" s="55">
        <f>IF(AN$230="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O238" s="55">
        <f>IF(AO$230="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P238" s="55">
        <f>IF(AP$230="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Q238" s="55">
        <f>IF(AQ$230="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R238" s="55">
        <f>IF(AR$230="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S238" s="55">
        <f>IF(AS$230="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>0</v>
      </c>
      <c r="AT238" s="55" t="str">
        <f>IF(AT$230="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AU238" s="55" t="str">
        <f>IF(AU$230="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AV238" s="55" t="str">
        <f>IF(AV$230="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AW238" s="55" t="str">
        <f>IF(AW$230="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AX238" s="55" t="str">
        <f>IF(AX$230="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AY238" s="55" t="str">
        <f>IF(AY$230="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AZ238" s="55" t="str">
        <f>IF(AZ$230="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A238" s="55" t="str">
        <f>IF(BA$230="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B238" s="55" t="str">
        <f>IF(BB$230="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C238" s="55" t="str">
        <f>IF(BC$230="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D238" s="55" t="str">
        <f>IF(BD$230="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E238" s="55" t="str">
        <f>IF(BE$230="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F238" s="55" t="str">
        <f>IF(BF$230="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G238" s="55" t="str">
        <f>IF(BG$230="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H238" s="55" t="str">
        <f>IF(BH$230="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I238" s="55" t="str">
        <f>IF(BI$230="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J238" s="55" t="str">
        <f>IF(BJ$230="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K238" s="55" t="str">
        <f>IF(BK$230="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L238" s="55" t="str">
        <f>IF(BL$230="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  <c r="BM238" s="55" t="str">
        <f>IF(BM$230=" "," ",IF(User_interface!$C$47=User_interface!$P$31,0,IF(Berekeningen!$E238=Berekeningen!$S$3,SUMIF(Data_sheet!$C$49:$C$59,Berekeningen!$C238,Data_sheet!$S$49:$S$59),IF(Berekeningen!$E238=Berekeningen!$S$4,SUMIF(Data_sheet!$C$49:$C$59,Berekeningen!$C238,Data_sheet!$T$49:$T$59),IF(Berekeningen!$E238=Berekeningen!$S$5,SUMIF(Data_sheet!$C$49:$C$59,Berekeningen!$C238,Data_sheet!$U$49:$U$59),IF(Berekeningen!$E238=Berekeningen!$S$6,0,"ERROR"))))))</f>
        <v xml:space="preserve"> </v>
      </c>
    </row>
    <row r="239" spans="2:65">
      <c r="B239" s="68" t="s">
        <v>5</v>
      </c>
      <c r="C239" s="68" t="s">
        <v>20</v>
      </c>
      <c r="D239" s="68" t="s">
        <v>6</v>
      </c>
      <c r="E239" s="86" t="str">
        <f t="shared" si="12"/>
        <v>Ref.</v>
      </c>
      <c r="P239" s="55">
        <f>IF(P$230="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Q239" s="55">
        <f>IF(Q$230="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R239" s="55">
        <f>IF(R$230="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S239" s="55">
        <f>IF(S$230="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T239" s="55">
        <f>IF(T$230="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U239" s="55">
        <f>IF(U$230="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V239" s="55">
        <f>IF(V$230="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W239" s="55">
        <f>IF(W$230="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X239" s="55">
        <f>IF(X$230="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Y239" s="55">
        <f>IF(Y$230="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Z239" s="55">
        <f>IF(Z$230="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A239" s="55">
        <f>IF(AA$230="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B239" s="55">
        <f>IF(AB$230="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C239" s="55">
        <f>IF(AC$230="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D239" s="55">
        <f>IF(AD$230="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E239" s="55">
        <f>IF(AE$230="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F239" s="55">
        <f>IF(AF$230="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G239" s="55">
        <f>IF(AG$230="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H239" s="55">
        <f>IF(AH$230="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I239" s="55">
        <f>IF(AI$230="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J239" s="55">
        <f>IF(AJ$230="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K239" s="55">
        <f>IF(AK$230="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L239" s="55">
        <f>IF(AL$230="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M239" s="55">
        <f>IF(AM$230="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N239" s="55">
        <f>IF(AN$230="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O239" s="55">
        <f>IF(AO$230="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P239" s="55">
        <f>IF(AP$230="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Q239" s="55">
        <f>IF(AQ$230="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R239" s="55">
        <f>IF(AR$230="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S239" s="55">
        <f>IF(AS$230="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>313374.59999999998</v>
      </c>
      <c r="AT239" s="55" t="str">
        <f>IF(AT$230="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AU239" s="55" t="str">
        <f>IF(AU$230="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AV239" s="55" t="str">
        <f>IF(AV$230="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AW239" s="55" t="str">
        <f>IF(AW$230="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AX239" s="55" t="str">
        <f>IF(AX$230="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AY239" s="55" t="str">
        <f>IF(AY$230="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AZ239" s="55" t="str">
        <f>IF(AZ$230="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A239" s="55" t="str">
        <f>IF(BA$230="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B239" s="55" t="str">
        <f>IF(BB$230="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C239" s="55" t="str">
        <f>IF(BC$230="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D239" s="55" t="str">
        <f>IF(BD$230="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E239" s="55" t="str">
        <f>IF(BE$230="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F239" s="55" t="str">
        <f>IF(BF$230="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G239" s="55" t="str">
        <f>IF(BG$230="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H239" s="55" t="str">
        <f>IF(BH$230="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I239" s="55" t="str">
        <f>IF(BI$230="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J239" s="55" t="str">
        <f>IF(BJ$230="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K239" s="55" t="str">
        <f>IF(BK$230="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L239" s="55" t="str">
        <f>IF(BL$230="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  <c r="BM239" s="55" t="str">
        <f>IF(BM$230=" "," ",IF($E239=$S$3,INDEX(Data_sheet!$S$49:$S$59,MATCH(Berekeningen!$C239,Data_sheet!$C$49:$C$59,0))*User_interface!$H$54*User_interface!$H$55,IF($E239=$S$4,INDEX(Data_sheet!$T$49:$T$59,MATCH(Berekeningen!$C239,Data_sheet!$C$49:$C$59,0))*User_interface!$H$54*User_interface!$H$55,IF($E239=$S$5,INDEX(Data_sheet!$U$49:$U$59,MATCH(Berekeningen!$C239,Data_sheet!$C$49:$C$59,0))*User_interface!$H$54*User_interface!$H$55,IF($E239=$S$6,0,"ERROR")))))</f>
        <v xml:space="preserve"> </v>
      </c>
    </row>
    <row r="240" spans="2:65">
      <c r="B240" s="68" t="s">
        <v>5</v>
      </c>
      <c r="C240" s="68" t="s">
        <v>21</v>
      </c>
      <c r="D240" s="68" t="s">
        <v>6</v>
      </c>
      <c r="E240" s="86" t="str">
        <f t="shared" si="12"/>
        <v>Ref.</v>
      </c>
      <c r="P240" s="55">
        <f>IF(P$230="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Q240" s="55">
        <f>IF(Q$230="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R240" s="55">
        <f>IF(R$230="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S240" s="55">
        <f>IF(S$230="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T240" s="55">
        <f>IF(T$230="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U240" s="55">
        <f>IF(U$230="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V240" s="55">
        <f>IF(V$230="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W240" s="55">
        <f>IF(W$230="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X240" s="55">
        <f>IF(X$230="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Y240" s="55">
        <f>IF(Y$230="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Z240" s="55">
        <f>IF(Z$230="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A240" s="55">
        <f>IF(AA$230="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B240" s="55">
        <f>IF(AB$230="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C240" s="55">
        <f>IF(AC$230="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D240" s="55">
        <f>IF(AD$230="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E240" s="55">
        <f>IF(AE$230="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F240" s="55">
        <f>IF(AF$230="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G240" s="55">
        <f>IF(AG$230="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H240" s="55">
        <f>IF(AH$230="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I240" s="55">
        <f>IF(AI$230="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J240" s="55">
        <f>IF(AJ$230="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K240" s="55">
        <f>IF(AK$230="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L240" s="55">
        <f>IF(AL$230="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M240" s="55">
        <f>IF(AM$230="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N240" s="55">
        <f>IF(AN$230="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O240" s="55">
        <f>IF(AO$230="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P240" s="55">
        <f>IF(AP$230="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Q240" s="55">
        <f>IF(AQ$230="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R240" s="55">
        <f>IF(AR$230="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S240" s="55">
        <f>IF(AS$230="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>0</v>
      </c>
      <c r="AT240" s="55" t="str">
        <f>IF(AT$230="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AU240" s="55" t="str">
        <f>IF(AU$230="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AV240" s="55" t="str">
        <f>IF(AV$230="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AW240" s="55" t="str">
        <f>IF(AW$230="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AX240" s="55" t="str">
        <f>IF(AX$230="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AY240" s="55" t="str">
        <f>IF(AY$230="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AZ240" s="55" t="str">
        <f>IF(AZ$230="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A240" s="55" t="str">
        <f>IF(BA$230="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B240" s="55" t="str">
        <f>IF(BB$230="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C240" s="55" t="str">
        <f>IF(BC$230="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D240" s="55" t="str">
        <f>IF(BD$230="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E240" s="55" t="str">
        <f>IF(BE$230="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F240" s="55" t="str">
        <f>IF(BF$230="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G240" s="55" t="str">
        <f>IF(BG$230="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H240" s="55" t="str">
        <f>IF(BH$230="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I240" s="55" t="str">
        <f>IF(BI$230="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J240" s="55" t="str">
        <f>IF(BJ$230="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K240" s="55" t="str">
        <f>IF(BK$230="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L240" s="55" t="str">
        <f>IF(BL$230="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  <c r="BM240" s="55" t="str">
        <f>IF(BM$230=" "," ",IF(User_interface!$C$47=User_interface!$P$31,0,IF($E240=$S$3,INDEX(Data_sheet!$S$49:$S$59,MATCH(Berekeningen!$C240,Data_sheet!$C$49:$C$59,0)),IF($E240=$S$4,INDEX(Data_sheet!$T$49:$T$59,MATCH(Berekeningen!$C240,Data_sheet!$C$49:$C$59,0)),IF($E240=$S$5,INDEX(Data_sheet!$U$49:$U$59,MATCH(Berekeningen!$C240,Data_sheet!$C$49:$C$59,0)),IF($E240=$S$6,0,"ERROR"))))))</f>
        <v xml:space="preserve"> </v>
      </c>
    </row>
    <row r="241" spans="2:65">
      <c r="B241" s="68" t="s">
        <v>5</v>
      </c>
      <c r="C241" s="68" t="s">
        <v>123</v>
      </c>
      <c r="D241" s="68" t="s">
        <v>6</v>
      </c>
      <c r="E241" s="86" t="str">
        <f t="shared" si="12"/>
        <v>Ref.</v>
      </c>
      <c r="P241" s="55">
        <f>IF(P$230="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Q241" s="55">
        <f>IF(Q$230="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R241" s="55">
        <f>IF(R$230="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S241" s="55">
        <f>IF(S$230="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T241" s="55">
        <f>IF(T$230="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U241" s="55">
        <f>IF(U$230="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V241" s="55">
        <f>IF(V$230="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W241" s="55">
        <f>IF(W$230="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X241" s="55">
        <f>IF(X$230="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Y241" s="55">
        <f>IF(Y$230="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Z241" s="55">
        <f>IF(Z$230="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A241" s="55">
        <f>IF(AA$230="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B241" s="55">
        <f>IF(AB$230="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C241" s="55">
        <f>IF(AC$230="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D241" s="55">
        <f>IF(AD$230="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E241" s="55">
        <f>IF(AE$230="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F241" s="55">
        <f>IF(AF$230="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G241" s="55">
        <f>IF(AG$230="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H241" s="55">
        <f>IF(AH$230="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I241" s="55">
        <f>IF(AI$230="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J241" s="55">
        <f>IF(AJ$230="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K241" s="55">
        <f>IF(AK$230="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L241" s="55">
        <f>IF(AL$230="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M241" s="55">
        <f>IF(AM$230="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N241" s="55">
        <f>IF(AN$230="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O241" s="55">
        <f>IF(AO$230="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P241" s="55">
        <f>IF(AP$230="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Q241" s="55">
        <f>IF(AQ$230="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R241" s="55">
        <f>IF(AR$230="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S241" s="55">
        <f>IF(AS$230="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>49855.05</v>
      </c>
      <c r="AT241" s="55" t="str">
        <f>IF(AT$230="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AU241" s="55" t="str">
        <f>IF(AU$230="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AV241" s="55" t="str">
        <f>IF(AV$230="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AW241" s="55" t="str">
        <f>IF(AW$230="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AX241" s="55" t="str">
        <f>IF(AX$230="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AY241" s="55" t="str">
        <f>IF(AY$230="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AZ241" s="55" t="str">
        <f>IF(AZ$230="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A241" s="55" t="str">
        <f>IF(BA$230="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B241" s="55" t="str">
        <f>IF(BB$230="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C241" s="55" t="str">
        <f>IF(BC$230="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D241" s="55" t="str">
        <f>IF(BD$230="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E241" s="55" t="str">
        <f>IF(BE$230="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F241" s="55" t="str">
        <f>IF(BF$230="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G241" s="55" t="str">
        <f>IF(BG$230="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H241" s="55" t="str">
        <f>IF(BH$230="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I241" s="55" t="str">
        <f>IF(BI$230="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J241" s="55" t="str">
        <f>IF(BJ$230="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K241" s="55" t="str">
        <f>IF(BK$230="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L241" s="55" t="str">
        <f>IF(BL$230="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  <c r="BM241" s="55" t="str">
        <f>IF(BM$230=" "," ",IF($E241=$S$3,INDEX(Data_sheet!$S$49:$S$59,MATCH(Berekeningen!$C241,Data_sheet!$C$49:$C$59,0))*User_interface!$H$54*User_interface!$H$55,IF($E241=$S$4,INDEX(Data_sheet!$T$49:$T$59,MATCH(Berekeningen!$C241,Data_sheet!$C$49:$C$59,0))*User_interface!$H$54*User_interface!$H$55,IF($E241=$S$5,INDEX(Data_sheet!$U$49:$U$59,MATCH(Berekeningen!$C241,Data_sheet!$C$49:$C$59,0))*User_interface!$H$54*User_interface!$H$55,IF($E241=$S$6,0,"ERROR")))))</f>
        <v xml:space="preserve"> </v>
      </c>
    </row>
    <row r="242" spans="2:65">
      <c r="B242" s="68" t="s">
        <v>132</v>
      </c>
      <c r="C242" s="68" t="s">
        <v>20</v>
      </c>
      <c r="D242" s="68" t="s">
        <v>58</v>
      </c>
      <c r="E242" s="86" t="str">
        <f t="shared" si="12"/>
        <v>Ref.</v>
      </c>
      <c r="P242" s="55">
        <f>IF(P$230=" "," ",User_interface!$H$54*User_interface!$H$55)</f>
        <v>7122.15</v>
      </c>
      <c r="Q242" s="55">
        <f>IF(Q$230=" "," ",User_interface!$H$54*User_interface!$H$55)</f>
        <v>7122.15</v>
      </c>
      <c r="R242" s="55">
        <f>IF(R$230=" "," ",User_interface!$H$54*User_interface!$H$55)</f>
        <v>7122.15</v>
      </c>
      <c r="S242" s="55">
        <f>IF(S$230=" "," ",User_interface!$H$54*User_interface!$H$55)</f>
        <v>7122.15</v>
      </c>
      <c r="T242" s="55">
        <f>IF(T$230=" "," ",User_interface!$H$54*User_interface!$H$55)</f>
        <v>7122.15</v>
      </c>
      <c r="U242" s="55">
        <f>IF(U$230=" "," ",User_interface!$H$54*User_interface!$H$55)</f>
        <v>7122.15</v>
      </c>
      <c r="V242" s="55">
        <f>IF(V$230=" "," ",User_interface!$H$54*User_interface!$H$55)</f>
        <v>7122.15</v>
      </c>
      <c r="W242" s="55">
        <f>IF(W$230=" "," ",User_interface!$H$54*User_interface!$H$55)</f>
        <v>7122.15</v>
      </c>
      <c r="X242" s="55">
        <f>IF(X$230=" "," ",User_interface!$H$54*User_interface!$H$55)</f>
        <v>7122.15</v>
      </c>
      <c r="Y242" s="55">
        <f>IF(Y$230=" "," ",User_interface!$H$54*User_interface!$H$55)</f>
        <v>7122.15</v>
      </c>
      <c r="Z242" s="55">
        <f>IF(Z$230=" "," ",User_interface!$H$54*User_interface!$H$55)</f>
        <v>7122.15</v>
      </c>
      <c r="AA242" s="55">
        <f>IF(AA$230=" "," ",User_interface!$H$54*User_interface!$H$55)</f>
        <v>7122.15</v>
      </c>
      <c r="AB242" s="55">
        <f>IF(AB$230=" "," ",User_interface!$H$54*User_interface!$H$55)</f>
        <v>7122.15</v>
      </c>
      <c r="AC242" s="55">
        <f>IF(AC$230=" "," ",User_interface!$H$54*User_interface!$H$55)</f>
        <v>7122.15</v>
      </c>
      <c r="AD242" s="55">
        <f>IF(AD$230=" "," ",User_interface!$H$54*User_interface!$H$55)</f>
        <v>7122.15</v>
      </c>
      <c r="AE242" s="55">
        <f>IF(AE$230=" "," ",User_interface!$H$54*User_interface!$H$55)</f>
        <v>7122.15</v>
      </c>
      <c r="AF242" s="55">
        <f>IF(AF$230=" "," ",User_interface!$H$54*User_interface!$H$55)</f>
        <v>7122.15</v>
      </c>
      <c r="AG242" s="55">
        <f>IF(AG$230=" "," ",User_interface!$H$54*User_interface!$H$55)</f>
        <v>7122.15</v>
      </c>
      <c r="AH242" s="55">
        <f>IF(AH$230=" "," ",User_interface!$H$54*User_interface!$H$55)</f>
        <v>7122.15</v>
      </c>
      <c r="AI242" s="55">
        <f>IF(AI$230=" "," ",User_interface!$H$54*User_interface!$H$55)</f>
        <v>7122.15</v>
      </c>
      <c r="AJ242" s="55">
        <f>IF(AJ$230=" "," ",User_interface!$H$54*User_interface!$H$55)</f>
        <v>7122.15</v>
      </c>
      <c r="AK242" s="55">
        <f>IF(AK$230=" "," ",User_interface!$H$54*User_interface!$H$55)</f>
        <v>7122.15</v>
      </c>
      <c r="AL242" s="55">
        <f>IF(AL$230=" "," ",User_interface!$H$54*User_interface!$H$55)</f>
        <v>7122.15</v>
      </c>
      <c r="AM242" s="55">
        <f>IF(AM$230=" "," ",User_interface!$H$54*User_interface!$H$55)</f>
        <v>7122.15</v>
      </c>
      <c r="AN242" s="55">
        <f>IF(AN$230=" "," ",User_interface!$H$54*User_interface!$H$55)</f>
        <v>7122.15</v>
      </c>
      <c r="AO242" s="55">
        <f>IF(AO$230=" "," ",User_interface!$H$54*User_interface!$H$55)</f>
        <v>7122.15</v>
      </c>
      <c r="AP242" s="55">
        <f>IF(AP$230=" "," ",User_interface!$H$54*User_interface!$H$55)</f>
        <v>7122.15</v>
      </c>
      <c r="AQ242" s="55">
        <f>IF(AQ$230=" "," ",User_interface!$H$54*User_interface!$H$55)</f>
        <v>7122.15</v>
      </c>
      <c r="AR242" s="55">
        <f>IF(AR$230=" "," ",User_interface!$H$54*User_interface!$H$55)</f>
        <v>7122.15</v>
      </c>
      <c r="AS242" s="55">
        <f>IF(AS$230=" "," ",User_interface!$H$54*User_interface!$H$55)</f>
        <v>7122.15</v>
      </c>
      <c r="AT242" s="55" t="str">
        <f>IF(AT$230=" "," ",User_interface!$H$54*User_interface!$H$55)</f>
        <v xml:space="preserve"> </v>
      </c>
      <c r="AU242" s="55" t="str">
        <f>IF(AU$230=" "," ",User_interface!$H$54*User_interface!$H$55)</f>
        <v xml:space="preserve"> </v>
      </c>
      <c r="AV242" s="55" t="str">
        <f>IF(AV$230=" "," ",User_interface!$H$54*User_interface!$H$55)</f>
        <v xml:space="preserve"> </v>
      </c>
      <c r="AW242" s="55" t="str">
        <f>IF(AW$230=" "," ",User_interface!$H$54*User_interface!$H$55)</f>
        <v xml:space="preserve"> </v>
      </c>
      <c r="AX242" s="55" t="str">
        <f>IF(AX$230=" "," ",User_interface!$H$54*User_interface!$H$55)</f>
        <v xml:space="preserve"> </v>
      </c>
      <c r="AY242" s="55" t="str">
        <f>IF(AY$230=" "," ",User_interface!$H$54*User_interface!$H$55)</f>
        <v xml:space="preserve"> </v>
      </c>
      <c r="AZ242" s="55" t="str">
        <f>IF(AZ$230=" "," ",User_interface!$H$54*User_interface!$H$55)</f>
        <v xml:space="preserve"> </v>
      </c>
      <c r="BA242" s="55" t="str">
        <f>IF(BA$230=" "," ",User_interface!$H$54*User_interface!$H$55)</f>
        <v xml:space="preserve"> </v>
      </c>
      <c r="BB242" s="55" t="str">
        <f>IF(BB$230=" "," ",User_interface!$H$54*User_interface!$H$55)</f>
        <v xml:space="preserve"> </v>
      </c>
      <c r="BC242" s="55" t="str">
        <f>IF(BC$230=" "," ",User_interface!$H$54*User_interface!$H$55)</f>
        <v xml:space="preserve"> </v>
      </c>
      <c r="BD242" s="55" t="str">
        <f>IF(BD$230=" "," ",User_interface!$H$54*User_interface!$H$55)</f>
        <v xml:space="preserve"> </v>
      </c>
      <c r="BE242" s="55" t="str">
        <f>IF(BE$230=" "," ",User_interface!$H$54*User_interface!$H$55)</f>
        <v xml:space="preserve"> </v>
      </c>
      <c r="BF242" s="55" t="str">
        <f>IF(BF$230=" "," ",User_interface!$H$54*User_interface!$H$55)</f>
        <v xml:space="preserve"> </v>
      </c>
      <c r="BG242" s="55" t="str">
        <f>IF(BG$230=" "," ",User_interface!$H$54*User_interface!$H$55)</f>
        <v xml:space="preserve"> </v>
      </c>
      <c r="BH242" s="55" t="str">
        <f>IF(BH$230=" "," ",User_interface!$H$54*User_interface!$H$55)</f>
        <v xml:space="preserve"> </v>
      </c>
      <c r="BI242" s="55" t="str">
        <f>IF(BI$230=" "," ",User_interface!$H$54*User_interface!$H$55)</f>
        <v xml:space="preserve"> </v>
      </c>
      <c r="BJ242" s="55" t="str">
        <f>IF(BJ$230=" "," ",User_interface!$H$54*User_interface!$H$55)</f>
        <v xml:space="preserve"> </v>
      </c>
      <c r="BK242" s="55" t="str">
        <f>IF(BK$230=" "," ",User_interface!$H$54*User_interface!$H$55)</f>
        <v xml:space="preserve"> </v>
      </c>
      <c r="BL242" s="55" t="str">
        <f>IF(BL$230=" "," ",User_interface!$H$54*User_interface!$H$55)</f>
        <v xml:space="preserve"> </v>
      </c>
      <c r="BM242" s="55" t="str">
        <f>IF(BM$230=" "," ",User_interface!$H$54*User_interface!$H$55)</f>
        <v xml:space="preserve"> </v>
      </c>
    </row>
    <row r="243" spans="2:65">
      <c r="C243" s="68" t="s">
        <v>43</v>
      </c>
      <c r="D243" s="68" t="s">
        <v>6</v>
      </c>
      <c r="F243" s="55" t="str">
        <f>IF(F230=" "," ",SUM(SUMIF($B231:$B241,$U$4,F231:F241),-SUMIF($B231:$B241,$U$3,F231:F241))/(1+User_interface!$H$59)^(F230-($P230-1)))</f>
        <v xml:space="preserve"> </v>
      </c>
      <c r="G243" s="55" t="str">
        <f>IF(G230=" "," ",SUM(SUMIF($B231:$B241,$U$4,G231:G241),-SUMIF($B231:$B241,$U$3,G231:G241))/(1+User_interface!$H$59)^(G230-($P230-1)))</f>
        <v xml:space="preserve"> </v>
      </c>
      <c r="H243" s="55" t="str">
        <f>IF(H230=" "," ",SUM(SUMIF($B231:$B241,$U$4,H231:H241),-SUMIF($B231:$B241,$U$3,H231:H241))/(1+User_interface!$H$59)^(H230-($P230-1)))</f>
        <v xml:space="preserve"> </v>
      </c>
      <c r="I243" s="55" t="str">
        <f>IF(I230=" "," ",SUM(SUMIF($B231:$B241,$U$4,I231:I241),-SUMIF($B231:$B241,$U$3,I231:I241))/(1+User_interface!$H$59)^(I230-($P230-1)))</f>
        <v xml:space="preserve"> </v>
      </c>
      <c r="J243" s="55" t="str">
        <f>IF(J230=" "," ",SUM(SUMIF($B231:$B241,$U$4,J231:J241),-SUMIF($B231:$B241,$U$3,J231:J241))/(1+User_interface!$H$59)^(J230-($P230-1)))</f>
        <v xml:space="preserve"> </v>
      </c>
      <c r="K243" s="55" t="str">
        <f>IF(K230=" "," ",SUM(SUMIF($B231:$B241,$U$4,K231:K241),-SUMIF($B231:$B241,$U$3,K231:K241))/(1+User_interface!$H$59)^(K230-($P230-1)))</f>
        <v xml:space="preserve"> </v>
      </c>
      <c r="L243" s="55" t="str">
        <f>IF(L230=" "," ",SUM(SUMIF($B231:$B241,$U$4,L231:L241),-SUMIF($B231:$B241,$U$3,L231:L241))/(1+User_interface!$H$59)^(L230-($P230-1)))</f>
        <v xml:space="preserve"> </v>
      </c>
      <c r="M243" s="55" t="str">
        <f>IF(M230=" "," ",SUM(SUMIF($B231:$B241,$U$4,M231:M241),-SUMIF($B231:$B241,$U$3,M231:M241))/(1+User_interface!$H$59)^(M230-($P230-1)))</f>
        <v xml:space="preserve"> </v>
      </c>
      <c r="N243" s="55" t="str">
        <f>IF(N230=" "," ",SUM(SUMIF($B231:$B241,$U$4,N231:N241),-SUMIF($B231:$B241,$U$3,N231:N241))/(1+User_interface!$H$59)^(N230-($P230-1)))</f>
        <v xml:space="preserve"> </v>
      </c>
      <c r="O243" s="55" t="str">
        <f>IF(O230=" "," ",SUM(SUMIF($B231:$B241,$U$4,O231:O241),-SUMIF($B231:$B241,$U$3,O231:O241))/(1+User_interface!$H$59)^(O230-($P230-1)))</f>
        <v xml:space="preserve"> </v>
      </c>
      <c r="P243" s="55">
        <f>IF(P230=" "," ",SUM(SUMIF($B231:$B241,$U$4,P231:P241),-SUMIF($B231:$B241,$U$3,P231:P241))/(1+User_interface!$H$59)^(P230-($P230-1)))</f>
        <v>-15453.115871470338</v>
      </c>
      <c r="Q243" s="55">
        <f>IF(Q230=" "," ",SUM(SUMIF($B231:$B241,$U$4,Q231:Q241),-SUMIF($B231:$B241,$U$3,Q231:Q241))/(1+User_interface!$H$59)^(Q230-($P230-1)))</f>
        <v>14818.640617637297</v>
      </c>
      <c r="R243" s="55">
        <f>IF(R230=" "," ",SUM(SUMIF($B231:$B241,$U$4,R231:R241),-SUMIF($B231:$B241,$U$3,R231:R241))/(1+User_interface!$H$59)^(R230-($P230-1)))</f>
        <v>14429.056102860075</v>
      </c>
      <c r="S243" s="55">
        <f>IF(S230=" "," ",SUM(SUMIF($B231:$B241,$U$4,S231:S241),-SUMIF($B231:$B241,$U$3,S231:S241))/(1+User_interface!$H$59)^(S230-($P230-1)))</f>
        <v>14049.713829464534</v>
      </c>
      <c r="T243" s="55">
        <f>IF(T230=" "," ",SUM(SUMIF($B231:$B241,$U$4,T231:T241),-SUMIF($B231:$B241,$U$3,T231:T241))/(1+User_interface!$H$59)^(T230-($P230-1)))</f>
        <v>13680.344527229343</v>
      </c>
      <c r="U243" s="55">
        <f>IF(U230=" "," ",SUM(SUMIF($B231:$B241,$U$4,U231:U241),-SUMIF($B231:$B241,$U$3,U231:U241))/(1+User_interface!$H$59)^(U230-($P230-1)))</f>
        <v>13320.686005091864</v>
      </c>
      <c r="V243" s="55">
        <f>IF(V230=" "," ",SUM(SUMIF($B231:$B241,$U$4,V231:V241),-SUMIF($B231:$B241,$U$3,V231:V241))/(1+User_interface!$H$59)^(V230-($P230-1)))</f>
        <v>12970.482965035897</v>
      </c>
      <c r="W243" s="55">
        <f>IF(W230=" "," ",SUM(SUMIF($B231:$B241,$U$4,W231:W241),-SUMIF($B231:$B241,$U$3,W231:W241))/(1+User_interface!$H$59)^(W230-($P230-1)))</f>
        <v>12629.486820872344</v>
      </c>
      <c r="X243" s="55">
        <f>IF(X230=" "," ",SUM(SUMIF($B231:$B241,$U$4,X231:X241),-SUMIF($B231:$B241,$U$3,X231:X241))/(1+User_interface!$H$59)^(X230-($P230-1)))</f>
        <v>12297.455521784173</v>
      </c>
      <c r="Y243" s="55">
        <f>IF(Y230=" "," ",SUM(SUMIF($B231:$B241,$U$4,Y231:Y241),-SUMIF($B231:$B241,$U$3,Y231:Y241))/(1+User_interface!$H$59)^(Y230-($P230-1)))</f>
        <v>11974.153380510394</v>
      </c>
      <c r="Z243" s="55">
        <f>IF(Z230=" "," ",SUM(SUMIF($B231:$B241,$U$4,Z231:Z241),-SUMIF($B231:$B241,$U$3,Z231:Z241))/(1+User_interface!$H$59)^(Z230-($P230-1)))</f>
        <v>11659.350906047121</v>
      </c>
      <c r="AA243" s="55">
        <f>IF(AA230=" "," ",SUM(SUMIF($B231:$B241,$U$4,AA231:AA241),-SUMIF($B231:$B241,$U$3,AA231:AA241))/(1+User_interface!$H$59)^(AA230-($P230-1)))</f>
        <v>-136825.55598277206</v>
      </c>
      <c r="AB243" s="55">
        <f>IF(AB230=" "," ",SUM(SUMIF($B231:$B241,$U$4,AB231:AB241),-SUMIF($B231:$B241,$U$3,AB231:AB241))/(1+User_interface!$H$59)^(AB230-($P230-1)))</f>
        <v>11054.35700170103</v>
      </c>
      <c r="AC243" s="55">
        <f>IF(AC230=" "," ",SUM(SUMIF($B231:$B241,$U$4,AC231:AC241),-SUMIF($B231:$B241,$U$3,AC231:AC241))/(1+User_interface!$H$59)^(AC230-($P230-1)))</f>
        <v>10763.736126291167</v>
      </c>
      <c r="AD243" s="55">
        <f>IF(AD230=" "," ",SUM(SUMIF($B231:$B241,$U$4,AD231:AD241),-SUMIF($B231:$B241,$U$3,AD231:AD241))/(1+User_interface!$H$59)^(AD230-($P230-1)))</f>
        <v>10480.755721802501</v>
      </c>
      <c r="AE243" s="55">
        <f>IF(AE230=" "," ",SUM(SUMIF($B231:$B241,$U$4,AE231:AE241),-SUMIF($B231:$B241,$U$3,AE231:AE241))/(1+User_interface!$H$59)^(AE230-($P230-1)))</f>
        <v>10205.214918989779</v>
      </c>
      <c r="AF243" s="55">
        <f>IF(AF230=" "," ",SUM(SUMIF($B231:$B241,$U$4,AF231:AF241),-SUMIF($B231:$B241,$U$3,AF231:AF241))/(1+User_interface!$H$59)^(AF230-($P230-1)))</f>
        <v>9936.9181294934569</v>
      </c>
      <c r="AG243" s="55">
        <f>IF(AG230=" "," ",SUM(SUMIF($B231:$B241,$U$4,AG231:AG241),-SUMIF($B231:$B241,$U$3,AG231:AG241))/(1+User_interface!$H$59)^(AG230-($P230-1)))</f>
        <v>9675.6749070043406</v>
      </c>
      <c r="AH243" s="55">
        <f>IF(AH230=" "," ",SUM(SUMIF($B231:$B241,$U$4,AH231:AH241),-SUMIF($B231:$B241,$U$3,AH231:AH241))/(1+User_interface!$H$59)^(AH230-($P230-1)))</f>
        <v>9421.2998120782286</v>
      </c>
      <c r="AI243" s="55">
        <f>IF(AI230=" "," ",SUM(SUMIF($B231:$B241,$U$4,AI231:AI241),-SUMIF($B231:$B241,$U$3,AI231:AI241))/(1+User_interface!$H$59)^(AI230-($P230-1)))</f>
        <v>9173.6122805046052</v>
      </c>
      <c r="AJ243" s="55">
        <f>IF(AJ230=" "," ",SUM(SUMIF($B231:$B241,$U$4,AJ231:AJ241),-SUMIF($B231:$B241,$U$3,AJ231:AJ241))/(1+User_interface!$H$59)^(AJ230-($P230-1)))</f>
        <v>8932.4364951359366</v>
      </c>
      <c r="AK243" s="55">
        <f>IF(AK230=" "," ",SUM(SUMIF($B231:$B241,$U$4,AK231:AK241),-SUMIF($B231:$B241,$U$3,AK231:AK241))/(1+User_interface!$H$59)^(AK230-($P230-1)))</f>
        <v>8697.6012610866001</v>
      </c>
      <c r="AL243" s="55">
        <f>IF(AL230=" "," ",SUM(SUMIF($B231:$B241,$U$4,AL231:AL241),-SUMIF($B231:$B241,$U$3,AL231:AL241))/(1+User_interface!$H$59)^(AL230-($P230-1)))</f>
        <v>8468.9398842128539</v>
      </c>
      <c r="AM243" s="55">
        <f>IF(AM230=" "," ",SUM(SUMIF($B231:$B241,$U$4,AM231:AM241),-SUMIF($B231:$B241,$U$3,AM231:AM241))/(1+User_interface!$H$59)^(AM230-($P230-1)))</f>
        <v>-99385.241732548093</v>
      </c>
      <c r="AN243" s="55">
        <f>IF(AN230=" "," ",SUM(SUMIF($B231:$B241,$U$4,AN231:AN241),-SUMIF($B231:$B241,$U$3,AN231:AN241))/(1+User_interface!$H$59)^(AN230-($P230-1)))</f>
        <v>8029.4937222858716</v>
      </c>
      <c r="AO243" s="55">
        <f>IF(AO230=" "," ",SUM(SUMIF($B231:$B241,$U$4,AO231:AO241),-SUMIF($B231:$B241,$U$3,AO231:AO241))/(1+User_interface!$H$59)^(AO230-($P230-1)))</f>
        <v>7818.3970031994859</v>
      </c>
      <c r="AP243" s="55">
        <f>IF(AP230=" "," ",SUM(SUMIF($B231:$B241,$U$4,AP231:AP241),-SUMIF($B231:$B241,$U$3,AP231:AP241))/(1+User_interface!$H$59)^(AP230-($P230-1)))</f>
        <v>7612.8500518008632</v>
      </c>
      <c r="AQ243" s="55">
        <f>IF(AQ230=" "," ",SUM(SUMIF($B231:$B241,$U$4,AQ231:AQ241),-SUMIF($B231:$B241,$U$3,AQ231:AQ241))/(1+User_interface!$H$59)^(AQ230-($P230-1)))</f>
        <v>7412.7069637788345</v>
      </c>
      <c r="AR243" s="55">
        <f>IF(AR230=" "," ",SUM(SUMIF($B231:$B241,$U$4,AR231:AR241),-SUMIF($B231:$B241,$U$3,AR231:AR241))/(1+User_interface!$H$59)^(AR230-($P230-1)))</f>
        <v>7217.8256706707261</v>
      </c>
      <c r="AS243" s="55">
        <f>IF(AS230=" "," ",SUM(SUMIF($B231:$B241,$U$4,AS231:AS241),-SUMIF($B231:$B241,$U$3,AS231:AS241))/(1+User_interface!$H$59)^(AS230-($P230-1)))</f>
        <v>7028.0678390172616</v>
      </c>
      <c r="AT243" s="55" t="str">
        <f>IF(AT230=" "," ",SUM(SUMIF($B231:$B241,$U$4,AT231:AT241),-SUMIF($B231:$B241,$U$3,AT231:AT241))/(1+User_interface!$H$59)^(AT230-($P230-1)))</f>
        <v xml:space="preserve"> </v>
      </c>
      <c r="AU243" s="55" t="str">
        <f>IF(AU230=" "," ",SUM(SUMIF($B231:$B241,$U$4,AU231:AU241),-SUMIF($B231:$B241,$U$3,AU231:AU241))/(1+User_interface!$H$59)^(AU230-($P230-1)))</f>
        <v xml:space="preserve"> </v>
      </c>
      <c r="AV243" s="55" t="str">
        <f>IF(AV230=" "," ",SUM(SUMIF($B231:$B241,$U$4,AV231:AV241),-SUMIF($B231:$B241,$U$3,AV231:AV241))/(1+User_interface!$H$59)^(AV230-($P230-1)))</f>
        <v xml:space="preserve"> </v>
      </c>
      <c r="AW243" s="55" t="str">
        <f>IF(AW230=" "," ",SUM(SUMIF($B231:$B241,$U$4,AW231:AW241),-SUMIF($B231:$B241,$U$3,AW231:AW241))/(1+User_interface!$H$59)^(AW230-($P230-1)))</f>
        <v xml:space="preserve"> </v>
      </c>
      <c r="AX243" s="55" t="str">
        <f>IF(AX230=" "," ",SUM(SUMIF($B231:$B241,$U$4,AX231:AX241),-SUMIF($B231:$B241,$U$3,AX231:AX241))/(1+User_interface!$H$59)^(AX230-($P230-1)))</f>
        <v xml:space="preserve"> </v>
      </c>
      <c r="AY243" s="55" t="str">
        <f>IF(AY230=" "," ",SUM(SUMIF($B231:$B241,$U$4,AY231:AY241),-SUMIF($B231:$B241,$U$3,AY231:AY241))/(1+User_interface!$H$59)^(AY230-($P230-1)))</f>
        <v xml:space="preserve"> </v>
      </c>
      <c r="AZ243" s="55" t="str">
        <f>IF(AZ230=" "," ",SUM(SUMIF($B231:$B241,$U$4,AZ231:AZ241),-SUMIF($B231:$B241,$U$3,AZ231:AZ241))/(1+User_interface!$H$59)^(AZ230-($P230-1)))</f>
        <v xml:space="preserve"> </v>
      </c>
      <c r="BA243" s="55" t="str">
        <f>IF(BA230=" "," ",SUM(SUMIF($B231:$B241,$U$4,BA231:BA241),-SUMIF($B231:$B241,$U$3,BA231:BA241))/(1+User_interface!$H$59)^(BA230-($P230-1)))</f>
        <v xml:space="preserve"> </v>
      </c>
      <c r="BB243" s="55" t="str">
        <f>IF(BB230=" "," ",SUM(SUMIF($B231:$B241,$U$4,BB231:BB241),-SUMIF($B231:$B241,$U$3,BB231:BB241))/(1+User_interface!$H$59)^(BB230-($P230-1)))</f>
        <v xml:space="preserve"> </v>
      </c>
      <c r="BC243" s="55" t="str">
        <f>IF(BC230=" "," ",SUM(SUMIF($B231:$B241,$U$4,BC231:BC241),-SUMIF($B231:$B241,$U$3,BC231:BC241))/(1+User_interface!$H$59)^(BC230-($P230-1)))</f>
        <v xml:space="preserve"> </v>
      </c>
      <c r="BD243" s="55" t="str">
        <f>IF(BD230=" "," ",SUM(SUMIF($B231:$B241,$U$4,BD231:BD241),-SUMIF($B231:$B241,$U$3,BD231:BD241))/(1+User_interface!$H$59)^(BD230-($P230-1)))</f>
        <v xml:space="preserve"> </v>
      </c>
      <c r="BE243" s="55" t="str">
        <f>IF(BE230=" "," ",SUM(SUMIF($B231:$B241,$U$4,BE231:BE241),-SUMIF($B231:$B241,$U$3,BE231:BE241))/(1+User_interface!$H$59)^(BE230-($P230-1)))</f>
        <v xml:space="preserve"> </v>
      </c>
      <c r="BF243" s="55" t="str">
        <f>IF(BF230=" "," ",SUM(SUMIF($B231:$B241,$U$4,BF231:BF241),-SUMIF($B231:$B241,$U$3,BF231:BF241))/(1+User_interface!$H$59)^(BF230-($P230-1)))</f>
        <v xml:space="preserve"> </v>
      </c>
      <c r="BG243" s="55" t="str">
        <f>IF(BG230=" "," ",SUM(SUMIF($B231:$B241,$U$4,BG231:BG241),-SUMIF($B231:$B241,$U$3,BG231:BG241))/(1+User_interface!$H$59)^(BG230-($P230-1)))</f>
        <v xml:space="preserve"> </v>
      </c>
      <c r="BH243" s="55" t="str">
        <f>IF(BH230=" "," ",SUM(SUMIF($B231:$B241,$U$4,BH231:BH241),-SUMIF($B231:$B241,$U$3,BH231:BH241))/(1+User_interface!$H$59)^(BH230-($P230-1)))</f>
        <v xml:space="preserve"> </v>
      </c>
      <c r="BI243" s="55" t="str">
        <f>IF(BI230=" "," ",SUM(SUMIF($B231:$B241,$U$4,BI231:BI241),-SUMIF($B231:$B241,$U$3,BI231:BI241))/(1+User_interface!$H$59)^(BI230-($P230-1)))</f>
        <v xml:space="preserve"> </v>
      </c>
      <c r="BJ243" s="55" t="str">
        <f>IF(BJ230=" "," ",SUM(SUMIF($B231:$B241,$U$4,BJ231:BJ241),-SUMIF($B231:$B241,$U$3,BJ231:BJ241))/(1+User_interface!$H$59)^(BJ230-($P230-1)))</f>
        <v xml:space="preserve"> </v>
      </c>
      <c r="BK243" s="55" t="str">
        <f>IF(BK230=" "," ",SUM(SUMIF($B231:$B241,$U$4,BK231:BK241),-SUMIF($B231:$B241,$U$3,BK231:BK241))/(1+User_interface!$H$59)^(BK230-($P230-1)))</f>
        <v xml:space="preserve"> </v>
      </c>
      <c r="BL243" s="55" t="str">
        <f>IF(BL230=" "," ",SUM(SUMIF($B231:$B241,$U$4,BL231:BL241),-SUMIF($B231:$B241,$U$3,BL231:BL241))/(1+User_interface!$H$59)^(BL230-($P230-1)))</f>
        <v xml:space="preserve"> </v>
      </c>
      <c r="BM243" s="55" t="str">
        <f>IF(BM230=" "," ",SUM(SUMIF($B231:$B241,$U$4,BM231:BM241),-SUMIF($B231:$B241,$U$3,BM231:BM241))/(1+User_interface!$H$59)^(BM230-($P230-1)))</f>
        <v xml:space="preserve"> </v>
      </c>
    </row>
    <row r="244" spans="2:65">
      <c r="C244" s="68" t="s">
        <v>131</v>
      </c>
      <c r="D244" s="68" t="s">
        <v>6</v>
      </c>
      <c r="F244" s="68" t="str">
        <f>IF(F230=" "," ",SUM(SUMIF($B231:$B242,$U$3,F231:F242),SUMIFS(F231:F242,$B231:$B242,$U$4,$C231:$C242,$W$3),-SUMIF($B231:$B242,$U$4,F231:F242))/(1+User_interface!$H$59)^(F230-($P230-1)))</f>
        <v xml:space="preserve"> </v>
      </c>
      <c r="G244" s="68" t="str">
        <f>IF(G230=" "," ",SUM(SUMIF($B231:$B242,$U$3,G231:G242),SUMIFS(G231:G242,$B231:$B242,$U$4,$C231:$C242,$W$3),-SUMIF($B231:$B242,$U$4,G231:G242))/(1+User_interface!$H$59)^(G230-($P230-1)))</f>
        <v xml:space="preserve"> </v>
      </c>
      <c r="H244" s="68" t="str">
        <f>IF(H230=" "," ",SUM(SUMIF($B231:$B242,$U$3,H231:H242),SUMIFS(H231:H242,$B231:$B242,$U$4,$C231:$C242,$W$3),-SUMIF($B231:$B242,$U$4,H231:H242))/(1+User_interface!$H$59)^(H230-($P230-1)))</f>
        <v xml:space="preserve"> </v>
      </c>
      <c r="I244" s="68" t="str">
        <f>IF(I230=" "," ",SUM(SUMIF($B231:$B242,$U$3,I231:I242),SUMIFS(I231:I242,$B231:$B242,$U$4,$C231:$C242,$W$3),-SUMIF($B231:$B242,$U$4,I231:I242))/(1+User_interface!$H$59)^(I230-($P230-1)))</f>
        <v xml:space="preserve"> </v>
      </c>
      <c r="J244" s="68" t="str">
        <f>IF(J230=" "," ",SUM(SUMIF($B231:$B242,$U$3,J231:J242),SUMIFS(J231:J242,$B231:$B242,$U$4,$C231:$C242,$W$3),-SUMIF($B231:$B242,$U$4,J231:J242))/(1+User_interface!$H$59)^(J230-($P230-1)))</f>
        <v xml:space="preserve"> </v>
      </c>
      <c r="K244" s="68" t="str">
        <f>IF(K230=" "," ",SUM(SUMIF($B231:$B242,$U$3,K231:K242),SUMIFS(K231:K242,$B231:$B242,$U$4,$C231:$C242,$W$3),-SUMIF($B231:$B242,$U$4,K231:K242))/(1+User_interface!$H$59)^(K230-($P230-1)))</f>
        <v xml:space="preserve"> </v>
      </c>
      <c r="L244" s="68" t="str">
        <f>IF(L230=" "," ",SUM(SUMIF($B231:$B242,$U$3,L231:L242),SUMIFS(L231:L242,$B231:$B242,$U$4,$C231:$C242,$W$3),-SUMIF($B231:$B242,$U$4,L231:L242))/(1+User_interface!$H$59)^(L230-($P230-1)))</f>
        <v xml:space="preserve"> </v>
      </c>
      <c r="M244" s="68" t="str">
        <f>IF(M230=" "," ",SUM(SUMIF($B231:$B242,$U$3,M231:M242),SUMIFS(M231:M242,$B231:$B242,$U$4,$C231:$C242,$W$3),-SUMIF($B231:$B242,$U$4,M231:M242))/(1+User_interface!$H$59)^(M230-($P230-1)))</f>
        <v xml:space="preserve"> </v>
      </c>
      <c r="N244" s="68" t="str">
        <f>IF(N230=" "," ",SUM(SUMIF($B231:$B242,$U$3,N231:N242),SUMIFS(N231:N242,$B231:$B242,$U$4,$C231:$C242,$W$3),-SUMIF($B231:$B242,$U$4,N231:N242))/(1+User_interface!$H$59)^(N230-($P230-1)))</f>
        <v xml:space="preserve"> </v>
      </c>
      <c r="O244" s="68" t="str">
        <f>IF(O230=" "," ",SUM(SUMIF($B231:$B242,$U$3,O231:O242),SUMIFS(O231:O242,$B231:$B242,$U$4,$C231:$C242,$W$3),-SUMIF($B231:$B242,$U$4,O231:O242))/(1+User_interface!$H$59)^(O230-($P230-1)))</f>
        <v xml:space="preserve"> </v>
      </c>
      <c r="P244" s="68">
        <f>IF(P230=" "," ",SUM(SUMIF($B231:$B242,$U$3,P231:P242),SUMIFS(P231:P242,$B231:$B242,$U$4,$C231:$C242,$W$3),-SUMIF($B231:$B242,$U$4,P231:P242))/(1+User_interface!$H$59)^(P230-($P230-1)))</f>
        <v>320589.04576436226</v>
      </c>
      <c r="Q244" s="68">
        <f>IF(Q230=" "," ",SUM(SUMIF($B231:$B242,$U$3,Q231:Q242),SUMIFS(Q231:Q242,$B231:$B242,$U$4,$C231:$C242,$W$3),-SUMIF($B231:$B242,$U$4,Q231:Q242))/(1+User_interface!$H$59)^(Q230-($P230-1)))</f>
        <v>282295.21516901505</v>
      </c>
      <c r="R244" s="68">
        <f>IF(R230=" "," ",SUM(SUMIF($B231:$B242,$U$3,R231:R242),SUMIFS(R231:R242,$B231:$B242,$U$4,$C231:$C242,$W$3),-SUMIF($B231:$B242,$U$4,R231:R242))/(1+User_interface!$H$59)^(R230-($P230-1)))</f>
        <v>274873.62723370502</v>
      </c>
      <c r="S244" s="68">
        <f>IF(S230=" "," ",SUM(SUMIF($B231:$B242,$U$3,S231:S242),SUMIFS(S231:S242,$B231:$B242,$U$4,$C231:$C242,$W$3),-SUMIF($B231:$B242,$U$4,S231:S242))/(1+User_interface!$H$59)^(S230-($P230-1)))</f>
        <v>267647.15407371474</v>
      </c>
      <c r="T244" s="68">
        <f>IF(T230=" "," ",SUM(SUMIF($B231:$B242,$U$3,T231:T242),SUMIFS(T231:T242,$B231:$B242,$U$4,$C231:$C242,$W$3),-SUMIF($B231:$B242,$U$4,T231:T242))/(1+User_interface!$H$59)^(T230-($P230-1)))</f>
        <v>260610.66608930359</v>
      </c>
      <c r="U244" s="68">
        <f>IF(U230=" "," ",SUM(SUMIF($B231:$B242,$U$3,U231:U242),SUMIFS(U231:U242,$B231:$B242,$U$4,$C231:$C242,$W$3),-SUMIF($B231:$B242,$U$4,U231:U242))/(1+User_interface!$H$59)^(U230-($P230-1)))</f>
        <v>253759.16853875716</v>
      </c>
      <c r="V244" s="68">
        <f>IF(V230=" "," ",SUM(SUMIF($B231:$B242,$U$3,V231:V242),SUMIFS(V231:V242,$B231:$B242,$U$4,$C231:$C242,$W$3),-SUMIF($B231:$B242,$U$4,V231:V242))/(1+User_interface!$H$59)^(V230-($P230-1)))</f>
        <v>247087.7979929476</v>
      </c>
      <c r="W244" s="68">
        <f>IF(W230=" "," ",SUM(SUMIF($B231:$B242,$U$3,W231:W242),SUMIFS(W231:W242,$B231:$B242,$U$4,$C231:$C242,$W$3),-SUMIF($B231:$B242,$U$4,W231:W242))/(1+User_interface!$H$59)^(W230-($P230-1)))</f>
        <v>240591.81888310381</v>
      </c>
      <c r="X244" s="68">
        <f>IF(X230=" "," ",SUM(SUMIF($B231:$B242,$U$3,X231:X242),SUMIFS(X231:X242,$B231:$B242,$U$4,$C231:$C242,$W$3),-SUMIF($B231:$B242,$U$4,X231:X242))/(1+User_interface!$H$59)^(X230-($P230-1)))</f>
        <v>234266.62013934166</v>
      </c>
      <c r="Y244" s="68">
        <f>IF(Y230=" "," ",SUM(SUMIF($B231:$B242,$U$3,Y231:Y242),SUMIFS(Y231:Y242,$B231:$B242,$U$4,$C231:$C242,$W$3),-SUMIF($B231:$B242,$U$4,Y231:Y242))/(1+User_interface!$H$59)^(Y230-($P230-1)))</f>
        <v>228107.71191756733</v>
      </c>
      <c r="Z244" s="68">
        <f>IF(Z230=" "," ",SUM(SUMIF($B231:$B242,$U$3,Z231:Z242),SUMIFS(Z231:Z242,$B231:$B242,$U$4,$C231:$C242,$W$3),-SUMIF($B231:$B242,$U$4,Z231:Z242))/(1+User_interface!$H$59)^(Z230-($P230-1)))</f>
        <v>222110.72241243167</v>
      </c>
      <c r="AA244" s="68">
        <f>IF(AA230=" "," ",SUM(SUMIF($B231:$B242,$U$3,AA231:AA242),SUMIFS(AA231:AA242,$B231:$B242,$U$4,$C231:$C242,$W$3),-SUMIF($B231:$B242,$U$4,AA231:AA242))/(1+User_interface!$H$59)^(AA230-($P230-1)))</f>
        <v>364449.77537759079</v>
      </c>
      <c r="AB244" s="68">
        <f>IF(AB230=" "," ",SUM(SUMIF($B231:$B242,$U$3,AB231:AB242),SUMIFS(AB231:AB242,$B231:$B242,$U$4,$C231:$C242,$W$3),-SUMIF($B231:$B242,$U$4,AB231:AB242))/(1+User_interface!$H$59)^(AB230-($P230-1)))</f>
        <v>210585.58398643797</v>
      </c>
      <c r="AC244" s="68">
        <f>IF(AC230=" "," ",SUM(SUMIF($B231:$B242,$U$3,AC231:AC242),SUMIFS(AC231:AC242,$B231:$B242,$U$4,$C231:$C242,$W$3),-SUMIF($B231:$B242,$U$4,AC231:AC242))/(1+User_interface!$H$59)^(AC230-($P230-1)))</f>
        <v>205049.25412506133</v>
      </c>
      <c r="AD244" s="68">
        <f>IF(AD230=" "," ",SUM(SUMIF($B231:$B242,$U$3,AD231:AD242),SUMIFS(AD231:AD242,$B231:$B242,$U$4,$C231:$C242,$W$3),-SUMIF($B231:$B242,$U$4,AD231:AD242))/(1+User_interface!$H$59)^(AD230-($P230-1)))</f>
        <v>199658.47529217269</v>
      </c>
      <c r="AE244" s="68">
        <f>IF(AE230=" "," ",SUM(SUMIF($B231:$B242,$U$3,AE231:AE242),SUMIFS(AE231:AE242,$B231:$B242,$U$4,$C231:$C242,$W$3),-SUMIF($B231:$B242,$U$4,AE231:AE242))/(1+User_interface!$H$59)^(AE230-($P230-1)))</f>
        <v>194409.42092713993</v>
      </c>
      <c r="AF244" s="68">
        <f>IF(AF230=" "," ",SUM(SUMIF($B231:$B242,$U$3,AF231:AF242),SUMIFS(AF231:AF242,$B231:$B242,$U$4,$C231:$C242,$W$3),-SUMIF($B231:$B242,$U$4,AF231:AF242))/(1+User_interface!$H$59)^(AF230-($P230-1)))</f>
        <v>189298.3650702434</v>
      </c>
      <c r="AG244" s="68">
        <f>IF(AG230=" "," ",SUM(SUMIF($B231:$B242,$U$3,AG231:AG242),SUMIFS(AG231:AG242,$B231:$B242,$U$4,$C231:$C242,$W$3),-SUMIF($B231:$B242,$U$4,AG231:AG242))/(1+User_interface!$H$59)^(AG230-($P230-1)))</f>
        <v>184321.67971786115</v>
      </c>
      <c r="AH244" s="68">
        <f>IF(AH230=" "," ",SUM(SUMIF($B231:$B242,$U$3,AH231:AH242),SUMIFS(AH231:AH242,$B231:$B242,$U$4,$C231:$C242,$W$3),-SUMIF($B231:$B242,$U$4,AH231:AH242))/(1+User_interface!$H$59)^(AH230-($P230-1)))</f>
        <v>179475.83224718709</v>
      </c>
      <c r="AI244" s="68">
        <f>IF(AI230=" "," ",SUM(SUMIF($B231:$B242,$U$3,AI231:AI242),SUMIFS(AI231:AI242,$B231:$B242,$U$4,$C231:$C242,$W$3),-SUMIF($B231:$B242,$U$4,AI231:AI242))/(1+User_interface!$H$59)^(AI230-($P230-1)))</f>
        <v>174757.3829086535</v>
      </c>
      <c r="AJ244" s="68">
        <f>IF(AJ230=" "," ",SUM(SUMIF($B231:$B242,$U$3,AJ231:AJ242),SUMIFS(AJ231:AJ242,$B231:$B242,$U$4,$C231:$C242,$W$3),-SUMIF($B231:$B242,$U$4,AJ231:AJ242))/(1+User_interface!$H$59)^(AJ230-($P230-1)))</f>
        <v>170162.982384278</v>
      </c>
      <c r="AK244" s="68">
        <f>IF(AK230=" "," ",SUM(SUMIF($B231:$B242,$U$3,AK231:AK242),SUMIFS(AK231:AK242,$B231:$B242,$U$4,$C231:$C242,$W$3),-SUMIF($B231:$B242,$U$4,AK231:AK242))/(1+User_interface!$H$59)^(AK230-($P230-1)))</f>
        <v>165689.36941020255</v>
      </c>
      <c r="AL244" s="68">
        <f>IF(AL230=" "," ",SUM(SUMIF($B231:$B242,$U$3,AL231:AL242),SUMIFS(AL231:AL242,$B231:$B242,$U$4,$C231:$C242,$W$3),-SUMIF($B231:$B242,$U$4,AL231:AL242))/(1+User_interface!$H$59)^(AL230-($P230-1)))</f>
        <v>161333.36846173572</v>
      </c>
      <c r="AM244" s="68">
        <f>IF(AM230=" "," ",SUM(SUMIF($B231:$B242,$U$3,AM231:AM242),SUMIFS(AM231:AM242,$B231:$B242,$U$4,$C231:$C242,$W$3),-SUMIF($B231:$B242,$U$4,AM231:AM242))/(1+User_interface!$H$59)^(AM230-($P230-1)))</f>
        <v>264723.41928459151</v>
      </c>
      <c r="AN244" s="68">
        <f>IF(AN230=" "," ",SUM(SUMIF($B231:$B242,$U$3,AN231:AN242),SUMIFS(AN231:AN242,$B231:$B242,$U$4,$C231:$C242,$W$3),-SUMIF($B231:$B242,$U$4,AN231:AN242))/(1+User_interface!$H$59)^(AN230-($P230-1)))</f>
        <v>152961.91577337473</v>
      </c>
      <c r="AO244" s="68">
        <f>IF(AO230=" "," ",SUM(SUMIF($B231:$B242,$U$3,AO231:AO242),SUMIFS(AO231:AO242,$B231:$B242,$U$4,$C231:$C242,$W$3),-SUMIF($B231:$B242,$U$4,AO231:AO242))/(1+User_interface!$H$59)^(AO230-($P230-1)))</f>
        <v>148940.52168780402</v>
      </c>
      <c r="AP244" s="68">
        <f>IF(AP230=" "," ",SUM(SUMIF($B231:$B242,$U$3,AP231:AP242),SUMIFS(AP231:AP242,$B231:$B242,$U$4,$C231:$C242,$W$3),-SUMIF($B231:$B242,$U$4,AP231:AP242))/(1+User_interface!$H$59)^(AP230-($P230-1)))</f>
        <v>145024.85071840705</v>
      </c>
      <c r="AQ244" s="68">
        <f>IF(AQ230=" "," ",SUM(SUMIF($B231:$B242,$U$3,AQ231:AQ242),SUMIFS(AQ231:AQ242,$B231:$B242,$U$4,$C231:$C242,$W$3),-SUMIF($B231:$B242,$U$4,AQ231:AQ242))/(1+User_interface!$H$59)^(AQ230-($P230-1)))</f>
        <v>141212.12338695914</v>
      </c>
      <c r="AR244" s="68">
        <f>IF(AR230=" "," ",SUM(SUMIF($B231:$B242,$U$3,AR231:AR242),SUMIFS(AR231:AR242,$B231:$B242,$U$4,$C231:$C242,$W$3),-SUMIF($B231:$B242,$U$4,AR231:AR242))/(1+User_interface!$H$59)^(AR230-($P230-1)))</f>
        <v>137499.63328817836</v>
      </c>
      <c r="AS244" s="68">
        <f>IF(AS230=" "," ",SUM(SUMIF($B231:$B242,$U$3,AS231:AS242),SUMIFS(AS231:AS242,$B231:$B242,$U$4,$C231:$C242,$W$3),-SUMIF($B231:$B242,$U$4,AS231:AS242))/(1+User_interface!$H$59)^(AS230-($P230-1)))</f>
        <v>133884.74516862549</v>
      </c>
      <c r="AT244" s="68" t="str">
        <f>IF(AT230=" "," ",SUM(SUMIF($B231:$B242,$U$3,AT231:AT242),SUMIFS(AT231:AT242,$B231:$B242,$U$4,$C231:$C242,$W$3),-SUMIF($B231:$B242,$U$4,AT231:AT242))/(1+User_interface!$H$59)^(AT230-($P230-1)))</f>
        <v xml:space="preserve"> </v>
      </c>
      <c r="AU244" s="68" t="str">
        <f>IF(AU230=" "," ",SUM(SUMIF($B231:$B242,$U$3,AU231:AU242),SUMIFS(AU231:AU242,$B231:$B242,$U$4,$C231:$C242,$W$3),-SUMIF($B231:$B242,$U$4,AU231:AU242))/(1+User_interface!$H$59)^(AU230-($P230-1)))</f>
        <v xml:space="preserve"> </v>
      </c>
      <c r="AV244" s="68" t="str">
        <f>IF(AV230=" "," ",SUM(SUMIF($B231:$B242,$U$3,AV231:AV242),SUMIFS(AV231:AV242,$B231:$B242,$U$4,$C231:$C242,$W$3),-SUMIF($B231:$B242,$U$4,AV231:AV242))/(1+User_interface!$H$59)^(AV230-($P230-1)))</f>
        <v xml:space="preserve"> </v>
      </c>
      <c r="AW244" s="68" t="str">
        <f>IF(AW230=" "," ",SUM(SUMIF($B231:$B242,$U$3,AW231:AW242),SUMIFS(AW231:AW242,$B231:$B242,$U$4,$C231:$C242,$W$3),-SUMIF($B231:$B242,$U$4,AW231:AW242))/(1+User_interface!$H$59)^(AW230-($P230-1)))</f>
        <v xml:space="preserve"> </v>
      </c>
      <c r="AX244" s="68" t="str">
        <f>IF(AX230=" "," ",SUM(SUMIF($B231:$B242,$U$3,AX231:AX242),SUMIFS(AX231:AX242,$B231:$B242,$U$4,$C231:$C242,$W$3),-SUMIF($B231:$B242,$U$4,AX231:AX242))/(1+User_interface!$H$59)^(AX230-($P230-1)))</f>
        <v xml:space="preserve"> </v>
      </c>
      <c r="AY244" s="68" t="str">
        <f>IF(AY230=" "," ",SUM(SUMIF($B231:$B242,$U$3,AY231:AY242),SUMIFS(AY231:AY242,$B231:$B242,$U$4,$C231:$C242,$W$3),-SUMIF($B231:$B242,$U$4,AY231:AY242))/(1+User_interface!$H$59)^(AY230-($P230-1)))</f>
        <v xml:space="preserve"> </v>
      </c>
      <c r="AZ244" s="68" t="str">
        <f>IF(AZ230=" "," ",SUM(SUMIF($B231:$B242,$U$3,AZ231:AZ242),SUMIFS(AZ231:AZ242,$B231:$B242,$U$4,$C231:$C242,$W$3),-SUMIF($B231:$B242,$U$4,AZ231:AZ242))/(1+User_interface!$H$59)^(AZ230-($P230-1)))</f>
        <v xml:space="preserve"> </v>
      </c>
      <c r="BA244" s="68" t="str">
        <f>IF(BA230=" "," ",SUM(SUMIF($B231:$B242,$U$3,BA231:BA242),SUMIFS(BA231:BA242,$B231:$B242,$U$4,$C231:$C242,$W$3),-SUMIF($B231:$B242,$U$4,BA231:BA242))/(1+User_interface!$H$59)^(BA230-($P230-1)))</f>
        <v xml:space="preserve"> </v>
      </c>
      <c r="BB244" s="68" t="str">
        <f>IF(BB230=" "," ",SUM(SUMIF($B231:$B242,$U$3,BB231:BB242),SUMIFS(BB231:BB242,$B231:$B242,$U$4,$C231:$C242,$W$3),-SUMIF($B231:$B242,$U$4,BB231:BB242))/(1+User_interface!$H$59)^(BB230-($P230-1)))</f>
        <v xml:space="preserve"> </v>
      </c>
      <c r="BC244" s="68" t="str">
        <f>IF(BC230=" "," ",SUM(SUMIF($B231:$B242,$U$3,BC231:BC242),SUMIFS(BC231:BC242,$B231:$B242,$U$4,$C231:$C242,$W$3),-SUMIF($B231:$B242,$U$4,BC231:BC242))/(1+User_interface!$H$59)^(BC230-($P230-1)))</f>
        <v xml:space="preserve"> </v>
      </c>
      <c r="BD244" s="68" t="str">
        <f>IF(BD230=" "," ",SUM(SUMIF($B231:$B242,$U$3,BD231:BD242),SUMIFS(BD231:BD242,$B231:$B242,$U$4,$C231:$C242,$W$3),-SUMIF($B231:$B242,$U$4,BD231:BD242))/(1+User_interface!$H$59)^(BD230-($P230-1)))</f>
        <v xml:space="preserve"> </v>
      </c>
      <c r="BE244" s="68" t="str">
        <f>IF(BE230=" "," ",SUM(SUMIF($B231:$B242,$U$3,BE231:BE242),SUMIFS(BE231:BE242,$B231:$B242,$U$4,$C231:$C242,$W$3),-SUMIF($B231:$B242,$U$4,BE231:BE242))/(1+User_interface!$H$59)^(BE230-($P230-1)))</f>
        <v xml:space="preserve"> </v>
      </c>
      <c r="BF244" s="68" t="str">
        <f>IF(BF230=" "," ",SUM(SUMIF($B231:$B242,$U$3,BF231:BF242),SUMIFS(BF231:BF242,$B231:$B242,$U$4,$C231:$C242,$W$3),-SUMIF($B231:$B242,$U$4,BF231:BF242))/(1+User_interface!$H$59)^(BF230-($P230-1)))</f>
        <v xml:space="preserve"> </v>
      </c>
      <c r="BG244" s="68" t="str">
        <f>IF(BG230=" "," ",SUM(SUMIF($B231:$B242,$U$3,BG231:BG242),SUMIFS(BG231:BG242,$B231:$B242,$U$4,$C231:$C242,$W$3),-SUMIF($B231:$B242,$U$4,BG231:BG242))/(1+User_interface!$H$59)^(BG230-($P230-1)))</f>
        <v xml:space="preserve"> </v>
      </c>
      <c r="BH244" s="68" t="str">
        <f>IF(BH230=" "," ",SUM(SUMIF($B231:$B242,$U$3,BH231:BH242),SUMIFS(BH231:BH242,$B231:$B242,$U$4,$C231:$C242,$W$3),-SUMIF($B231:$B242,$U$4,BH231:BH242))/(1+User_interface!$H$59)^(BH230-($P230-1)))</f>
        <v xml:space="preserve"> </v>
      </c>
      <c r="BI244" s="68" t="str">
        <f>IF(BI230=" "," ",SUM(SUMIF($B231:$B242,$U$3,BI231:BI242),SUMIFS(BI231:BI242,$B231:$B242,$U$4,$C231:$C242,$W$3),-SUMIF($B231:$B242,$U$4,BI231:BI242))/(1+User_interface!$H$59)^(BI230-($P230-1)))</f>
        <v xml:space="preserve"> </v>
      </c>
      <c r="BJ244" s="68" t="str">
        <f>IF(BJ230=" "," ",SUM(SUMIF($B231:$B242,$U$3,BJ231:BJ242),SUMIFS(BJ231:BJ242,$B231:$B242,$U$4,$C231:$C242,$W$3),-SUMIF($B231:$B242,$U$4,BJ231:BJ242))/(1+User_interface!$H$59)^(BJ230-($P230-1)))</f>
        <v xml:space="preserve"> </v>
      </c>
      <c r="BK244" s="68" t="str">
        <f>IF(BK230=" "," ",SUM(SUMIF($B231:$B242,$U$3,BK231:BK242),SUMIFS(BK231:BK242,$B231:$B242,$U$4,$C231:$C242,$W$3),-SUMIF($B231:$B242,$U$4,BK231:BK242))/(1+User_interface!$H$59)^(BK230-($P230-1)))</f>
        <v xml:space="preserve"> </v>
      </c>
      <c r="BL244" s="68" t="str">
        <f>IF(BL230=" "," ",SUM(SUMIF($B231:$B242,$U$3,BL231:BL242),SUMIFS(BL231:BL242,$B231:$B242,$U$4,$C231:$C242,$W$3),-SUMIF($B231:$B242,$U$4,BL231:BL242))/(1+User_interface!$H$59)^(BL230-($P230-1)))</f>
        <v xml:space="preserve"> </v>
      </c>
      <c r="BM244" s="68" t="str">
        <f>IF(BM230=" "," ",SUM(SUMIF($B231:$B242,$U$3,BM231:BM242),SUMIFS(BM231:BM242,$B231:$B242,$U$4,$C231:$C242,$W$3),-SUMIF($B231:$B242,$U$4,BM231:BM242))/(1+User_interface!$H$59)^(BM230-($P230-1)))</f>
        <v xml:space="preserve"> </v>
      </c>
    </row>
    <row r="245" spans="2:65">
      <c r="C245" s="68" t="s">
        <v>130</v>
      </c>
      <c r="D245" s="68" t="s">
        <v>58</v>
      </c>
      <c r="F245" s="68" t="str">
        <f>IF(F230=" "," ",(INDEX(F231:F242,MATCH($U$5,$B231:$B242,0))/(1+User_interface!$H$59)^(F230-($P230-1))))</f>
        <v xml:space="preserve"> </v>
      </c>
      <c r="G245" s="68" t="str">
        <f>IF(G230=" "," ",(INDEX(G231:G242,MATCH($U$5,$B231:$B242,0))/(1+User_interface!$H$59)^(G230-($P230-1))))</f>
        <v xml:space="preserve"> </v>
      </c>
      <c r="H245" s="68" t="str">
        <f>IF(H230=" "," ",(INDEX(H231:H242,MATCH($U$5,$B231:$B242,0))/(1+User_interface!$H$59)^(H230-($P230-1))))</f>
        <v xml:space="preserve"> </v>
      </c>
      <c r="I245" s="68" t="str">
        <f>IF(I230=" "," ",(INDEX(I231:I242,MATCH($U$5,$B231:$B242,0))/(1+User_interface!$H$59)^(I230-($P230-1))))</f>
        <v xml:space="preserve"> </v>
      </c>
      <c r="J245" s="68" t="str">
        <f>IF(J230=" "," ",(INDEX(J231:J242,MATCH($U$5,$B231:$B242,0))/(1+User_interface!$H$59)^(J230-($P230-1))))</f>
        <v xml:space="preserve"> </v>
      </c>
      <c r="K245" s="68" t="str">
        <f>IF(K230=" "," ",(INDEX(K231:K242,MATCH($U$5,$B231:$B242,0))/(1+User_interface!$H$59)^(K230-($P230-1))))</f>
        <v xml:space="preserve"> </v>
      </c>
      <c r="L245" s="68" t="str">
        <f>IF(L230=" "," ",(INDEX(L231:L242,MATCH($U$5,$B231:$B242,0))/(1+User_interface!$H$59)^(L230-($P230-1))))</f>
        <v xml:space="preserve"> </v>
      </c>
      <c r="M245" s="68" t="str">
        <f>IF(M230=" "," ",(INDEX(M231:M242,MATCH($U$5,$B231:$B242,0))/(1+User_interface!$H$59)^(M230-($P230-1))))</f>
        <v xml:space="preserve"> </v>
      </c>
      <c r="N245" s="68" t="str">
        <f>IF(N230=" "," ",(INDEX(N231:N242,MATCH($U$5,$B231:$B242,0))/(1+User_interface!$H$59)^(N230-($P230-1))))</f>
        <v xml:space="preserve"> </v>
      </c>
      <c r="O245" s="68" t="str">
        <f>IF(O230=" "," ",(INDEX(O231:O242,MATCH($U$5,$B231:$B242,0))/(1+User_interface!$H$59)^(O230-($P230-1))))</f>
        <v xml:space="preserve"> </v>
      </c>
      <c r="P245" s="68">
        <f>IF(P230=" "," ",(INDEX(P231:P242,MATCH($U$5,$B231:$B242,0))/(1+User_interface!$H$59)^(P230-($P230-1))))</f>
        <v>6934.9074975657259</v>
      </c>
      <c r="Q245" s="68">
        <f>IF(Q230=" "," ",(INDEX(Q231:Q242,MATCH($U$5,$B231:$B242,0))/(1+User_interface!$H$59)^(Q230-($P230-1))))</f>
        <v>6752.5876315148262</v>
      </c>
      <c r="R245" s="68">
        <f>IF(R230=" "," ",(INDEX(R231:R242,MATCH($U$5,$B231:$B242,0))/(1+User_interface!$H$59)^(R230-($P230-1))))</f>
        <v>6575.0609849219336</v>
      </c>
      <c r="S245" s="68">
        <f>IF(S230=" "," ",(INDEX(S231:S242,MATCH($U$5,$B231:$B242,0))/(1+User_interface!$H$59)^(S230-($P230-1))))</f>
        <v>6402.2015432540747</v>
      </c>
      <c r="T245" s="68">
        <f>IF(T230=" "," ",(INDEX(T231:T242,MATCH($U$5,$B231:$B242,0))/(1+User_interface!$H$59)^(T230-($P230-1))))</f>
        <v>6233.8866049212029</v>
      </c>
      <c r="U245" s="68">
        <f>IF(U230=" "," ",(INDEX(U231:U242,MATCH($U$5,$B231:$B242,0))/(1+User_interface!$H$59)^(U230-($P230-1))))</f>
        <v>6069.9966941783878</v>
      </c>
      <c r="V245" s="68">
        <f>IF(V230=" "," ",(INDEX(V231:V242,MATCH($U$5,$B231:$B242,0))/(1+User_interface!$H$59)^(V230-($P230-1))))</f>
        <v>5910.4154763178067</v>
      </c>
      <c r="W245" s="68">
        <f>IF(W230=" "," ",(INDEX(W231:W242,MATCH($U$5,$B231:$B242,0))/(1+User_interface!$H$59)^(W230-($P230-1))))</f>
        <v>5755.0296750903681</v>
      </c>
      <c r="X245" s="68">
        <f>IF(X230=" "," ",(INDEX(X231:X242,MATCH($U$5,$B231:$B242,0))/(1+User_interface!$H$59)^(X230-($P230-1))))</f>
        <v>5603.7289922983146</v>
      </c>
      <c r="Y245" s="68">
        <f>IF(Y230=" "," ",(INDEX(Y231:Y242,MATCH($U$5,$B231:$B242,0))/(1+User_interface!$H$59)^(Y230-($P230-1))))</f>
        <v>5456.4060295017671</v>
      </c>
      <c r="Z245" s="68">
        <f>IF(Z230=" "," ",(INDEX(Z231:Z242,MATCH($U$5,$B231:$B242,0))/(1+User_interface!$H$59)^(Z230-($P230-1))))</f>
        <v>5312.9562117836094</v>
      </c>
      <c r="AA245" s="68">
        <f>IF(AA230=" "," ",(INDEX(AA231:AA242,MATCH($U$5,$B231:$B242,0))/(1+User_interface!$H$59)^(AA230-($P230-1))))</f>
        <v>5173.277713518607</v>
      </c>
      <c r="AB245" s="68">
        <f>IF(AB230=" "," ",(INDEX(AB231:AB242,MATCH($U$5,$B231:$B242,0))/(1+User_interface!$H$59)^(AB230-($P230-1))))</f>
        <v>5037.2713860940685</v>
      </c>
      <c r="AC245" s="68">
        <f>IF(AC230=" "," ",(INDEX(AC231:AC242,MATCH($U$5,$B231:$B242,0))/(1+User_interface!$H$59)^(AC230-($P230-1))))</f>
        <v>4904.8406875307383</v>
      </c>
      <c r="AD245" s="68">
        <f>IF(AD230=" "," ",(INDEX(AD231:AD242,MATCH($U$5,$B231:$B242,0))/(1+User_interface!$H$59)^(AD230-($P230-1))))</f>
        <v>4775.8916139539815</v>
      </c>
      <c r="AE245" s="68">
        <f>IF(AE230=" "," ",(INDEX(AE231:AE242,MATCH($U$5,$B231:$B242,0))/(1+User_interface!$H$59)^(AE230-($P230-1))))</f>
        <v>4650.3326328665844</v>
      </c>
      <c r="AF245" s="68">
        <f>IF(AF230=" "," ",(INDEX(AF231:AF242,MATCH($U$5,$B231:$B242,0))/(1+User_interface!$H$59)^(AF230-($P230-1))))</f>
        <v>4528.0746181758377</v>
      </c>
      <c r="AG245" s="68">
        <f>IF(AG230=" "," ",(INDEX(AG231:AG242,MATCH($U$5,$B231:$B242,0))/(1+User_interface!$H$59)^(AG230-($P230-1))))</f>
        <v>4409.0307869287617</v>
      </c>
      <c r="AH245" s="68">
        <f>IF(AH230=" "," ",(INDEX(AH231:AH242,MATCH($U$5,$B231:$B242,0))/(1+User_interface!$H$59)^(AH230-($P230-1))))</f>
        <v>4293.1166377105756</v>
      </c>
      <c r="AI245" s="68">
        <f>IF(AI230=" "," ",(INDEX(AI231:AI242,MATCH($U$5,$B231:$B242,0))/(1+User_interface!$H$59)^(AI230-($P230-1))))</f>
        <v>4180.2498906626843</v>
      </c>
      <c r="AJ245" s="68">
        <f>IF(AJ230=" "," ",(INDEX(AJ231:AJ242,MATCH($U$5,$B231:$B242,0))/(1+User_interface!$H$59)^(AJ230-($P230-1))))</f>
        <v>4070.3504290775895</v>
      </c>
      <c r="AK245" s="68">
        <f>IF(AK230=" "," ",(INDEX(AK231:AK242,MATCH($U$5,$B231:$B242,0))/(1+User_interface!$H$59)^(AK230-($P230-1))))</f>
        <v>3963.3402425292993</v>
      </c>
      <c r="AL245" s="68">
        <f>IF(AL230=" "," ",(INDEX(AL231:AL242,MATCH($U$5,$B231:$B242,0))/(1+User_interface!$H$59)^(AL230-($P230-1))))</f>
        <v>3859.1433714988311</v>
      </c>
      <c r="AM245" s="68">
        <f>IF(AM230=" "," ",(INDEX(AM231:AM242,MATCH($U$5,$B231:$B242,0))/(1+User_interface!$H$59)^(AM230-($P230-1))))</f>
        <v>3757.6858534555317</v>
      </c>
      <c r="AN245" s="68">
        <f>IF(AN230=" "," ",(INDEX(AN231:AN242,MATCH($U$5,$B231:$B242,0))/(1+User_interface!$H$59)^(AN230-($P230-1))))</f>
        <v>3658.8956703559224</v>
      </c>
      <c r="AO245" s="68">
        <f>IF(AO230=" "," ",(INDEX(AO231:AO242,MATCH($U$5,$B231:$B242,0))/(1+User_interface!$H$59)^(AO230-($P230-1))))</f>
        <v>3562.7026975228068</v>
      </c>
      <c r="AP245" s="68">
        <f>IF(AP230=" "," ",(INDEX(AP231:AP242,MATCH($U$5,$B231:$B242,0))/(1+User_interface!$H$59)^(AP230-($P230-1))))</f>
        <v>3469.0386538683615</v>
      </c>
      <c r="AQ245" s="68">
        <f>IF(AQ230=" "," ",(INDEX(AQ231:AQ242,MATCH($U$5,$B231:$B242,0))/(1+User_interface!$H$59)^(AQ230-($P230-1))))</f>
        <v>3377.8370534258629</v>
      </c>
      <c r="AR245" s="68">
        <f>IF(AR230=" "," ",(INDEX(AR231:AR242,MATCH($U$5,$B231:$B242,0))/(1+User_interface!$H$59)^(AR230-($P230-1))))</f>
        <v>3289.0331581556607</v>
      </c>
      <c r="AS245" s="68">
        <f>IF(AS230=" "," ",(INDEX(AS231:AS242,MATCH($U$5,$B231:$B242,0))/(1+User_interface!$H$59)^(AS230-($P230-1))))</f>
        <v>3202.5639319918805</v>
      </c>
      <c r="AT245" s="68" t="str">
        <f>IF(AT230=" "," ",(INDEX(AT231:AT242,MATCH($U$5,$B231:$B242,0))/(1+User_interface!$H$59)^(AT230-($P230-1))))</f>
        <v xml:space="preserve"> </v>
      </c>
      <c r="AU245" s="68" t="str">
        <f>IF(AU230=" "," ",(INDEX(AU231:AU242,MATCH($U$5,$B231:$B242,0))/(1+User_interface!$H$59)^(AU230-($P230-1))))</f>
        <v xml:space="preserve"> </v>
      </c>
      <c r="AV245" s="68" t="str">
        <f>IF(AV230=" "," ",(INDEX(AV231:AV242,MATCH($U$5,$B231:$B242,0))/(1+User_interface!$H$59)^(AV230-($P230-1))))</f>
        <v xml:space="preserve"> </v>
      </c>
      <c r="AW245" s="68" t="str">
        <f>IF(AW230=" "," ",(INDEX(AW231:AW242,MATCH($U$5,$B231:$B242,0))/(1+User_interface!$H$59)^(AW230-($P230-1))))</f>
        <v xml:space="preserve"> </v>
      </c>
      <c r="AX245" s="68" t="str">
        <f>IF(AX230=" "," ",(INDEX(AX231:AX242,MATCH($U$5,$B231:$B242,0))/(1+User_interface!$H$59)^(AX230-($P230-1))))</f>
        <v xml:space="preserve"> </v>
      </c>
      <c r="AY245" s="68" t="str">
        <f>IF(AY230=" "," ",(INDEX(AY231:AY242,MATCH($U$5,$B231:$B242,0))/(1+User_interface!$H$59)^(AY230-($P230-1))))</f>
        <v xml:space="preserve"> </v>
      </c>
      <c r="AZ245" s="68" t="str">
        <f>IF(AZ230=" "," ",(INDEX(AZ231:AZ242,MATCH($U$5,$B231:$B242,0))/(1+User_interface!$H$59)^(AZ230-($P230-1))))</f>
        <v xml:space="preserve"> </v>
      </c>
      <c r="BA245" s="68" t="str">
        <f>IF(BA230=" "," ",(INDEX(BA231:BA242,MATCH($U$5,$B231:$B242,0))/(1+User_interface!$H$59)^(BA230-($P230-1))))</f>
        <v xml:space="preserve"> </v>
      </c>
      <c r="BB245" s="68" t="str">
        <f>IF(BB230=" "," ",(INDEX(BB231:BB242,MATCH($U$5,$B231:$B242,0))/(1+User_interface!$H$59)^(BB230-($P230-1))))</f>
        <v xml:space="preserve"> </v>
      </c>
      <c r="BC245" s="68" t="str">
        <f>IF(BC230=" "," ",(INDEX(BC231:BC242,MATCH($U$5,$B231:$B242,0))/(1+User_interface!$H$59)^(BC230-($P230-1))))</f>
        <v xml:space="preserve"> </v>
      </c>
      <c r="BD245" s="68" t="str">
        <f>IF(BD230=" "," ",(INDEX(BD231:BD242,MATCH($U$5,$B231:$B242,0))/(1+User_interface!$H$59)^(BD230-($P230-1))))</f>
        <v xml:space="preserve"> </v>
      </c>
      <c r="BE245" s="68" t="str">
        <f>IF(BE230=" "," ",(INDEX(BE231:BE242,MATCH($U$5,$B231:$B242,0))/(1+User_interface!$H$59)^(BE230-($P230-1))))</f>
        <v xml:space="preserve"> </v>
      </c>
      <c r="BF245" s="68" t="str">
        <f>IF(BF230=" "," ",(INDEX(BF231:BF242,MATCH($U$5,$B231:$B242,0))/(1+User_interface!$H$59)^(BF230-($P230-1))))</f>
        <v xml:space="preserve"> </v>
      </c>
      <c r="BG245" s="68" t="str">
        <f>IF(BG230=" "," ",(INDEX(BG231:BG242,MATCH($U$5,$B231:$B242,0))/(1+User_interface!$H$59)^(BG230-($P230-1))))</f>
        <v xml:space="preserve"> </v>
      </c>
      <c r="BH245" s="68" t="str">
        <f>IF(BH230=" "," ",(INDEX(BH231:BH242,MATCH($U$5,$B231:$B242,0))/(1+User_interface!$H$59)^(BH230-($P230-1))))</f>
        <v xml:space="preserve"> </v>
      </c>
      <c r="BI245" s="68" t="str">
        <f>IF(BI230=" "," ",(INDEX(BI231:BI242,MATCH($U$5,$B231:$B242,0))/(1+User_interface!$H$59)^(BI230-($P230-1))))</f>
        <v xml:space="preserve"> </v>
      </c>
      <c r="BJ245" s="68" t="str">
        <f>IF(BJ230=" "," ",(INDEX(BJ231:BJ242,MATCH($U$5,$B231:$B242,0))/(1+User_interface!$H$59)^(BJ230-($P230-1))))</f>
        <v xml:space="preserve"> </v>
      </c>
      <c r="BK245" s="68" t="str">
        <f>IF(BK230=" "," ",(INDEX(BK231:BK242,MATCH($U$5,$B231:$B242,0))/(1+User_interface!$H$59)^(BK230-($P230-1))))</f>
        <v xml:space="preserve"> </v>
      </c>
      <c r="BL245" s="68" t="str">
        <f>IF(BL230=" "," ",(INDEX(BL231:BL242,MATCH($U$5,$B231:$B242,0))/(1+User_interface!$H$59)^(BL230-($P230-1))))</f>
        <v xml:space="preserve"> </v>
      </c>
      <c r="BM245" s="68" t="str">
        <f>IF(BM230=" "," ",(INDEX(BM231:BM242,MATCH($U$5,$B231:$B242,0))/(1+User_interface!$H$59)^(BM230-($P230-1))))</f>
        <v xml:space="preserve"> </v>
      </c>
    </row>
    <row r="247" spans="2:65">
      <c r="B247" s="68" t="s">
        <v>209</v>
      </c>
      <c r="E247" s="68" t="s">
        <v>54</v>
      </c>
      <c r="F247" s="68" t="str">
        <f>IF(AND(ABS(SUM(G247,-1,-$P247))&lt;=User_interface!$H$67,SUM(G247,-1)&lt;=$P247),SUM(G247,-1)," ")</f>
        <v xml:space="preserve"> </v>
      </c>
      <c r="G247" s="68" t="str">
        <f>IF(AND(ABS(SUM(H247,-1,-$P247))&lt;=User_interface!$H$67,SUM(H247,-1)&lt;=$P247),SUM(H247,-1)," ")</f>
        <v xml:space="preserve"> </v>
      </c>
      <c r="H247" s="68" t="str">
        <f>IF(AND(ABS(SUM(I247,-1,-$P247))&lt;=User_interface!$H$67,SUM(I247,-1)&lt;=$P247),SUM(I247,-1)," ")</f>
        <v xml:space="preserve"> </v>
      </c>
      <c r="I247" s="68" t="str">
        <f>IF(AND(ABS(SUM(J247,-1,-$P247))&lt;=User_interface!$H$67,SUM(J247,-1)&lt;=$P247),SUM(J247,-1)," ")</f>
        <v xml:space="preserve"> </v>
      </c>
      <c r="J247" s="68" t="str">
        <f>IF(AND(ABS(SUM(K247,-1,-$P247))&lt;=User_interface!$H$67,SUM(K247,-1)&lt;=$P247),SUM(K247,-1)," ")</f>
        <v xml:space="preserve"> </v>
      </c>
      <c r="K247" s="68" t="str">
        <f>IF(AND(ABS(SUM(L247,-1,-$P247))&lt;=User_interface!$H$67,SUM(L247,-1)&lt;=$P247),SUM(L247,-1)," ")</f>
        <v xml:space="preserve"> </v>
      </c>
      <c r="L247" s="68" t="str">
        <f>IF(AND(ABS(SUM(M247,-1,-$P247))&lt;=User_interface!$H$67,SUM(M247,-1)&lt;=$P247),SUM(M247,-1)," ")</f>
        <v xml:space="preserve"> </v>
      </c>
      <c r="M247" s="68" t="str">
        <f>IF(AND(ABS(SUM(N247,-1,-$P247))&lt;=User_interface!$H$67,SUM(N247,-1)&lt;=$P247),SUM(N247,-1)," ")</f>
        <v xml:space="preserve"> </v>
      </c>
      <c r="N247" s="68" t="str">
        <f>IF(AND(ABS(SUM(O247,-1,-$P247))&lt;=User_interface!$H$67,SUM(O247,-1)&lt;=$P247),SUM(O247,-1)," ")</f>
        <v xml:space="preserve"> </v>
      </c>
      <c r="O247" s="68" t="str">
        <f>IF(AND(ABS(SUM(P247,-1,-$P247))&lt;=User_interface!$H$67,SUM(P247,-1)&lt;=$P247),SUM(P247,-1)," ")</f>
        <v xml:space="preserve"> </v>
      </c>
      <c r="P247" s="68">
        <f>2030+User_interface!H67</f>
        <v>2030</v>
      </c>
      <c r="Q247" s="68">
        <f>IF(AND(SUM(P247,2,-$P247)&lt;=User_interface!$H$56,SUM(P247,1)&gt;=$P247),SUM(P247,1)," ")</f>
        <v>2031</v>
      </c>
      <c r="R247" s="68">
        <f>IF(AND(SUM(Q247,2,-$P247)&lt;=User_interface!$H$56,SUM(Q247,1)&gt;=$P247),SUM(Q247,1)," ")</f>
        <v>2032</v>
      </c>
      <c r="S247" s="68">
        <f>IF(AND(SUM(R247,2,-$P247)&lt;=User_interface!$H$56,SUM(R247,1)&gt;=$P247),SUM(R247,1)," ")</f>
        <v>2033</v>
      </c>
      <c r="T247" s="68">
        <f>IF(AND(SUM(S247,2,-$P247)&lt;=User_interface!$H$56,SUM(S247,1)&gt;=$P247),SUM(S247,1)," ")</f>
        <v>2034</v>
      </c>
      <c r="U247" s="68">
        <f>IF(AND(SUM(T247,2,-$P247)&lt;=User_interface!$H$56,SUM(T247,1)&gt;=$P247),SUM(T247,1)," ")</f>
        <v>2035</v>
      </c>
      <c r="V247" s="68">
        <f>IF(AND(SUM(U247,2,-$P247)&lt;=User_interface!$H$56,SUM(U247,1)&gt;=$P247),SUM(U247,1)," ")</f>
        <v>2036</v>
      </c>
      <c r="W247" s="68">
        <f>IF(AND(SUM(V247,2,-$P247)&lt;=User_interface!$H$56,SUM(V247,1)&gt;=$P247),SUM(V247,1)," ")</f>
        <v>2037</v>
      </c>
      <c r="X247" s="68">
        <f>IF(AND(SUM(W247,2,-$P247)&lt;=User_interface!$H$56,SUM(W247,1)&gt;=$P247),SUM(W247,1)," ")</f>
        <v>2038</v>
      </c>
      <c r="Y247" s="68">
        <f>IF(AND(SUM(X247,2,-$P247)&lt;=User_interface!$H$56,SUM(X247,1)&gt;=$P247),SUM(X247,1)," ")</f>
        <v>2039</v>
      </c>
      <c r="Z247" s="68">
        <f>IF(AND(SUM(Y247,2,-$P247)&lt;=User_interface!$H$56,SUM(Y247,1)&gt;=$P247),SUM(Y247,1)," ")</f>
        <v>2040</v>
      </c>
      <c r="AA247" s="68">
        <f>IF(AND(SUM(Z247,2,-$P247)&lt;=User_interface!$H$56,SUM(Z247,1)&gt;=$P247),SUM(Z247,1)," ")</f>
        <v>2041</v>
      </c>
      <c r="AB247" s="68">
        <f>IF(AND(SUM(AA247,2,-$P247)&lt;=User_interface!$H$56,SUM(AA247,1)&gt;=$P247),SUM(AA247,1)," ")</f>
        <v>2042</v>
      </c>
      <c r="AC247" s="68">
        <f>IF(AND(SUM(AB247,2,-$P247)&lt;=User_interface!$H$56,SUM(AB247,1)&gt;=$P247),SUM(AB247,1)," ")</f>
        <v>2043</v>
      </c>
      <c r="AD247" s="68">
        <f>IF(AND(SUM(AC247,2,-$P247)&lt;=User_interface!$H$56,SUM(AC247,1)&gt;=$P247),SUM(AC247,1)," ")</f>
        <v>2044</v>
      </c>
      <c r="AE247" s="68">
        <f>IF(AND(SUM(AD247,2,-$P247)&lt;=User_interface!$H$56,SUM(AD247,1)&gt;=$P247),SUM(AD247,1)," ")</f>
        <v>2045</v>
      </c>
      <c r="AF247" s="68">
        <f>IF(AND(SUM(AE247,2,-$P247)&lt;=User_interface!$H$56,SUM(AE247,1)&gt;=$P247),SUM(AE247,1)," ")</f>
        <v>2046</v>
      </c>
      <c r="AG247" s="68">
        <f>IF(AND(SUM(AF247,2,-$P247)&lt;=User_interface!$H$56,SUM(AF247,1)&gt;=$P247),SUM(AF247,1)," ")</f>
        <v>2047</v>
      </c>
      <c r="AH247" s="68">
        <f>IF(AND(SUM(AG247,2,-$P247)&lt;=User_interface!$H$56,SUM(AG247,1)&gt;=$P247),SUM(AG247,1)," ")</f>
        <v>2048</v>
      </c>
      <c r="AI247" s="68">
        <f>IF(AND(SUM(AH247,2,-$P247)&lt;=User_interface!$H$56,SUM(AH247,1)&gt;=$P247),SUM(AH247,1)," ")</f>
        <v>2049</v>
      </c>
      <c r="AJ247" s="68">
        <f>IF(AND(SUM(AI247,2,-$P247)&lt;=User_interface!$H$56,SUM(AI247,1)&gt;=$P247),SUM(AI247,1)," ")</f>
        <v>2050</v>
      </c>
      <c r="AK247" s="68">
        <f>IF(AND(SUM(AJ247,2,-$P247)&lt;=User_interface!$H$56,SUM(AJ247,1)&gt;=$P247),SUM(AJ247,1)," ")</f>
        <v>2051</v>
      </c>
      <c r="AL247" s="68">
        <f>IF(AND(SUM(AK247,2,-$P247)&lt;=User_interface!$H$56,SUM(AK247,1)&gt;=$P247),SUM(AK247,1)," ")</f>
        <v>2052</v>
      </c>
      <c r="AM247" s="68">
        <f>IF(AND(SUM(AL247,2,-$P247)&lt;=User_interface!$H$56,SUM(AL247,1)&gt;=$P247),SUM(AL247,1)," ")</f>
        <v>2053</v>
      </c>
      <c r="AN247" s="68">
        <f>IF(AND(SUM(AM247,2,-$P247)&lt;=User_interface!$H$56,SUM(AM247,1)&gt;=$P247),SUM(AM247,1)," ")</f>
        <v>2054</v>
      </c>
      <c r="AO247" s="68">
        <f>IF(AND(SUM(AN247,2,-$P247)&lt;=User_interface!$H$56,SUM(AN247,1)&gt;=$P247),SUM(AN247,1)," ")</f>
        <v>2055</v>
      </c>
      <c r="AP247" s="68">
        <f>IF(AND(SUM(AO247,2,-$P247)&lt;=User_interface!$H$56,SUM(AO247,1)&gt;=$P247),SUM(AO247,1)," ")</f>
        <v>2056</v>
      </c>
      <c r="AQ247" s="68">
        <f>IF(AND(SUM(AP247,2,-$P247)&lt;=User_interface!$H$56,SUM(AP247,1)&gt;=$P247),SUM(AP247,1)," ")</f>
        <v>2057</v>
      </c>
      <c r="AR247" s="68">
        <f>IF(AND(SUM(AQ247,2,-$P247)&lt;=User_interface!$H$56,SUM(AQ247,1)&gt;=$P247),SUM(AQ247,1)," ")</f>
        <v>2058</v>
      </c>
      <c r="AS247" s="68">
        <f>IF(AND(SUM(AR247,2,-$P247)&lt;=User_interface!$H$56,SUM(AR247,1)&gt;=$P247),SUM(AR247,1)," ")</f>
        <v>2059</v>
      </c>
      <c r="AT247" s="68" t="str">
        <f>IF(AND(SUM(AS247,2,-$P247)&lt;=User_interface!$H$56,SUM(AS247,1)&gt;=$P247),SUM(AS247,1)," ")</f>
        <v xml:space="preserve"> </v>
      </c>
      <c r="AU247" s="68" t="str">
        <f>IF(AND(SUM(AT247,2,-$P247)&lt;=User_interface!$H$56,SUM(AT247,1)&gt;=$P247),SUM(AT247,1)," ")</f>
        <v xml:space="preserve"> </v>
      </c>
      <c r="AV247" s="68" t="str">
        <f>IF(AND(SUM(AU247,2,-$P247)&lt;=User_interface!$H$56,SUM(AU247,1)&gt;=$P247),SUM(AU247,1)," ")</f>
        <v xml:space="preserve"> </v>
      </c>
      <c r="AW247" s="68" t="str">
        <f>IF(AND(SUM(AV247,2,-$P247)&lt;=User_interface!$H$56,SUM(AV247,1)&gt;=$P247),SUM(AV247,1)," ")</f>
        <v xml:space="preserve"> </v>
      </c>
      <c r="AX247" s="68" t="str">
        <f>IF(AND(SUM(AW247,2,-$P247)&lt;=User_interface!$H$56,SUM(AW247,1)&gt;=$P247),SUM(AW247,1)," ")</f>
        <v xml:space="preserve"> </v>
      </c>
      <c r="AY247" s="68" t="str">
        <f>IF(AND(SUM(AX247,2,-$P247)&lt;=User_interface!$H$56,SUM(AX247,1)&gt;=$P247),SUM(AX247,1)," ")</f>
        <v xml:space="preserve"> </v>
      </c>
      <c r="AZ247" s="68" t="str">
        <f>IF(AND(SUM(AY247,2,-$P247)&lt;=User_interface!$H$56,SUM(AY247,1)&gt;=$P247),SUM(AY247,1)," ")</f>
        <v xml:space="preserve"> </v>
      </c>
      <c r="BA247" s="68" t="str">
        <f>IF(AND(SUM(AZ247,2,-$P247)&lt;=User_interface!$H$56,SUM(AZ247,1)&gt;=$P247),SUM(AZ247,1)," ")</f>
        <v xml:space="preserve"> </v>
      </c>
      <c r="BB247" s="68" t="str">
        <f>IF(AND(SUM(BA247,2,-$P247)&lt;=User_interface!$H$56,SUM(BA247,1)&gt;=$P247),SUM(BA247,1)," ")</f>
        <v xml:space="preserve"> </v>
      </c>
      <c r="BC247" s="68" t="str">
        <f>IF(AND(SUM(BB247,2,-$P247)&lt;=User_interface!$H$56,SUM(BB247,1)&gt;=$P247),SUM(BB247,1)," ")</f>
        <v xml:space="preserve"> </v>
      </c>
      <c r="BD247" s="68" t="str">
        <f>IF(AND(SUM(BC247,2,-$P247)&lt;=User_interface!$H$56,SUM(BC247,1)&gt;=$P247),SUM(BC247,1)," ")</f>
        <v xml:space="preserve"> </v>
      </c>
      <c r="BE247" s="68" t="str">
        <f>IF(AND(SUM(BD247,2,-$P247)&lt;=User_interface!$H$56,SUM(BD247,1)&gt;=$P247),SUM(BD247,1)," ")</f>
        <v xml:space="preserve"> </v>
      </c>
      <c r="BF247" s="68" t="str">
        <f>IF(AND(SUM(BE247,2,-$P247)&lt;=User_interface!$H$56,SUM(BE247,1)&gt;=$P247),SUM(BE247,1)," ")</f>
        <v xml:space="preserve"> </v>
      </c>
      <c r="BG247" s="68" t="str">
        <f>IF(AND(SUM(BF247,2,-$P247)&lt;=User_interface!$H$56,SUM(BF247,1)&gt;=$P247),SUM(BF247,1)," ")</f>
        <v xml:space="preserve"> </v>
      </c>
      <c r="BH247" s="68" t="str">
        <f>IF(AND(SUM(BG247,2,-$P247)&lt;=User_interface!$H$56,SUM(BG247,1)&gt;=$P247),SUM(BG247,1)," ")</f>
        <v xml:space="preserve"> </v>
      </c>
      <c r="BI247" s="68" t="str">
        <f>IF(AND(SUM(BH247,2,-$P247)&lt;=User_interface!$H$56,SUM(BH247,1)&gt;=$P247),SUM(BH247,1)," ")</f>
        <v xml:space="preserve"> </v>
      </c>
      <c r="BJ247" s="68" t="str">
        <f>IF(AND(SUM(BI247,2,-$P247)&lt;=User_interface!$H$56,SUM(BI247,1)&gt;=$P247),SUM(BI247,1)," ")</f>
        <v xml:space="preserve"> </v>
      </c>
      <c r="BK247" s="68" t="str">
        <f>IF(AND(SUM(BJ247,2,-$P247)&lt;=User_interface!$H$56,SUM(BJ247,1)&gt;=$P247),SUM(BJ247,1)," ")</f>
        <v xml:space="preserve"> </v>
      </c>
      <c r="BL247" s="68" t="str">
        <f>IF(AND(SUM(BK247,2,-$P247)&lt;=User_interface!$H$56,SUM(BK247,1)&gt;=$P247),SUM(BK247,1)," ")</f>
        <v xml:space="preserve"> </v>
      </c>
      <c r="BM247" s="68" t="str">
        <f>IF(AND(SUM(BL247,2,-$P247)&lt;=User_interface!$H$56,SUM(BL247,1)&gt;=$P247),SUM(BL247,1)," ")</f>
        <v xml:space="preserve"> </v>
      </c>
    </row>
    <row r="248" spans="2:65">
      <c r="B248" s="68" t="s">
        <v>4</v>
      </c>
      <c r="C248" s="68" t="s">
        <v>23</v>
      </c>
      <c r="D248" s="68" t="s">
        <v>6</v>
      </c>
      <c r="E248" s="86" t="str">
        <f t="shared" ref="E248:E262" si="13">IF(B248=$U$3,$E$8,IF(B248=$U$4,$E$9,$S$4))</f>
        <v>Ref.</v>
      </c>
      <c r="P248" s="55">
        <f>IF(P$247="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Q248" s="55">
        <f>IF(Q$247="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R248" s="55">
        <f>IF(R$247="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S248" s="55">
        <f>IF(S$247="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T248" s="55">
        <f>IF(T$247="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U248" s="55">
        <f>IF(U$247="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V248" s="55">
        <f>IF(V$247="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W248" s="55">
        <f>IF(W$247="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X248" s="55">
        <f>IF(X$247="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Y248" s="55">
        <f>IF(Y$247="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Z248" s="55">
        <f>IF(Z$247="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A248" s="55">
        <f>IF(AA$247="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B248" s="55">
        <f>IF(AB$247="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C248" s="55">
        <f>IF(AC$247="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D248" s="55">
        <f>IF(AD$247="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E248" s="55">
        <f>IF(AE$247="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F248" s="55">
        <f>IF(AF$247="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G248" s="55">
        <f>IF(AG$247="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H248" s="55">
        <f>IF(AH$247="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I248" s="55">
        <f>IF(AI$247="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J248" s="55">
        <f>IF(AJ$247="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K248" s="55">
        <f>IF(AK$247="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L248" s="55">
        <f>IF(AL$247="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M248" s="55">
        <f>IF(AM$247="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N248" s="55">
        <f>IF(AN$247="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O248" s="55">
        <f>IF(AO$247="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P248" s="55">
        <f>IF(AP$247="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Q248" s="55">
        <f>IF(AQ$247="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R248" s="55">
        <f>IF(AR$247="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S248" s="55">
        <f>IF(AS$247="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>24520.78125</v>
      </c>
      <c r="AT248" s="55" t="str">
        <f>IF(AT$247="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AU248" s="55" t="str">
        <f>IF(AU$247="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AV248" s="55" t="str">
        <f>IF(AV$247="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AW248" s="55" t="str">
        <f>IF(AW$247="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AX248" s="55" t="str">
        <f>IF(AX$247="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AY248" s="55" t="str">
        <f>IF(AY$247="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AZ248" s="55" t="str">
        <f>IF(AZ$247="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A248" s="55" t="str">
        <f>IF(BA$247="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B248" s="55" t="str">
        <f>IF(BB$247="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C248" s="55" t="str">
        <f>IF(BC$247="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D248" s="55" t="str">
        <f>IF(BD$247="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E248" s="55" t="str">
        <f>IF(BE$247="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F248" s="55" t="str">
        <f>IF(BF$247="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G248" s="55" t="str">
        <f>IF(BG$247="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H248" s="55" t="str">
        <f>IF(BH$247="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I248" s="55" t="str">
        <f>IF(BI$247="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J248" s="55" t="str">
        <f>IF(BJ$247="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K248" s="55" t="str">
        <f>IF(BK$247="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L248" s="55" t="str">
        <f>IF(BL$247="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  <c r="BM248" s="55" t="str">
        <f>IF(BM$247=" "," ",IF(Berekeningen!$E248=Berekeningen!$S$3,(SUMIF(Data_sheet!$C$63:$C$74,Berekeningen!$C248,Data_sheet!$S$63:$S$74)*User_interface!$H$61),IF(Berekeningen!$E248=Berekeningen!$S$4,(SUMIF(Data_sheet!$C$63:$C$74,Berekeningen!$C248,Data_sheet!$T$63:$T$74)*User_interface!$H$61),IF(Berekeningen!$E248=Berekeningen!$S$5,(SUMIF(Data_sheet!$C$63:$C$74,Berekeningen!$C248,Data_sheet!$U$63:$U$74)*User_interface!$H$61),IF(Berekeningen!$E248=Berekeningen!$S$6,0,"ERROR")))))</f>
        <v xml:space="preserve"> </v>
      </c>
    </row>
    <row r="249" spans="2:65">
      <c r="B249" s="68" t="s">
        <v>4</v>
      </c>
      <c r="C249" s="68" t="s">
        <v>192</v>
      </c>
      <c r="D249" s="68" t="s">
        <v>6</v>
      </c>
      <c r="E249" s="86" t="str">
        <f t="shared" si="13"/>
        <v>Ref.</v>
      </c>
      <c r="P249" s="55">
        <f>IF(P$247="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Q249" s="55">
        <f>IF(Q$247="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R249" s="55">
        <f>IF(R$247="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S249" s="55">
        <f>IF(S$247="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T249" s="55">
        <f>IF(T$247="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U249" s="55">
        <f>IF(U$247="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V249" s="55">
        <f>IF(V$247="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W249" s="55">
        <f>IF(W$247="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X249" s="55">
        <f>IF(X$247="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Y249" s="55">
        <f>IF(Y$247="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Z249" s="55">
        <f>IF(Z$247="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A249" s="55">
        <f>IF(AA$247="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B249" s="55">
        <f>IF(AB$247="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C249" s="55">
        <f>IF(AC$247="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D249" s="55">
        <f>IF(AD$247="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E249" s="55">
        <f>IF(AE$247="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F249" s="55">
        <f>IF(AF$247="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G249" s="55">
        <f>IF(AG$247="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H249" s="55">
        <f>IF(AH$247="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I249" s="55">
        <f>IF(AI$247="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J249" s="55">
        <f>IF(AJ$247="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K249" s="55">
        <f>IF(AK$247="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L249" s="55">
        <f>IF(AL$247="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M249" s="55">
        <f>IF(AM$247="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N249" s="55">
        <f>IF(AN$247="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O249" s="55">
        <f>IF(AO$247="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P249" s="55">
        <f>IF(AP$247="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Q249" s="55">
        <f>IF(AQ$247="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R249" s="55">
        <f>IF(AR$247="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S249" s="55">
        <f>IF(AS$247="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>28488.6</v>
      </c>
      <c r="AT249" s="55" t="str">
        <f>IF(AT$247="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AU249" s="55" t="str">
        <f>IF(AU$247="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AV249" s="55" t="str">
        <f>IF(AV$247="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AW249" s="55" t="str">
        <f>IF(AW$247="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AX249" s="55" t="str">
        <f>IF(AX$247="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AY249" s="55" t="str">
        <f>IF(AY$247="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AZ249" s="55" t="str">
        <f>IF(AZ$247="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A249" s="55" t="str">
        <f>IF(BA$247="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B249" s="55" t="str">
        <f>IF(BB$247="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C249" s="55" t="str">
        <f>IF(BC$247="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D249" s="55" t="str">
        <f>IF(BD$247="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E249" s="55" t="str">
        <f>IF(BE$247="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F249" s="55" t="str">
        <f>IF(BF$247="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G249" s="55" t="str">
        <f>IF(BG$247="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H249" s="55" t="str">
        <f>IF(BH$247="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I249" s="55" t="str">
        <f>IF(BI$247="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J249" s="55" t="str">
        <f>IF(BJ$247="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K249" s="55" t="str">
        <f>IF(BK$247="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L249" s="55" t="str">
        <f>IF(BL$247="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  <c r="BM249" s="55" t="str">
        <f>IF(BM$247=" "," ",IF($E249=$S$3,INDEX(Data_sheet!$S$63:$S$74,MATCH(Berekeningen!$C249,Data_sheet!$C$63:$C$74,0))*User_interface!$H$54*User_interface!$H$55,IF($E249=$S$4,INDEX(Data_sheet!$T$63:$T$74,MATCH(Berekeningen!$C249,Data_sheet!$C$63:$C$74,0))*User_interface!$H$54*User_interface!$H$55,IF($E249=$S$5,INDEX(Data_sheet!$U$63:$U$74,MATCH(Berekeningen!$C249,Data_sheet!$C$63:$C$74,0))*User_interface!$H$54*User_interface!$H$55,IF($E249=$S$6,0,"ERROR")))))</f>
        <v xml:space="preserve"> </v>
      </c>
    </row>
    <row r="250" spans="2:65">
      <c r="B250" s="68" t="s">
        <v>4</v>
      </c>
      <c r="C250" s="68" t="s">
        <v>24</v>
      </c>
      <c r="D250" s="68" t="s">
        <v>6</v>
      </c>
      <c r="E250" s="86" t="str">
        <f t="shared" si="13"/>
        <v>Ref.</v>
      </c>
      <c r="P250" s="55">
        <f>IF(P$247="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Q250" s="55">
        <f>IF(Q$247="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R250" s="55">
        <f>IF(R$247="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S250" s="55">
        <f>IF(S$247="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T250" s="55">
        <f>IF(T$247="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U250" s="55">
        <f>IF(U$247="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V250" s="55">
        <f>IF(V$247="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W250" s="55">
        <f>IF(W$247="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X250" s="55">
        <f>IF(X$247="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Y250" s="55">
        <f>IF(Y$247="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Z250" s="55">
        <f>IF(Z$247="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A250" s="55">
        <f>IF(AA$247="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B250" s="55">
        <f>IF(AB$247="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C250" s="55">
        <f>IF(AC$247="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D250" s="55">
        <f>IF(AD$247="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E250" s="55">
        <f>IF(AE$247="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F250" s="55">
        <f>IF(AF$247="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G250" s="55">
        <f>IF(AG$247="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H250" s="55">
        <f>IF(AH$247="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I250" s="55">
        <f>IF(AI$247="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J250" s="55">
        <f>IF(AJ$247="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K250" s="55">
        <f>IF(AK$247="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L250" s="55">
        <f>IF(AL$247="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M250" s="55">
        <f>IF(AM$247="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N250" s="55">
        <f>IF(AN$247="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O250" s="55">
        <f>IF(AO$247="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P250" s="55">
        <f>IF(AP$247="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Q250" s="55">
        <f>IF(AQ$247="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R250" s="55">
        <f>IF(AR$247="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S250" s="55">
        <f>IF(AS$247="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>0</v>
      </c>
      <c r="AT250" s="55" t="str">
        <f>IF(AT$247="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AU250" s="55" t="str">
        <f>IF(AU$247="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AV250" s="55" t="str">
        <f>IF(AV$247="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AW250" s="55" t="str">
        <f>IF(AW$247="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AX250" s="55" t="str">
        <f>IF(AX$247="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AY250" s="55" t="str">
        <f>IF(AY$247="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AZ250" s="55" t="str">
        <f>IF(AZ$247="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A250" s="55" t="str">
        <f>IF(BA$247="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B250" s="55" t="str">
        <f>IF(BB$247="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C250" s="55" t="str">
        <f>IF(BC$247="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D250" s="55" t="str">
        <f>IF(BD$247="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E250" s="55" t="str">
        <f>IF(BE$247="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F250" s="55" t="str">
        <f>IF(BF$247="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G250" s="55" t="str">
        <f>IF(BG$247="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H250" s="55" t="str">
        <f>IF(BH$247="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I250" s="55" t="str">
        <f>IF(BI$247="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J250" s="55" t="str">
        <f>IF(BJ$247="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K250" s="55" t="str">
        <f>IF(BK$247="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L250" s="55" t="str">
        <f>IF(BL$247="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  <c r="BM250" s="55" t="str">
        <f>IF(BM$247=" "," ",IF($E250=$S$3,INDEX(Data_sheet!$S$63:$S$74,MATCH(Berekeningen!$C250,Data_sheet!$C$63:$C$74,0))*User_interface!$H$54,IF($E250=$S$4,INDEX(Data_sheet!$T$63:$T$74,MATCH(Berekeningen!$C250,Data_sheet!$C$63:$C$74,0))*User_interface!$H$54,IF($E250=$S$5,INDEX(Data_sheet!$U$63:$U$74,MATCH(Berekeningen!$C250,Data_sheet!$C$63:$C$74,0))*User_interface!$H$54,IF($E250=$S$6,0,"ERROR")))))</f>
        <v xml:space="preserve"> </v>
      </c>
    </row>
    <row r="251" spans="2:65">
      <c r="B251" s="68" t="s">
        <v>4</v>
      </c>
      <c r="C251" s="68" t="s">
        <v>26</v>
      </c>
      <c r="D251" s="68" t="s">
        <v>6</v>
      </c>
      <c r="E251" s="86" t="str">
        <f t="shared" si="13"/>
        <v>Ref.</v>
      </c>
      <c r="P251" s="55">
        <f>IF(P$247="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Q251" s="55">
        <f>IF(Q$247="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R251" s="55">
        <f>IF(R$247="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S251" s="55">
        <f>IF(S$247="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T251" s="55">
        <f>IF(T$247="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U251" s="55">
        <f>IF(U$247="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V251" s="55">
        <f>IF(V$247="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W251" s="55">
        <f>IF(W$247="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X251" s="55">
        <f>IF(X$247="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Y251" s="55">
        <f>IF(Y$247="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Z251" s="55">
        <f>IF(Z$247="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A251" s="55">
        <f>IF(AA$247="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B251" s="55">
        <f>IF(AB$247="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C251" s="55">
        <f>IF(AC$247="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D251" s="55">
        <f>IF(AD$247="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E251" s="55">
        <f>IF(AE$247="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F251" s="55">
        <f>IF(AF$247="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G251" s="55">
        <f>IF(AG$247="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H251" s="55">
        <f>IF(AH$247="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I251" s="55">
        <f>IF(AI$247="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J251" s="55">
        <f>IF(AJ$247="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K251" s="55">
        <f>IF(AK$247="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L251" s="55">
        <f>IF(AL$247="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M251" s="55">
        <f>IF(AM$247="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N251" s="55">
        <f>IF(AN$247="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O251" s="55">
        <f>IF(AO$247="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P251" s="55">
        <f>IF(AP$247="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Q251" s="55">
        <f>IF(AQ$247="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R251" s="55">
        <f>IF(AR$247="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S251" s="55">
        <f>IF(AS$247="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>0</v>
      </c>
      <c r="AT251" s="55" t="str">
        <f>IF(AT$247="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AU251" s="55" t="str">
        <f>IF(AU$247="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AV251" s="55" t="str">
        <f>IF(AV$247="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AW251" s="55" t="str">
        <f>IF(AW$247="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AX251" s="55" t="str">
        <f>IF(AX$247="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AY251" s="55" t="str">
        <f>IF(AY$247="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AZ251" s="55" t="str">
        <f>IF(AZ$247="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A251" s="55" t="str">
        <f>IF(BA$247="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B251" s="55" t="str">
        <f>IF(BB$247="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C251" s="55" t="str">
        <f>IF(BC$247="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D251" s="55" t="str">
        <f>IF(BD$247="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E251" s="55" t="str">
        <f>IF(BE$247="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F251" s="55" t="str">
        <f>IF(BF$247="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G251" s="55" t="str">
        <f>IF(BG$247="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H251" s="55" t="str">
        <f>IF(BH$247="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I251" s="55" t="str">
        <f>IF(BI$247="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J251" s="55" t="str">
        <f>IF(BJ$247="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K251" s="55" t="str">
        <f>IF(BK$247="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L251" s="55" t="str">
        <f>IF(BL$247="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  <c r="BM251" s="55" t="str">
        <f>IF(BM$247=" "," ",IF($E251=$S$3,INDEX(Data_sheet!$S$63:$S$74,MATCH(Berekeningen!$C251,Data_sheet!$C$63:$C$74,0)),IF($E251=$S$4,INDEX(Data_sheet!$T$63:$T$74,MATCH(Berekeningen!$C251,Data_sheet!$C$63:$C$74,0)),IF($E251=$S$5,INDEX(Data_sheet!$U$63:$U$74,MATCH(Berekeningen!$C251,Data_sheet!$C$63:$C$74,0)),IF($E251=$S$6,0,"ERROR")))))</f>
        <v xml:space="preserve"> </v>
      </c>
    </row>
    <row r="252" spans="2:65">
      <c r="B252" s="68" t="s">
        <v>4</v>
      </c>
      <c r="C252" s="68" t="s">
        <v>25</v>
      </c>
      <c r="D252" s="68" t="s">
        <v>6</v>
      </c>
      <c r="E252" s="86" t="str">
        <f t="shared" si="13"/>
        <v>Ref.</v>
      </c>
      <c r="P252" s="55">
        <f>IF(P$247=" "," ",IF(P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Q252" s="55">
        <f>IF(Q$247=" "," ",IF(Q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R252" s="55">
        <f>IF(R$247=" "," ",IF(R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S252" s="55">
        <f>IF(S$247=" "," ",IF(S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T252" s="55">
        <f>IF(T$247=" "," ",IF(T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U252" s="55">
        <f>IF(U$247=" "," ",IF(U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V252" s="55">
        <f>IF(V$247=" "," ",IF(V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W252" s="55">
        <f>IF(W$247=" "," ",IF(W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X252" s="55">
        <f>IF(X$247=" "," ",IF(X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Y252" s="55">
        <f>IF(Y$247=" "," ",IF(Y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Z252" s="55">
        <f>IF(Z$247=" "," ",IF(Z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A252" s="55">
        <f>IF(AA$247=" "," ",IF(AA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B252" s="55">
        <f>IF(AB$247=" "," ",IF(AB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C252" s="55">
        <f>IF(AC$247=" "," ",IF(AC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D252" s="55">
        <f>IF(AD$247=" "," ",IF(AD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E252" s="55">
        <f>IF(AE$247=" "," ",IF(AE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F252" s="55">
        <f>IF(AF$247=" "," ",IF(AF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G252" s="55">
        <f>IF(AG$247=" "," ",IF(AG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H252" s="55">
        <f>IF(AH$247=" "," ",IF(AH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I252" s="55">
        <f>IF(AI$247=" "," ",IF(AI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J252" s="55">
        <f>IF(AJ$247=" "," ",IF(AJ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K252" s="55">
        <f>IF(AK$247=" "," ",IF(AK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L252" s="55">
        <f>IF(AL$247=" "," ",IF(AL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M252" s="55">
        <f>IF(AM$247=" "," ",IF(AM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N252" s="55">
        <f>IF(AN$247=" "," ",IF(AN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O252" s="55">
        <f>IF(AO$247=" "," ",IF(AO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P252" s="55">
        <f>IF(AP$247=" "," ",IF(AP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Q252" s="55">
        <f>IF(AQ$247=" "," ",IF(AQ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R252" s="55">
        <f>IF(AR$247=" "," ",IF(AR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S252" s="55">
        <f>IF(AS$247=" "," ",IF(AS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>0</v>
      </c>
      <c r="AT252" s="55" t="str">
        <f>IF(AT$247=" "," ",IF(AT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AU252" s="55" t="str">
        <f>IF(AU$247=" "," ",IF(AU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AV252" s="55" t="str">
        <f>IF(AV$247=" "," ",IF(AV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AW252" s="55" t="str">
        <f>IF(AW$247=" "," ",IF(AW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AX252" s="55" t="str">
        <f>IF(AX$247=" "," ",IF(AX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AY252" s="55" t="str">
        <f>IF(AY$247=" "," ",IF(AY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AZ252" s="55" t="str">
        <f>IF(AZ$247=" "," ",IF(AZ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A252" s="55" t="str">
        <f>IF(BA$247=" "," ",IF(BA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B252" s="55" t="str">
        <f>IF(BB$247=" "," ",IF(BB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C252" s="55" t="str">
        <f>IF(BC$247=" "," ",IF(BC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D252" s="55" t="str">
        <f>IF(BD$247=" "," ",IF(BD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E252" s="55" t="str">
        <f>IF(BE$247=" "," ",IF(BE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F252" s="55" t="str">
        <f>IF(BF$247=" "," ",IF(BF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G252" s="55" t="str">
        <f>IF(BG$247=" "," ",IF(BG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H252" s="55" t="str">
        <f>IF(BH$247=" "," ",IF(BH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I252" s="55" t="str">
        <f>IF(BI$247=" "," ",IF(BI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J252" s="55" t="str">
        <f>IF(BJ$247=" "," ",IF(BJ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K252" s="55" t="str">
        <f>IF(BK$247=" "," ",IF(BK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L252" s="55" t="str">
        <f>IF(BL$247=" "," ",IF(BL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  <c r="BM252" s="55" t="str">
        <f>IF(BM$247=" "," ",IF(BM247=Berekeningen!$P247,(IF($E252=$S$3,INDEX(Data_sheet!$S$63:$S$74,MATCH(Berekeningen!$C252,Data_sheet!$C$63:$C$74,0)),IF($E252=$S$4,INDEX(Data_sheet!$T$63:$T$74,MATCH(Berekeningen!$C252,Data_sheet!$C$63:$C$74,0)),IF($E252=$S$5,INDEX(Data_sheet!$U$63:$U$74,MATCH(Berekeningen!$C252,Data_sheet!$C$63:$C$74,0)),IF($E252=$S$6,0,"ERROR"))))),0))</f>
        <v xml:space="preserve"> </v>
      </c>
    </row>
    <row r="253" spans="2:65">
      <c r="B253" s="68" t="s">
        <v>4</v>
      </c>
      <c r="C253" s="68" t="s">
        <v>138</v>
      </c>
      <c r="D253" s="68" t="s">
        <v>6</v>
      </c>
      <c r="E253" s="86" t="str">
        <f t="shared" si="13"/>
        <v>Ref.</v>
      </c>
      <c r="P253" s="55">
        <f>IF(P$247="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Q253" s="55">
        <f>IF(Q$247="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R253" s="55">
        <f>IF(R$247="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S253" s="55">
        <f>IF(S$247="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T253" s="55">
        <f>IF(T$247="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U253" s="55">
        <f>IF(U$247="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V253" s="55">
        <f>IF(V$247="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W253" s="55">
        <f>IF(W$247="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X253" s="55">
        <f>IF(X$247="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Y253" s="55">
        <f>IF(Y$247="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Z253" s="55">
        <f>IF(Z$247="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A253" s="55">
        <f>IF(AA$247="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B253" s="55">
        <f>IF(AB$247="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C253" s="55">
        <f>IF(AC$247="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D253" s="55">
        <f>IF(AD$247="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E253" s="55">
        <f>IF(AE$247="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F253" s="55">
        <f>IF(AF$247="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G253" s="55">
        <f>IF(AG$247="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H253" s="55">
        <f>IF(AH$247="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I253" s="55">
        <f>IF(AI$247="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J253" s="55">
        <f>IF(AJ$247="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K253" s="55">
        <f>IF(AK$247="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L253" s="55">
        <f>IF(AL$247="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M253" s="55">
        <f>IF(AM$247="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N253" s="55">
        <f>IF(AN$247="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O253" s="55">
        <f>IF(AO$247="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P253" s="55">
        <f>IF(AP$247="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Q253" s="55">
        <f>IF(AQ$247="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R253" s="55">
        <f>IF(AR$247="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S253" s="55">
        <f>IF(AS$247="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>9401.2379999999994</v>
      </c>
      <c r="AT253" s="55" t="str">
        <f>IF(AT$247="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AU253" s="55" t="str">
        <f>IF(AU$247="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AV253" s="55" t="str">
        <f>IF(AV$247="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AW253" s="55" t="str">
        <f>IF(AW$247="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AX253" s="55" t="str">
        <f>IF(AX$247="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AY253" s="55" t="str">
        <f>IF(AY$247="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AZ253" s="55" t="str">
        <f>IF(AZ$247="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A253" s="55" t="str">
        <f>IF(BA$247="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B253" s="55" t="str">
        <f>IF(BB$247="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C253" s="55" t="str">
        <f>IF(BC$247="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D253" s="55" t="str">
        <f>IF(BD$247="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E253" s="55" t="str">
        <f>IF(BE$247="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F253" s="55" t="str">
        <f>IF(BF$247="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G253" s="55" t="str">
        <f>IF(BG$247="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H253" s="55" t="str">
        <f>IF(BH$247="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I253" s="55" t="str">
        <f>IF(BI$247="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J253" s="55" t="str">
        <f>IF(BJ$247="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K253" s="55" t="str">
        <f>IF(BK$247="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L253" s="55" t="str">
        <f>IF(BL$247="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  <c r="BM253" s="55" t="str">
        <f>IF(BM$247=" "," ",IF($E253=$S$3,INDEX(Data_sheet!$S$63:$S$74,MATCH(Berekeningen!$C253,Data_sheet!$C$63:$C$74,0))*User_interface!$H$54*User_interface!$H$55,IF($E253=$S$4,INDEX(Data_sheet!$T$63:$T$74,MATCH(Berekeningen!$C253,Data_sheet!$C$63:$C$74,0))*User_interface!$H$54*User_interface!$H$55,IF($E253=$S$5,INDEX(Data_sheet!$U$63:$U$74,MATCH(Berekeningen!$C253,Data_sheet!$C$63:$C$74,0))*User_interface!$H$54*User_interface!$H$55,IF($E253=$S$6,0,"ERROR")))))</f>
        <v xml:space="preserve"> </v>
      </c>
    </row>
    <row r="254" spans="2:65">
      <c r="B254" s="68" t="s">
        <v>4</v>
      </c>
      <c r="C254" s="68" t="s">
        <v>21</v>
      </c>
      <c r="D254" s="68" t="s">
        <v>6</v>
      </c>
      <c r="E254" s="86" t="str">
        <f t="shared" si="13"/>
        <v>Ref.</v>
      </c>
      <c r="P254" s="55">
        <f>IF(P$247="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Q254" s="55">
        <f>IF(Q$247="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R254" s="55">
        <f>IF(R$247="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S254" s="55">
        <f>IF(S$247="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T254" s="55">
        <f>IF(T$247="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U254" s="55">
        <f>IF(U$247="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V254" s="55">
        <f>IF(V$247="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W254" s="55">
        <f>IF(W$247="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X254" s="55">
        <f>IF(X$247="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Y254" s="55">
        <f>IF(Y$247="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Z254" s="55">
        <f>IF(Z$247="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A254" s="55">
        <f>IF(AA$247="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B254" s="55">
        <f>IF(AB$247="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C254" s="55">
        <f>IF(AC$247="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D254" s="55">
        <f>IF(AD$247="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E254" s="55">
        <f>IF(AE$247="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F254" s="55">
        <f>IF(AF$247="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G254" s="55">
        <f>IF(AG$247="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H254" s="55">
        <f>IF(AH$247="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I254" s="55">
        <f>IF(AI$247="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J254" s="55">
        <f>IF(AJ$247="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K254" s="55">
        <f>IF(AK$247="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L254" s="55">
        <f>IF(AL$247="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M254" s="55">
        <f>IF(AM$247="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N254" s="55">
        <f>IF(AN$247="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O254" s="55">
        <f>IF(AO$247="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P254" s="55">
        <f>IF(AP$247="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Q254" s="55">
        <f>IF(AQ$247="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R254" s="55">
        <f>IF(AR$247="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S254" s="55">
        <f>IF(AS$247="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>0</v>
      </c>
      <c r="AT254" s="55" t="str">
        <f>IF(AT$247="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AU254" s="55" t="str">
        <f>IF(AU$247="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AV254" s="55" t="str">
        <f>IF(AV$247="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AW254" s="55" t="str">
        <f>IF(AW$247="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AX254" s="55" t="str">
        <f>IF(AX$247="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AY254" s="55" t="str">
        <f>IF(AY$247="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AZ254" s="55" t="str">
        <f>IF(AZ$247="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A254" s="55" t="str">
        <f>IF(BA$247="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B254" s="55" t="str">
        <f>IF(BB$247="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C254" s="55" t="str">
        <f>IF(BC$247="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D254" s="55" t="str">
        <f>IF(BD$247="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E254" s="55" t="str">
        <f>IF(BE$247="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F254" s="55" t="str">
        <f>IF(BF$247="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G254" s="55" t="str">
        <f>IF(BG$247="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H254" s="55" t="str">
        <f>IF(BH$247="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I254" s="55" t="str">
        <f>IF(BI$247="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J254" s="55" t="str">
        <f>IF(BJ$247="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K254" s="55" t="str">
        <f>IF(BK$247="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L254" s="55" t="str">
        <f>IF(BL$247="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  <c r="BM254" s="55" t="str">
        <f>IF(BM$247=" "," ",IF(User_interface!$C$47=User_interface!$P$31,0,IF($E254=$S$3,INDEX(Data_sheet!$S$49:$S$59,MATCH(Berekeningen!$C254,Data_sheet!$C$49:$C$59,0)),IF($E254=$S$4,INDEX(Data_sheet!$T$49:$T$59,MATCH(Berekeningen!$C254,Data_sheet!$C$49:$C$59,0)),IF($E254=$S$5,INDEX(Data_sheet!$U$49:$U$59,MATCH(Berekeningen!$C254,Data_sheet!$C$49:$C$59,0)),IF($E254=$S$6,0,"ERROR"))))))</f>
        <v xml:space="preserve"> </v>
      </c>
    </row>
    <row r="255" spans="2:65">
      <c r="B255" s="68" t="s">
        <v>4</v>
      </c>
      <c r="C255" s="68" t="s">
        <v>195</v>
      </c>
      <c r="D255" s="68" t="s">
        <v>6</v>
      </c>
      <c r="E255" s="86" t="str">
        <f t="shared" si="13"/>
        <v>Ref.</v>
      </c>
      <c r="F255" s="55" t="str">
        <f>IF(F$247=" "," ",IF(F$247&gt;=$P$247,0,INDEX(User_interface!$H$85:$H$174,MATCH(Berekeningen!F$247,User_interface!$G$85:$G$174))*INDEX(User_interface!$I$85:$I$174,MATCH(Berekeningen!F$247,User_interface!$G$85:$G$174))*User_interface!$H$54*User_interface!$H$55))</f>
        <v xml:space="preserve"> </v>
      </c>
      <c r="G255" s="55" t="str">
        <f>IF(G$247=" "," ",IF(G$247&gt;=$P$247,0,INDEX(User_interface!$H$85:$H$174,MATCH(Berekeningen!G$247,User_interface!$G$85:$G$174))*INDEX(User_interface!$I$85:$I$174,MATCH(Berekeningen!G$247,User_interface!$G$85:$G$174))*User_interface!$H$54*User_interface!$H$55))</f>
        <v xml:space="preserve"> </v>
      </c>
      <c r="H255" s="55" t="str">
        <f>IF(H$247=" "," ",IF(H$247&gt;=$P$247,0,INDEX(User_interface!$H$85:$H$174,MATCH(Berekeningen!H$247,User_interface!$G$85:$G$174))*INDEX(User_interface!$I$85:$I$174,MATCH(Berekeningen!H$247,User_interface!$G$85:$G$174))*User_interface!$H$54*User_interface!$H$55))</f>
        <v xml:space="preserve"> </v>
      </c>
      <c r="I255" s="55" t="str">
        <f>IF(I$247=" "," ",IF(I$247&gt;=$P$247,0,INDEX(User_interface!$H$85:$H$174,MATCH(Berekeningen!I$247,User_interface!$G$85:$G$174))*INDEX(User_interface!$I$85:$I$174,MATCH(Berekeningen!I$247,User_interface!$G$85:$G$174))*User_interface!$H$54*User_interface!$H$55))</f>
        <v xml:space="preserve"> </v>
      </c>
      <c r="J255" s="55" t="str">
        <f>IF(J$247=" "," ",IF(J$247&gt;=$P$247,0,INDEX(User_interface!$H$85:$H$174,MATCH(Berekeningen!J$247,User_interface!$G$85:$G$174))*INDEX(User_interface!$I$85:$I$174,MATCH(Berekeningen!J$247,User_interface!$G$85:$G$174))*User_interface!$H$54*User_interface!$H$55))</f>
        <v xml:space="preserve"> </v>
      </c>
      <c r="K255" s="55" t="str">
        <f>IF(K$247=" "," ",IF(K$247&gt;=$P$247,0,INDEX(User_interface!$H$85:$H$174,MATCH(Berekeningen!K$247,User_interface!$G$85:$G$174))*INDEX(User_interface!$I$85:$I$174,MATCH(Berekeningen!K$247,User_interface!$G$85:$G$174))*User_interface!$H$54*User_interface!$H$55))</f>
        <v xml:space="preserve"> </v>
      </c>
      <c r="L255" s="55" t="str">
        <f>IF(L$247=" "," ",IF(L$247&gt;=$P$247,0,INDEX(User_interface!$H$85:$H$174,MATCH(Berekeningen!L$247,User_interface!$G$85:$G$174))*INDEX(User_interface!$I$85:$I$174,MATCH(Berekeningen!L$247,User_interface!$G$85:$G$174))*User_interface!$H$54*User_interface!$H$55))</f>
        <v xml:space="preserve"> </v>
      </c>
      <c r="M255" s="55" t="str">
        <f>IF(M$247=" "," ",IF(M$247&gt;=$P$247,0,INDEX(User_interface!$H$85:$H$174,MATCH(Berekeningen!M$247,User_interface!$G$85:$G$174))*INDEX(User_interface!$I$85:$I$174,MATCH(Berekeningen!M$247,User_interface!$G$85:$G$174))*User_interface!$H$54*User_interface!$H$55))</f>
        <v xml:space="preserve"> </v>
      </c>
      <c r="N255" s="55" t="str">
        <f>IF(N$247=" "," ",IF(N$247&gt;=$P$247,0,INDEX(User_interface!$H$85:$H$174,MATCH(Berekeningen!N$247,User_interface!$G$85:$G$174))*INDEX(User_interface!$I$85:$I$174,MATCH(Berekeningen!N$247,User_interface!$G$85:$G$174))*User_interface!$H$54*User_interface!$H$55))</f>
        <v xml:space="preserve"> </v>
      </c>
      <c r="O255" s="55" t="str">
        <f>IF(O$247=" "," ",IF(O$247&gt;=$P$247,0,INDEX(User_interface!$H$85:$H$174,MATCH(Berekeningen!O$247,User_interface!$G$85:$G$174))*INDEX(User_interface!$I$85:$I$174,MATCH(Berekeningen!O$247,User_interface!$G$85:$G$174))*User_interface!$H$54*User_interface!$H$55))</f>
        <v xml:space="preserve"> </v>
      </c>
      <c r="P255" s="55">
        <f>IF(P$247=" "," ",IF(P$247&gt;=$P$247,0,INDEX(User_interface!$H$85:$H$174,MATCH(Berekeningen!P$247,User_interface!$G$85:$G$174))*INDEX(User_interface!$I$85:$I$174,MATCH(Berekeningen!P$247,User_interface!$G$85:$G$174))*User_interface!$H$54*User_interface!$H$55))</f>
        <v>0</v>
      </c>
      <c r="Q255" s="55">
        <f>IF(Q$247=" "," ",IF(Q$247&gt;=$P$247,0,INDEX(User_interface!$H$85:$H$174,MATCH(Berekeningen!Q$247,User_interface!$G$85:$G$174))*INDEX(User_interface!$I$85:$I$174,MATCH(Berekeningen!Q$247,User_interface!$G$85:$G$174))*User_interface!$H$54*User_interface!$H$55))</f>
        <v>0</v>
      </c>
      <c r="R255" s="55">
        <f>IF(R$247=" "," ",IF(R$247&gt;=$P$247,0,INDEX(User_interface!$H$85:$H$174,MATCH(Berekeningen!R$247,User_interface!$G$85:$G$174))*INDEX(User_interface!$I$85:$I$174,MATCH(Berekeningen!R$247,User_interface!$G$85:$G$174))*User_interface!$H$54*User_interface!$H$55))</f>
        <v>0</v>
      </c>
      <c r="S255" s="55">
        <f>IF(S$247=" "," ",IF(S$247&gt;=$P$247,0,INDEX(User_interface!$H$85:$H$174,MATCH(Berekeningen!S$247,User_interface!$G$85:$G$174))*INDEX(User_interface!$I$85:$I$174,MATCH(Berekeningen!S$247,User_interface!$G$85:$G$174))*User_interface!$H$54*User_interface!$H$55))</f>
        <v>0</v>
      </c>
      <c r="T255" s="55">
        <f>IF(T$247=" "," ",IF(T$247&gt;=$P$247,0,INDEX(User_interface!$H$85:$H$174,MATCH(Berekeningen!T$247,User_interface!$G$85:$G$174))*INDEX(User_interface!$I$85:$I$174,MATCH(Berekeningen!T$247,User_interface!$G$85:$G$174))*User_interface!$H$54*User_interface!$H$55))</f>
        <v>0</v>
      </c>
      <c r="U255" s="55">
        <f>IF(U$247=" "," ",IF(U$247&gt;=$P$247,0,INDEX(User_interface!$H$85:$H$174,MATCH(Berekeningen!U$247,User_interface!$G$85:$G$174))*INDEX(User_interface!$I$85:$I$174,MATCH(Berekeningen!U$247,User_interface!$G$85:$G$174))*User_interface!$H$54*User_interface!$H$55))</f>
        <v>0</v>
      </c>
      <c r="V255" s="55">
        <f>IF(V$247=" "," ",IF(V$247&gt;=$P$247,0,INDEX(User_interface!$H$85:$H$174,MATCH(Berekeningen!V$247,User_interface!$G$85:$G$174))*INDEX(User_interface!$I$85:$I$174,MATCH(Berekeningen!V$247,User_interface!$G$85:$G$174))*User_interface!$H$54*User_interface!$H$55))</f>
        <v>0</v>
      </c>
      <c r="W255" s="55">
        <f>IF(W$247=" "," ",IF(W$247&gt;=$P$247,0,INDEX(User_interface!$H$85:$H$174,MATCH(Berekeningen!W$247,User_interface!$G$85:$G$174))*INDEX(User_interface!$I$85:$I$174,MATCH(Berekeningen!W$247,User_interface!$G$85:$G$174))*User_interface!$H$54*User_interface!$H$55))</f>
        <v>0</v>
      </c>
      <c r="X255" s="55">
        <f>IF(X$247=" "," ",IF(X$247&gt;=$P$247,0,INDEX(User_interface!$H$85:$H$174,MATCH(Berekeningen!X$247,User_interface!$G$85:$G$174))*INDEX(User_interface!$I$85:$I$174,MATCH(Berekeningen!X$247,User_interface!$G$85:$G$174))*User_interface!$H$54*User_interface!$H$55))</f>
        <v>0</v>
      </c>
      <c r="Y255" s="55">
        <f>IF(Y$247=" "," ",IF(Y$247&gt;=$P$247,0,INDEX(User_interface!$H$85:$H$174,MATCH(Berekeningen!Y$247,User_interface!$G$85:$G$174))*INDEX(User_interface!$I$85:$I$174,MATCH(Berekeningen!Y$247,User_interface!$G$85:$G$174))*User_interface!$H$54*User_interface!$H$55))</f>
        <v>0</v>
      </c>
      <c r="Z255" s="55">
        <f>IF(Z$247=" "," ",IF(Z$247&gt;=$P$247,0,INDEX(User_interface!$H$85:$H$174,MATCH(Berekeningen!Z$247,User_interface!$G$85:$G$174))*INDEX(User_interface!$I$85:$I$174,MATCH(Berekeningen!Z$247,User_interface!$G$85:$G$174))*User_interface!$H$54*User_interface!$H$55))</f>
        <v>0</v>
      </c>
      <c r="AA255" s="55">
        <f>IF(AA$247=" "," ",IF(AA$247&gt;=$P$247,0,INDEX(User_interface!$H$85:$H$174,MATCH(Berekeningen!AA$247,User_interface!$G$85:$G$174))*INDEX(User_interface!$I$85:$I$174,MATCH(Berekeningen!AA$247,User_interface!$G$85:$G$174))*User_interface!$H$54*User_interface!$H$55))</f>
        <v>0</v>
      </c>
      <c r="AB255" s="55">
        <f>IF(AB$247=" "," ",IF(AB$247&gt;=$P$247,0,INDEX(User_interface!$H$85:$H$174,MATCH(Berekeningen!AB$247,User_interface!$G$85:$G$174))*INDEX(User_interface!$I$85:$I$174,MATCH(Berekeningen!AB$247,User_interface!$G$85:$G$174))*User_interface!$H$54*User_interface!$H$55))</f>
        <v>0</v>
      </c>
      <c r="AC255" s="55">
        <f>IF(AC$247=" "," ",IF(AC$247&gt;=$P$247,0,INDEX(User_interface!$H$85:$H$174,MATCH(Berekeningen!AC$247,User_interface!$G$85:$G$174))*INDEX(User_interface!$I$85:$I$174,MATCH(Berekeningen!AC$247,User_interface!$G$85:$G$174))*User_interface!$H$54*User_interface!$H$55))</f>
        <v>0</v>
      </c>
      <c r="AD255" s="55">
        <f>IF(AD$247=" "," ",IF(AD$247&gt;=$P$247,0,INDEX(User_interface!$H$85:$H$174,MATCH(Berekeningen!AD$247,User_interface!$G$85:$G$174))*INDEX(User_interface!$I$85:$I$174,MATCH(Berekeningen!AD$247,User_interface!$G$85:$G$174))*User_interface!$H$54*User_interface!$H$55))</f>
        <v>0</v>
      </c>
      <c r="AE255" s="55">
        <f>IF(AE$247=" "," ",IF(AE$247&gt;=$P$247,0,INDEX(User_interface!$H$85:$H$174,MATCH(Berekeningen!AE$247,User_interface!$G$85:$G$174))*INDEX(User_interface!$I$85:$I$174,MATCH(Berekeningen!AE$247,User_interface!$G$85:$G$174))*User_interface!$H$54*User_interface!$H$55))</f>
        <v>0</v>
      </c>
      <c r="AF255" s="55">
        <f>IF(AF$247=" "," ",IF(AF$247&gt;=$P$247,0,INDEX(User_interface!$H$85:$H$174,MATCH(Berekeningen!AF$247,User_interface!$G$85:$G$174))*INDEX(User_interface!$I$85:$I$174,MATCH(Berekeningen!AF$247,User_interface!$G$85:$G$174))*User_interface!$H$54*User_interface!$H$55))</f>
        <v>0</v>
      </c>
      <c r="AG255" s="55">
        <f>IF(AG$247=" "," ",IF(AG$247&gt;=$P$247,0,INDEX(User_interface!$H$85:$H$174,MATCH(Berekeningen!AG$247,User_interface!$G$85:$G$174))*INDEX(User_interface!$I$85:$I$174,MATCH(Berekeningen!AG$247,User_interface!$G$85:$G$174))*User_interface!$H$54*User_interface!$H$55))</f>
        <v>0</v>
      </c>
      <c r="AH255" s="55">
        <f>IF(AH$247=" "," ",IF(AH$247&gt;=$P$247,0,INDEX(User_interface!$H$85:$H$174,MATCH(Berekeningen!AH$247,User_interface!$G$85:$G$174))*INDEX(User_interface!$I$85:$I$174,MATCH(Berekeningen!AH$247,User_interface!$G$85:$G$174))*User_interface!$H$54*User_interface!$H$55))</f>
        <v>0</v>
      </c>
      <c r="AI255" s="55">
        <f>IF(AI$247=" "," ",IF(AI$247&gt;=$P$247,0,INDEX(User_interface!$H$85:$H$174,MATCH(Berekeningen!AI$247,User_interface!$G$85:$G$174))*INDEX(User_interface!$I$85:$I$174,MATCH(Berekeningen!AI$247,User_interface!$G$85:$G$174))*User_interface!$H$54*User_interface!$H$55))</f>
        <v>0</v>
      </c>
      <c r="AJ255" s="55">
        <f>IF(AJ$247=" "," ",IF(AJ$247&gt;=$P$247,0,INDEX(User_interface!$H$85:$H$174,MATCH(Berekeningen!AJ$247,User_interface!$G$85:$G$174))*INDEX(User_interface!$I$85:$I$174,MATCH(Berekeningen!AJ$247,User_interface!$G$85:$G$174))*User_interface!$H$54*User_interface!$H$55))</f>
        <v>0</v>
      </c>
      <c r="AK255" s="55">
        <f>IF(AK$247=" "," ",IF(AK$247&gt;=$P$247,0,INDEX(User_interface!$H$85:$H$174,MATCH(Berekeningen!AK$247,User_interface!$G$85:$G$174))*INDEX(User_interface!$I$85:$I$174,MATCH(Berekeningen!AK$247,User_interface!$G$85:$G$174))*User_interface!$H$54*User_interface!$H$55))</f>
        <v>0</v>
      </c>
      <c r="AL255" s="55">
        <f>IF(AL$247=" "," ",IF(AL$247&gt;=$P$247,0,INDEX(User_interface!$H$85:$H$174,MATCH(Berekeningen!AL$247,User_interface!$G$85:$G$174))*INDEX(User_interface!$I$85:$I$174,MATCH(Berekeningen!AL$247,User_interface!$G$85:$G$174))*User_interface!$H$54*User_interface!$H$55))</f>
        <v>0</v>
      </c>
      <c r="AM255" s="55">
        <f>IF(AM$247=" "," ",IF(AM$247&gt;=$P$247,0,INDEX(User_interface!$H$85:$H$174,MATCH(Berekeningen!AM$247,User_interface!$G$85:$G$174))*INDEX(User_interface!$I$85:$I$174,MATCH(Berekeningen!AM$247,User_interface!$G$85:$G$174))*User_interface!$H$54*User_interface!$H$55))</f>
        <v>0</v>
      </c>
      <c r="AN255" s="55">
        <f>IF(AN$247=" "," ",IF(AN$247&gt;=$P$247,0,INDEX(User_interface!$H$85:$H$174,MATCH(Berekeningen!AN$247,User_interface!$G$85:$G$174))*INDEX(User_interface!$I$85:$I$174,MATCH(Berekeningen!AN$247,User_interface!$G$85:$G$174))*User_interface!$H$54*User_interface!$H$55))</f>
        <v>0</v>
      </c>
      <c r="AO255" s="55">
        <f>IF(AO$247=" "," ",IF(AO$247&gt;=$P$247,0,INDEX(User_interface!$H$85:$H$174,MATCH(Berekeningen!AO$247,User_interface!$G$85:$G$174))*INDEX(User_interface!$I$85:$I$174,MATCH(Berekeningen!AO$247,User_interface!$G$85:$G$174))*User_interface!$H$54*User_interface!$H$55))</f>
        <v>0</v>
      </c>
      <c r="AP255" s="55">
        <f>IF(AP$247=" "," ",IF(AP$247&gt;=$P$247,0,INDEX(User_interface!$H$85:$H$174,MATCH(Berekeningen!AP$247,User_interface!$G$85:$G$174))*INDEX(User_interface!$I$85:$I$174,MATCH(Berekeningen!AP$247,User_interface!$G$85:$G$174))*User_interface!$H$54*User_interface!$H$55))</f>
        <v>0</v>
      </c>
      <c r="AQ255" s="55">
        <f>IF(AQ$247=" "," ",IF(AQ$247&gt;=$P$247,0,INDEX(User_interface!$H$85:$H$174,MATCH(Berekeningen!AQ$247,User_interface!$G$85:$G$174))*INDEX(User_interface!$I$85:$I$174,MATCH(Berekeningen!AQ$247,User_interface!$G$85:$G$174))*User_interface!$H$54*User_interface!$H$55))</f>
        <v>0</v>
      </c>
      <c r="AR255" s="55">
        <f>IF(AR$247=" "," ",IF(AR$247&gt;=$P$247,0,INDEX(User_interface!$H$85:$H$174,MATCH(Berekeningen!AR$247,User_interface!$G$85:$G$174))*INDEX(User_interface!$I$85:$I$174,MATCH(Berekeningen!AR$247,User_interface!$G$85:$G$174))*User_interface!$H$54*User_interface!$H$55))</f>
        <v>0</v>
      </c>
      <c r="AS255" s="55">
        <f>IF(AS$247=" "," ",IF(AS$247&gt;=$P$247,0,INDEX(User_interface!$H$85:$H$174,MATCH(Berekeningen!AS$247,User_interface!$G$85:$G$174))*INDEX(User_interface!$I$85:$I$174,MATCH(Berekeningen!AS$247,User_interface!$G$85:$G$174))*User_interface!$H$54*User_interface!$H$55))</f>
        <v>0</v>
      </c>
      <c r="AT255" s="55" t="str">
        <f>IF(AT$247=" "," ",IF(AT$247&gt;=$P$247,0,INDEX(User_interface!$H$85:$H$174,MATCH(Berekeningen!AT$247,User_interface!$G$85:$G$174))*INDEX(User_interface!$I$85:$I$174,MATCH(Berekeningen!AT$247,User_interface!$G$85:$G$174))*User_interface!$H$54*User_interface!$H$55))</f>
        <v xml:space="preserve"> </v>
      </c>
      <c r="AU255" s="55" t="str">
        <f>IF(AU$247=" "," ",IF(AU$247&gt;=$P$247,0,INDEX(User_interface!$H$85:$H$174,MATCH(Berekeningen!AU$247,User_interface!$G$85:$G$174))*INDEX(User_interface!$I$85:$I$174,MATCH(Berekeningen!AU$247,User_interface!$G$85:$G$174))*User_interface!$H$54*User_interface!$H$55))</f>
        <v xml:space="preserve"> </v>
      </c>
      <c r="AV255" s="55" t="str">
        <f>IF(AV$247=" "," ",IF(AV$247&gt;=$P$247,0,INDEX(User_interface!$H$85:$H$174,MATCH(Berekeningen!AV$247,User_interface!$G$85:$G$174))*INDEX(User_interface!$I$85:$I$174,MATCH(Berekeningen!AV$247,User_interface!$G$85:$G$174))*User_interface!$H$54*User_interface!$H$55))</f>
        <v xml:space="preserve"> </v>
      </c>
      <c r="AW255" s="55" t="str">
        <f>IF(AW$247=" "," ",IF(AW$247&gt;=$P$247,0,INDEX(User_interface!$H$85:$H$174,MATCH(Berekeningen!AW$247,User_interface!$G$85:$G$174))*INDEX(User_interface!$I$85:$I$174,MATCH(Berekeningen!AW$247,User_interface!$G$85:$G$174))*User_interface!$H$54*User_interface!$H$55))</f>
        <v xml:space="preserve"> </v>
      </c>
      <c r="AX255" s="55" t="str">
        <f>IF(AX$247=" "," ",IF(AX$247&gt;=$P$247,0,INDEX(User_interface!$H$85:$H$174,MATCH(Berekeningen!AX$247,User_interface!$G$85:$G$174))*INDEX(User_interface!$I$85:$I$174,MATCH(Berekeningen!AX$247,User_interface!$G$85:$G$174))*User_interface!$H$54*User_interface!$H$55))</f>
        <v xml:space="preserve"> </v>
      </c>
      <c r="AY255" s="55" t="str">
        <f>IF(AY$247=" "," ",IF(AY$247&gt;=$P$247,0,INDEX(User_interface!$H$85:$H$174,MATCH(Berekeningen!AY$247,User_interface!$G$85:$G$174))*INDEX(User_interface!$I$85:$I$174,MATCH(Berekeningen!AY$247,User_interface!$G$85:$G$174))*User_interface!$H$54*User_interface!$H$55))</f>
        <v xml:space="preserve"> </v>
      </c>
      <c r="AZ255" s="55" t="str">
        <f>IF(AZ$247=" "," ",IF(AZ$247&gt;=$P$247,0,INDEX(User_interface!$H$85:$H$174,MATCH(Berekeningen!AZ$247,User_interface!$G$85:$G$174))*INDEX(User_interface!$I$85:$I$174,MATCH(Berekeningen!AZ$247,User_interface!$G$85:$G$174))*User_interface!$H$54*User_interface!$H$55))</f>
        <v xml:space="preserve"> </v>
      </c>
      <c r="BA255" s="55" t="str">
        <f>IF(BA$247=" "," ",IF(BA$247&gt;=$P$247,0,INDEX(User_interface!$H$85:$H$174,MATCH(Berekeningen!BA$247,User_interface!$G$85:$G$174))*INDEX(User_interface!$I$85:$I$174,MATCH(Berekeningen!BA$247,User_interface!$G$85:$G$174))*User_interface!$H$54*User_interface!$H$55))</f>
        <v xml:space="preserve"> </v>
      </c>
      <c r="BB255" s="55" t="str">
        <f>IF(BB$247=" "," ",IF(BB$247&gt;=$P$247,0,INDEX(User_interface!$H$85:$H$174,MATCH(Berekeningen!BB$247,User_interface!$G$85:$G$174))*INDEX(User_interface!$I$85:$I$174,MATCH(Berekeningen!BB$247,User_interface!$G$85:$G$174))*User_interface!$H$54*User_interface!$H$55))</f>
        <v xml:space="preserve"> </v>
      </c>
      <c r="BC255" s="55" t="str">
        <f>IF(BC$247=" "," ",IF(BC$247&gt;=$P$247,0,INDEX(User_interface!$H$85:$H$174,MATCH(Berekeningen!BC$247,User_interface!$G$85:$G$174))*INDEX(User_interface!$I$85:$I$174,MATCH(Berekeningen!BC$247,User_interface!$G$85:$G$174))*User_interface!$H$54*User_interface!$H$55))</f>
        <v xml:space="preserve"> </v>
      </c>
      <c r="BD255" s="55" t="str">
        <f>IF(BD$247=" "," ",IF(BD$247&gt;=$P$247,0,INDEX(User_interface!$H$85:$H$174,MATCH(Berekeningen!BD$247,User_interface!$G$85:$G$174))*INDEX(User_interface!$I$85:$I$174,MATCH(Berekeningen!BD$247,User_interface!$G$85:$G$174))*User_interface!$H$54*User_interface!$H$55))</f>
        <v xml:space="preserve"> </v>
      </c>
      <c r="BE255" s="55" t="str">
        <f>IF(BE$247=" "," ",IF(BE$247&gt;=$P$247,0,INDEX(User_interface!$H$85:$H$174,MATCH(Berekeningen!BE$247,User_interface!$G$85:$G$174))*INDEX(User_interface!$I$85:$I$174,MATCH(Berekeningen!BE$247,User_interface!$G$85:$G$174))*User_interface!$H$54*User_interface!$H$55))</f>
        <v xml:space="preserve"> </v>
      </c>
      <c r="BF255" s="55" t="str">
        <f>IF(BF$247=" "," ",IF(BF$247&gt;=$P$247,0,INDEX(User_interface!$H$85:$H$174,MATCH(Berekeningen!BF$247,User_interface!$G$85:$G$174))*INDEX(User_interface!$I$85:$I$174,MATCH(Berekeningen!BF$247,User_interface!$G$85:$G$174))*User_interface!$H$54*User_interface!$H$55))</f>
        <v xml:space="preserve"> </v>
      </c>
      <c r="BG255" s="55" t="str">
        <f>IF(BG$247=" "," ",IF(BG$247&gt;=$P$247,0,INDEX(User_interface!$H$85:$H$174,MATCH(Berekeningen!BG$247,User_interface!$G$85:$G$174))*INDEX(User_interface!$I$85:$I$174,MATCH(Berekeningen!BG$247,User_interface!$G$85:$G$174))*User_interface!$H$54*User_interface!$H$55))</f>
        <v xml:space="preserve"> </v>
      </c>
      <c r="BH255" s="55" t="str">
        <f>IF(BH$247=" "," ",IF(BH$247&gt;=$P$247,0,INDEX(User_interface!$H$85:$H$174,MATCH(Berekeningen!BH$247,User_interface!$G$85:$G$174))*INDEX(User_interface!$I$85:$I$174,MATCH(Berekeningen!BH$247,User_interface!$G$85:$G$174))*User_interface!$H$54*User_interface!$H$55))</f>
        <v xml:space="preserve"> </v>
      </c>
      <c r="BI255" s="55" t="str">
        <f>IF(BI$247=" "," ",IF(BI$247&gt;=$P$247,0,INDEX(User_interface!$H$85:$H$174,MATCH(Berekeningen!BI$247,User_interface!$G$85:$G$174))*INDEX(User_interface!$I$85:$I$174,MATCH(Berekeningen!BI$247,User_interface!$G$85:$G$174))*User_interface!$H$54*User_interface!$H$55))</f>
        <v xml:space="preserve"> </v>
      </c>
      <c r="BJ255" s="55" t="str">
        <f>IF(BJ$247=" "," ",IF(BJ$247&gt;=$P$247,0,INDEX(User_interface!$H$85:$H$174,MATCH(Berekeningen!BJ$247,User_interface!$G$85:$G$174))*INDEX(User_interface!$I$85:$I$174,MATCH(Berekeningen!BJ$247,User_interface!$G$85:$G$174))*User_interface!$H$54*User_interface!$H$55))</f>
        <v xml:space="preserve"> </v>
      </c>
      <c r="BK255" s="55" t="str">
        <f>IF(BK$247=" "," ",IF(BK$247&gt;=$P$247,0,INDEX(User_interface!$H$85:$H$174,MATCH(Berekeningen!BK$247,User_interface!$G$85:$G$174))*INDEX(User_interface!$I$85:$I$174,MATCH(Berekeningen!BK$247,User_interface!$G$85:$G$174))*User_interface!$H$54*User_interface!$H$55))</f>
        <v xml:space="preserve"> </v>
      </c>
      <c r="BL255" s="55" t="str">
        <f>IF(BL$247=" "," ",IF(BL$247&gt;=$P$247,0,INDEX(User_interface!$H$85:$H$174,MATCH(Berekeningen!BL$247,User_interface!$G$85:$G$174))*INDEX(User_interface!$I$85:$I$174,MATCH(Berekeningen!BL$247,User_interface!$G$85:$G$174))*User_interface!$H$54*User_interface!$H$55))</f>
        <v xml:space="preserve"> </v>
      </c>
      <c r="BM255" s="55" t="str">
        <f>IF(BM$247=" "," ",IF(BM$247&gt;=$P$247,0,INDEX(User_interface!$H$85:$H$174,MATCH(Berekeningen!BM$247,User_interface!$G$85:$G$174))*INDEX(User_interface!$I$85:$I$174,MATCH(Berekeningen!BM$247,User_interface!$G$85:$G$174))*User_interface!$H$54*User_interface!$H$55))</f>
        <v xml:space="preserve"> </v>
      </c>
    </row>
    <row r="256" spans="2:65">
      <c r="B256" s="68" t="s">
        <v>4</v>
      </c>
      <c r="C256" s="68" t="s">
        <v>193</v>
      </c>
      <c r="D256" s="68" t="s">
        <v>6</v>
      </c>
      <c r="E256" s="86" t="str">
        <f t="shared" si="13"/>
        <v>Ref.</v>
      </c>
      <c r="F256" s="55" t="str">
        <f>IF(F$247=" "," ",IF(F$247&gt;=$P$247,0,INDEX(User_interface!$L$85:$L$174,MATCH(Berekeningen!F$247,User_interface!$K$85:$K$174))*INDEX(User_interface!$M$85:$M$174,MATCH(Berekeningen!F$247,User_interface!$K$85:$K$174))*User_interface!$H$54*User_interface!$H$55))</f>
        <v xml:space="preserve"> </v>
      </c>
      <c r="G256" s="55" t="str">
        <f>IF(G$247=" "," ",IF(G$247&gt;=$P$247,0,INDEX(User_interface!$L$85:$L$174,MATCH(Berekeningen!G$247,User_interface!$K$85:$K$174))*INDEX(User_interface!$M$85:$M$174,MATCH(Berekeningen!G$247,User_interface!$K$85:$K$174))*User_interface!$H$54*User_interface!$H$55))</f>
        <v xml:space="preserve"> </v>
      </c>
      <c r="H256" s="55" t="str">
        <f>IF(H$247=" "," ",IF(H$247&gt;=$P$247,0,INDEX(User_interface!$L$85:$L$174,MATCH(Berekeningen!H$247,User_interface!$K$85:$K$174))*INDEX(User_interface!$M$85:$M$174,MATCH(Berekeningen!H$247,User_interface!$K$85:$K$174))*User_interface!$H$54*User_interface!$H$55))</f>
        <v xml:space="preserve"> </v>
      </c>
      <c r="I256" s="55" t="str">
        <f>IF(I$247=" "," ",IF(I$247&gt;=$P$247,0,INDEX(User_interface!$L$85:$L$174,MATCH(Berekeningen!I$247,User_interface!$K$85:$K$174))*INDEX(User_interface!$M$85:$M$174,MATCH(Berekeningen!I$247,User_interface!$K$85:$K$174))*User_interface!$H$54*User_interface!$H$55))</f>
        <v xml:space="preserve"> </v>
      </c>
      <c r="J256" s="55" t="str">
        <f>IF(J$247=" "," ",IF(J$247&gt;=$P$247,0,INDEX(User_interface!$L$85:$L$174,MATCH(Berekeningen!J$247,User_interface!$K$85:$K$174))*INDEX(User_interface!$M$85:$M$174,MATCH(Berekeningen!J$247,User_interface!$K$85:$K$174))*User_interface!$H$54*User_interface!$H$55))</f>
        <v xml:space="preserve"> </v>
      </c>
      <c r="K256" s="55" t="str">
        <f>IF(K$247=" "," ",IF(K$247&gt;=$P$247,0,INDEX(User_interface!$L$85:$L$174,MATCH(Berekeningen!K$247,User_interface!$K$85:$K$174))*INDEX(User_interface!$M$85:$M$174,MATCH(Berekeningen!K$247,User_interface!$K$85:$K$174))*User_interface!$H$54*User_interface!$H$55))</f>
        <v xml:space="preserve"> </v>
      </c>
      <c r="L256" s="55" t="str">
        <f>IF(L$247=" "," ",IF(L$247&gt;=$P$247,0,INDEX(User_interface!$L$85:$L$174,MATCH(Berekeningen!L$247,User_interface!$K$85:$K$174))*INDEX(User_interface!$M$85:$M$174,MATCH(Berekeningen!L$247,User_interface!$K$85:$K$174))*User_interface!$H$54*User_interface!$H$55))</f>
        <v xml:space="preserve"> </v>
      </c>
      <c r="M256" s="55" t="str">
        <f>IF(M$247=" "," ",IF(M$247&gt;=$P$247,0,INDEX(User_interface!$L$85:$L$174,MATCH(Berekeningen!M$247,User_interface!$K$85:$K$174))*INDEX(User_interface!$M$85:$M$174,MATCH(Berekeningen!M$247,User_interface!$K$85:$K$174))*User_interface!$H$54*User_interface!$H$55))</f>
        <v xml:space="preserve"> </v>
      </c>
      <c r="N256" s="55" t="str">
        <f>IF(N$247=" "," ",IF(N$247&gt;=$P$247,0,INDEX(User_interface!$L$85:$L$174,MATCH(Berekeningen!N$247,User_interface!$K$85:$K$174))*INDEX(User_interface!$M$85:$M$174,MATCH(Berekeningen!N$247,User_interface!$K$85:$K$174))*User_interface!$H$54*User_interface!$H$55))</f>
        <v xml:space="preserve"> </v>
      </c>
      <c r="O256" s="55" t="str">
        <f>IF(O$247=" "," ",IF(O$247&gt;=$P$247,0,INDEX(User_interface!$L$85:$L$174,MATCH(Berekeningen!O$247,User_interface!$K$85:$K$174))*INDEX(User_interface!$M$85:$M$174,MATCH(Berekeningen!O$247,User_interface!$K$85:$K$174))*User_interface!$H$54*User_interface!$H$55))</f>
        <v xml:space="preserve"> </v>
      </c>
      <c r="P256" s="55">
        <f>IF(P$247=" "," ",IF(P$247&gt;=$P$247,0,INDEX(User_interface!$L$85:$L$174,MATCH(Berekeningen!P$247,User_interface!$K$85:$K$174))*INDEX(User_interface!$M$85:$M$174,MATCH(Berekeningen!P$247,User_interface!$K$85:$K$174))*User_interface!$H$54*User_interface!$H$55))</f>
        <v>0</v>
      </c>
      <c r="Q256" s="55">
        <f>IF(Q$247=" "," ",IF(Q$247&gt;=$P$247,0,INDEX(User_interface!$L$85:$L$174,MATCH(Berekeningen!Q$247,User_interface!$K$85:$K$174))*INDEX(User_interface!$M$85:$M$174,MATCH(Berekeningen!Q$247,User_interface!$K$85:$K$174))*User_interface!$H$54*User_interface!$H$55))</f>
        <v>0</v>
      </c>
      <c r="R256" s="55">
        <f>IF(R$247=" "," ",IF(R$247&gt;=$P$247,0,INDEX(User_interface!$L$85:$L$174,MATCH(Berekeningen!R$247,User_interface!$K$85:$K$174))*INDEX(User_interface!$M$85:$M$174,MATCH(Berekeningen!R$247,User_interface!$K$85:$K$174))*User_interface!$H$54*User_interface!$H$55))</f>
        <v>0</v>
      </c>
      <c r="S256" s="55">
        <f>IF(S$247=" "," ",IF(S$247&gt;=$P$247,0,INDEX(User_interface!$L$85:$L$174,MATCH(Berekeningen!S$247,User_interface!$K$85:$K$174))*INDEX(User_interface!$M$85:$M$174,MATCH(Berekeningen!S$247,User_interface!$K$85:$K$174))*User_interface!$H$54*User_interface!$H$55))</f>
        <v>0</v>
      </c>
      <c r="T256" s="55">
        <f>IF(T$247=" "," ",IF(T$247&gt;=$P$247,0,INDEX(User_interface!$L$85:$L$174,MATCH(Berekeningen!T$247,User_interface!$K$85:$K$174))*INDEX(User_interface!$M$85:$M$174,MATCH(Berekeningen!T$247,User_interface!$K$85:$K$174))*User_interface!$H$54*User_interface!$H$55))</f>
        <v>0</v>
      </c>
      <c r="U256" s="55">
        <f>IF(U$247=" "," ",IF(U$247&gt;=$P$247,0,INDEX(User_interface!$L$85:$L$174,MATCH(Berekeningen!U$247,User_interface!$K$85:$K$174))*INDEX(User_interface!$M$85:$M$174,MATCH(Berekeningen!U$247,User_interface!$K$85:$K$174))*User_interface!$H$54*User_interface!$H$55))</f>
        <v>0</v>
      </c>
      <c r="V256" s="55">
        <f>IF(V$247=" "," ",IF(V$247&gt;=$P$247,0,INDEX(User_interface!$L$85:$L$174,MATCH(Berekeningen!V$247,User_interface!$K$85:$K$174))*INDEX(User_interface!$M$85:$M$174,MATCH(Berekeningen!V$247,User_interface!$K$85:$K$174))*User_interface!$H$54*User_interface!$H$55))</f>
        <v>0</v>
      </c>
      <c r="W256" s="55">
        <f>IF(W$247=" "," ",IF(W$247&gt;=$P$247,0,INDEX(User_interface!$L$85:$L$174,MATCH(Berekeningen!W$247,User_interface!$K$85:$K$174))*INDEX(User_interface!$M$85:$M$174,MATCH(Berekeningen!W$247,User_interface!$K$85:$K$174))*User_interface!$H$54*User_interface!$H$55))</f>
        <v>0</v>
      </c>
      <c r="X256" s="55">
        <f>IF(X$247=" "," ",IF(X$247&gt;=$P$247,0,INDEX(User_interface!$L$85:$L$174,MATCH(Berekeningen!X$247,User_interface!$K$85:$K$174))*INDEX(User_interface!$M$85:$M$174,MATCH(Berekeningen!X$247,User_interface!$K$85:$K$174))*User_interface!$H$54*User_interface!$H$55))</f>
        <v>0</v>
      </c>
      <c r="Y256" s="55">
        <f>IF(Y$247=" "," ",IF(Y$247&gt;=$P$247,0,INDEX(User_interface!$L$85:$L$174,MATCH(Berekeningen!Y$247,User_interface!$K$85:$K$174))*INDEX(User_interface!$M$85:$M$174,MATCH(Berekeningen!Y$247,User_interface!$K$85:$K$174))*User_interface!$H$54*User_interface!$H$55))</f>
        <v>0</v>
      </c>
      <c r="Z256" s="55">
        <f>IF(Z$247=" "," ",IF(Z$247&gt;=$P$247,0,INDEX(User_interface!$L$85:$L$174,MATCH(Berekeningen!Z$247,User_interface!$K$85:$K$174))*INDEX(User_interface!$M$85:$M$174,MATCH(Berekeningen!Z$247,User_interface!$K$85:$K$174))*User_interface!$H$54*User_interface!$H$55))</f>
        <v>0</v>
      </c>
      <c r="AA256" s="55">
        <f>IF(AA$247=" "," ",IF(AA$247&gt;=$P$247,0,INDEX(User_interface!$L$85:$L$174,MATCH(Berekeningen!AA$247,User_interface!$K$85:$K$174))*INDEX(User_interface!$M$85:$M$174,MATCH(Berekeningen!AA$247,User_interface!$K$85:$K$174))*User_interface!$H$54*User_interface!$H$55))</f>
        <v>0</v>
      </c>
      <c r="AB256" s="55">
        <f>IF(AB$247=" "," ",IF(AB$247&gt;=$P$247,0,INDEX(User_interface!$L$85:$L$174,MATCH(Berekeningen!AB$247,User_interface!$K$85:$K$174))*INDEX(User_interface!$M$85:$M$174,MATCH(Berekeningen!AB$247,User_interface!$K$85:$K$174))*User_interface!$H$54*User_interface!$H$55))</f>
        <v>0</v>
      </c>
      <c r="AC256" s="55">
        <f>IF(AC$247=" "," ",IF(AC$247&gt;=$P$247,0,INDEX(User_interface!$L$85:$L$174,MATCH(Berekeningen!AC$247,User_interface!$K$85:$K$174))*INDEX(User_interface!$M$85:$M$174,MATCH(Berekeningen!AC$247,User_interface!$K$85:$K$174))*User_interface!$H$54*User_interface!$H$55))</f>
        <v>0</v>
      </c>
      <c r="AD256" s="55">
        <f>IF(AD$247=" "," ",IF(AD$247&gt;=$P$247,0,INDEX(User_interface!$L$85:$L$174,MATCH(Berekeningen!AD$247,User_interface!$K$85:$K$174))*INDEX(User_interface!$M$85:$M$174,MATCH(Berekeningen!AD$247,User_interface!$K$85:$K$174))*User_interface!$H$54*User_interface!$H$55))</f>
        <v>0</v>
      </c>
      <c r="AE256" s="55">
        <f>IF(AE$247=" "," ",IF(AE$247&gt;=$P$247,0,INDEX(User_interface!$L$85:$L$174,MATCH(Berekeningen!AE$247,User_interface!$K$85:$K$174))*INDEX(User_interface!$M$85:$M$174,MATCH(Berekeningen!AE$247,User_interface!$K$85:$K$174))*User_interface!$H$54*User_interface!$H$55))</f>
        <v>0</v>
      </c>
      <c r="AF256" s="55">
        <f>IF(AF$247=" "," ",IF(AF$247&gt;=$P$247,0,INDEX(User_interface!$L$85:$L$174,MATCH(Berekeningen!AF$247,User_interface!$K$85:$K$174))*INDEX(User_interface!$M$85:$M$174,MATCH(Berekeningen!AF$247,User_interface!$K$85:$K$174))*User_interface!$H$54*User_interface!$H$55))</f>
        <v>0</v>
      </c>
      <c r="AG256" s="55">
        <f>IF(AG$247=" "," ",IF(AG$247&gt;=$P$247,0,INDEX(User_interface!$L$85:$L$174,MATCH(Berekeningen!AG$247,User_interface!$K$85:$K$174))*INDEX(User_interface!$M$85:$M$174,MATCH(Berekeningen!AG$247,User_interface!$K$85:$K$174))*User_interface!$H$54*User_interface!$H$55))</f>
        <v>0</v>
      </c>
      <c r="AH256" s="55">
        <f>IF(AH$247=" "," ",IF(AH$247&gt;=$P$247,0,INDEX(User_interface!$L$85:$L$174,MATCH(Berekeningen!AH$247,User_interface!$K$85:$K$174))*INDEX(User_interface!$M$85:$M$174,MATCH(Berekeningen!AH$247,User_interface!$K$85:$K$174))*User_interface!$H$54*User_interface!$H$55))</f>
        <v>0</v>
      </c>
      <c r="AI256" s="55">
        <f>IF(AI$247=" "," ",IF(AI$247&gt;=$P$247,0,INDEX(User_interface!$L$85:$L$174,MATCH(Berekeningen!AI$247,User_interface!$K$85:$K$174))*INDEX(User_interface!$M$85:$M$174,MATCH(Berekeningen!AI$247,User_interface!$K$85:$K$174))*User_interface!$H$54*User_interface!$H$55))</f>
        <v>0</v>
      </c>
      <c r="AJ256" s="55">
        <f>IF(AJ$247=" "," ",IF(AJ$247&gt;=$P$247,0,INDEX(User_interface!$L$85:$L$174,MATCH(Berekeningen!AJ$247,User_interface!$K$85:$K$174))*INDEX(User_interface!$M$85:$M$174,MATCH(Berekeningen!AJ$247,User_interface!$K$85:$K$174))*User_interface!$H$54*User_interface!$H$55))</f>
        <v>0</v>
      </c>
      <c r="AK256" s="55">
        <f>IF(AK$247=" "," ",IF(AK$247&gt;=$P$247,0,INDEX(User_interface!$L$85:$L$174,MATCH(Berekeningen!AK$247,User_interface!$K$85:$K$174))*INDEX(User_interface!$M$85:$M$174,MATCH(Berekeningen!AK$247,User_interface!$K$85:$K$174))*User_interface!$H$54*User_interface!$H$55))</f>
        <v>0</v>
      </c>
      <c r="AL256" s="55">
        <f>IF(AL$247=" "," ",IF(AL$247&gt;=$P$247,0,INDEX(User_interface!$L$85:$L$174,MATCH(Berekeningen!AL$247,User_interface!$K$85:$K$174))*INDEX(User_interface!$M$85:$M$174,MATCH(Berekeningen!AL$247,User_interface!$K$85:$K$174))*User_interface!$H$54*User_interface!$H$55))</f>
        <v>0</v>
      </c>
      <c r="AM256" s="55">
        <f>IF(AM$247=" "," ",IF(AM$247&gt;=$P$247,0,INDEX(User_interface!$L$85:$L$174,MATCH(Berekeningen!AM$247,User_interface!$K$85:$K$174))*INDEX(User_interface!$M$85:$M$174,MATCH(Berekeningen!AM$247,User_interface!$K$85:$K$174))*User_interface!$H$54*User_interface!$H$55))</f>
        <v>0</v>
      </c>
      <c r="AN256" s="55">
        <f>IF(AN$247=" "," ",IF(AN$247&gt;=$P$247,0,INDEX(User_interface!$L$85:$L$174,MATCH(Berekeningen!AN$247,User_interface!$K$85:$K$174))*INDEX(User_interface!$M$85:$M$174,MATCH(Berekeningen!AN$247,User_interface!$K$85:$K$174))*User_interface!$H$54*User_interface!$H$55))</f>
        <v>0</v>
      </c>
      <c r="AO256" s="55">
        <f>IF(AO$247=" "," ",IF(AO$247&gt;=$P$247,0,INDEX(User_interface!$L$85:$L$174,MATCH(Berekeningen!AO$247,User_interface!$K$85:$K$174))*INDEX(User_interface!$M$85:$M$174,MATCH(Berekeningen!AO$247,User_interface!$K$85:$K$174))*User_interface!$H$54*User_interface!$H$55))</f>
        <v>0</v>
      </c>
      <c r="AP256" s="55">
        <f>IF(AP$247=" "," ",IF(AP$247&gt;=$P$247,0,INDEX(User_interface!$L$85:$L$174,MATCH(Berekeningen!AP$247,User_interface!$K$85:$K$174))*INDEX(User_interface!$M$85:$M$174,MATCH(Berekeningen!AP$247,User_interface!$K$85:$K$174))*User_interface!$H$54*User_interface!$H$55))</f>
        <v>0</v>
      </c>
      <c r="AQ256" s="55">
        <f>IF(AQ$247=" "," ",IF(AQ$247&gt;=$P$247,0,INDEX(User_interface!$L$85:$L$174,MATCH(Berekeningen!AQ$247,User_interface!$K$85:$K$174))*INDEX(User_interface!$M$85:$M$174,MATCH(Berekeningen!AQ$247,User_interface!$K$85:$K$174))*User_interface!$H$54*User_interface!$H$55))</f>
        <v>0</v>
      </c>
      <c r="AR256" s="55">
        <f>IF(AR$247=" "," ",IF(AR$247&gt;=$P$247,0,INDEX(User_interface!$L$85:$L$174,MATCH(Berekeningen!AR$247,User_interface!$K$85:$K$174))*INDEX(User_interface!$M$85:$M$174,MATCH(Berekeningen!AR$247,User_interface!$K$85:$K$174))*User_interface!$H$54*User_interface!$H$55))</f>
        <v>0</v>
      </c>
      <c r="AS256" s="55">
        <f>IF(AS$247=" "," ",IF(AS$247&gt;=$P$247,0,INDEX(User_interface!$L$85:$L$174,MATCH(Berekeningen!AS$247,User_interface!$K$85:$K$174))*INDEX(User_interface!$M$85:$M$174,MATCH(Berekeningen!AS$247,User_interface!$K$85:$K$174))*User_interface!$H$54*User_interface!$H$55))</f>
        <v>0</v>
      </c>
      <c r="AT256" s="55" t="str">
        <f>IF(AT$247=" "," ",IF(AT$247&gt;=$P$247,0,INDEX(User_interface!$L$85:$L$174,MATCH(Berekeningen!AT$247,User_interface!$K$85:$K$174))*INDEX(User_interface!$M$85:$M$174,MATCH(Berekeningen!AT$247,User_interface!$K$85:$K$174))*User_interface!$H$54*User_interface!$H$55))</f>
        <v xml:space="preserve"> </v>
      </c>
      <c r="AU256" s="55" t="str">
        <f>IF(AU$247=" "," ",IF(AU$247&gt;=$P$247,0,INDEX(User_interface!$L$85:$L$174,MATCH(Berekeningen!AU$247,User_interface!$K$85:$K$174))*INDEX(User_interface!$M$85:$M$174,MATCH(Berekeningen!AU$247,User_interface!$K$85:$K$174))*User_interface!$H$54*User_interface!$H$55))</f>
        <v xml:space="preserve"> </v>
      </c>
      <c r="AV256" s="55" t="str">
        <f>IF(AV$247=" "," ",IF(AV$247&gt;=$P$247,0,INDEX(User_interface!$L$85:$L$174,MATCH(Berekeningen!AV$247,User_interface!$K$85:$K$174))*INDEX(User_interface!$M$85:$M$174,MATCH(Berekeningen!AV$247,User_interface!$K$85:$K$174))*User_interface!$H$54*User_interface!$H$55))</f>
        <v xml:space="preserve"> </v>
      </c>
      <c r="AW256" s="55" t="str">
        <f>IF(AW$247=" "," ",IF(AW$247&gt;=$P$247,0,INDEX(User_interface!$L$85:$L$174,MATCH(Berekeningen!AW$247,User_interface!$K$85:$K$174))*INDEX(User_interface!$M$85:$M$174,MATCH(Berekeningen!AW$247,User_interface!$K$85:$K$174))*User_interface!$H$54*User_interface!$H$55))</f>
        <v xml:space="preserve"> </v>
      </c>
      <c r="AX256" s="55" t="str">
        <f>IF(AX$247=" "," ",IF(AX$247&gt;=$P$247,0,INDEX(User_interface!$L$85:$L$174,MATCH(Berekeningen!AX$247,User_interface!$K$85:$K$174))*INDEX(User_interface!$M$85:$M$174,MATCH(Berekeningen!AX$247,User_interface!$K$85:$K$174))*User_interface!$H$54*User_interface!$H$55))</f>
        <v xml:space="preserve"> </v>
      </c>
      <c r="AY256" s="55" t="str">
        <f>IF(AY$247=" "," ",IF(AY$247&gt;=$P$247,0,INDEX(User_interface!$L$85:$L$174,MATCH(Berekeningen!AY$247,User_interface!$K$85:$K$174))*INDEX(User_interface!$M$85:$M$174,MATCH(Berekeningen!AY$247,User_interface!$K$85:$K$174))*User_interface!$H$54*User_interface!$H$55))</f>
        <v xml:space="preserve"> </v>
      </c>
      <c r="AZ256" s="55" t="str">
        <f>IF(AZ$247=" "," ",IF(AZ$247&gt;=$P$247,0,INDEX(User_interface!$L$85:$L$174,MATCH(Berekeningen!AZ$247,User_interface!$K$85:$K$174))*INDEX(User_interface!$M$85:$M$174,MATCH(Berekeningen!AZ$247,User_interface!$K$85:$K$174))*User_interface!$H$54*User_interface!$H$55))</f>
        <v xml:space="preserve"> </v>
      </c>
      <c r="BA256" s="55" t="str">
        <f>IF(BA$247=" "," ",IF(BA$247&gt;=$P$247,0,INDEX(User_interface!$L$85:$L$174,MATCH(Berekeningen!BA$247,User_interface!$K$85:$K$174))*INDEX(User_interface!$M$85:$M$174,MATCH(Berekeningen!BA$247,User_interface!$K$85:$K$174))*User_interface!$H$54*User_interface!$H$55))</f>
        <v xml:space="preserve"> </v>
      </c>
      <c r="BB256" s="55" t="str">
        <f>IF(BB$247=" "," ",IF(BB$247&gt;=$P$247,0,INDEX(User_interface!$L$85:$L$174,MATCH(Berekeningen!BB$247,User_interface!$K$85:$K$174))*INDEX(User_interface!$M$85:$M$174,MATCH(Berekeningen!BB$247,User_interface!$K$85:$K$174))*User_interface!$H$54*User_interface!$H$55))</f>
        <v xml:space="preserve"> </v>
      </c>
      <c r="BC256" s="55" t="str">
        <f>IF(BC$247=" "," ",IF(BC$247&gt;=$P$247,0,INDEX(User_interface!$L$85:$L$174,MATCH(Berekeningen!BC$247,User_interface!$K$85:$K$174))*INDEX(User_interface!$M$85:$M$174,MATCH(Berekeningen!BC$247,User_interface!$K$85:$K$174))*User_interface!$H$54*User_interface!$H$55))</f>
        <v xml:space="preserve"> </v>
      </c>
      <c r="BD256" s="55" t="str">
        <f>IF(BD$247=" "," ",IF(BD$247&gt;=$P$247,0,INDEX(User_interface!$L$85:$L$174,MATCH(Berekeningen!BD$247,User_interface!$K$85:$K$174))*INDEX(User_interface!$M$85:$M$174,MATCH(Berekeningen!BD$247,User_interface!$K$85:$K$174))*User_interface!$H$54*User_interface!$H$55))</f>
        <v xml:space="preserve"> </v>
      </c>
      <c r="BE256" s="55" t="str">
        <f>IF(BE$247=" "," ",IF(BE$247&gt;=$P$247,0,INDEX(User_interface!$L$85:$L$174,MATCH(Berekeningen!BE$247,User_interface!$K$85:$K$174))*INDEX(User_interface!$M$85:$M$174,MATCH(Berekeningen!BE$247,User_interface!$K$85:$K$174))*User_interface!$H$54*User_interface!$H$55))</f>
        <v xml:space="preserve"> </v>
      </c>
      <c r="BF256" s="55" t="str">
        <f>IF(BF$247=" "," ",IF(BF$247&gt;=$P$247,0,INDEX(User_interface!$L$85:$L$174,MATCH(Berekeningen!BF$247,User_interface!$K$85:$K$174))*INDEX(User_interface!$M$85:$M$174,MATCH(Berekeningen!BF$247,User_interface!$K$85:$K$174))*User_interface!$H$54*User_interface!$H$55))</f>
        <v xml:space="preserve"> </v>
      </c>
      <c r="BG256" s="55" t="str">
        <f>IF(BG$247=" "," ",IF(BG$247&gt;=$P$247,0,INDEX(User_interface!$L$85:$L$174,MATCH(Berekeningen!BG$247,User_interface!$K$85:$K$174))*INDEX(User_interface!$M$85:$M$174,MATCH(Berekeningen!BG$247,User_interface!$K$85:$K$174))*User_interface!$H$54*User_interface!$H$55))</f>
        <v xml:space="preserve"> </v>
      </c>
      <c r="BH256" s="55" t="str">
        <f>IF(BH$247=" "," ",IF(BH$247&gt;=$P$247,0,INDEX(User_interface!$L$85:$L$174,MATCH(Berekeningen!BH$247,User_interface!$K$85:$K$174))*INDEX(User_interface!$M$85:$M$174,MATCH(Berekeningen!BH$247,User_interface!$K$85:$K$174))*User_interface!$H$54*User_interface!$H$55))</f>
        <v xml:space="preserve"> </v>
      </c>
      <c r="BI256" s="55" t="str">
        <f>IF(BI$247=" "," ",IF(BI$247&gt;=$P$247,0,INDEX(User_interface!$L$85:$L$174,MATCH(Berekeningen!BI$247,User_interface!$K$85:$K$174))*INDEX(User_interface!$M$85:$M$174,MATCH(Berekeningen!BI$247,User_interface!$K$85:$K$174))*User_interface!$H$54*User_interface!$H$55))</f>
        <v xml:space="preserve"> </v>
      </c>
      <c r="BJ256" s="55" t="str">
        <f>IF(BJ$247=" "," ",IF(BJ$247&gt;=$P$247,0,INDEX(User_interface!$L$85:$L$174,MATCH(Berekeningen!BJ$247,User_interface!$K$85:$K$174))*INDEX(User_interface!$M$85:$M$174,MATCH(Berekeningen!BJ$247,User_interface!$K$85:$K$174))*User_interface!$H$54*User_interface!$H$55))</f>
        <v xml:space="preserve"> </v>
      </c>
      <c r="BK256" s="55" t="str">
        <f>IF(BK$247=" "," ",IF(BK$247&gt;=$P$247,0,INDEX(User_interface!$L$85:$L$174,MATCH(Berekeningen!BK$247,User_interface!$K$85:$K$174))*INDEX(User_interface!$M$85:$M$174,MATCH(Berekeningen!BK$247,User_interface!$K$85:$K$174))*User_interface!$H$54*User_interface!$H$55))</f>
        <v xml:space="preserve"> </v>
      </c>
      <c r="BL256" s="55" t="str">
        <f>IF(BL$247=" "," ",IF(BL$247&gt;=$P$247,0,INDEX(User_interface!$L$85:$L$174,MATCH(Berekeningen!BL$247,User_interface!$K$85:$K$174))*INDEX(User_interface!$M$85:$M$174,MATCH(Berekeningen!BL$247,User_interface!$K$85:$K$174))*User_interface!$H$54*User_interface!$H$55))</f>
        <v xml:space="preserve"> </v>
      </c>
      <c r="BM256" s="55" t="str">
        <f>IF(BM$247=" "," ",IF(BM$247&gt;=$P$247,0,INDEX(User_interface!$L$85:$L$174,MATCH(Berekeningen!BM$247,User_interface!$K$85:$K$174))*INDEX(User_interface!$M$85:$M$174,MATCH(Berekeningen!BM$247,User_interface!$K$85:$K$174))*User_interface!$H$54*User_interface!$H$55))</f>
        <v xml:space="preserve"> </v>
      </c>
    </row>
    <row r="257" spans="2:65">
      <c r="B257" s="68" t="s">
        <v>4</v>
      </c>
      <c r="C257" s="68" t="s">
        <v>194</v>
      </c>
      <c r="D257" s="68" t="s">
        <v>6</v>
      </c>
      <c r="E257" s="86" t="str">
        <f t="shared" si="13"/>
        <v>Ref.</v>
      </c>
      <c r="F257" s="55" t="str">
        <f>IF(F$247=" "," ",IF(F$247&gt;=$P$247,0,INDEX(User_interface!$P$85:$P$174,MATCH(Berekeningen!F$247,User_interface!$O$85:$O$174))*INDEX(User_interface!$Q$85:$Q$174,MATCH(Berekeningen!F$247,User_interface!$O$85:$O$174))*User_interface!$H$54*User_interface!$H$55))</f>
        <v xml:space="preserve"> </v>
      </c>
      <c r="G257" s="55" t="str">
        <f>IF(G$247=" "," ",IF(G$247&gt;=$P$247,0,INDEX(User_interface!$P$85:$P$174,MATCH(Berekeningen!G$247,User_interface!$O$85:$O$174))*INDEX(User_interface!$Q$85:$Q$174,MATCH(Berekeningen!G$247,User_interface!$O$85:$O$174))*User_interface!$H$54*User_interface!$H$55))</f>
        <v xml:space="preserve"> </v>
      </c>
      <c r="H257" s="55" t="str">
        <f>IF(H$247=" "," ",IF(H$247&gt;=$P$247,0,INDEX(User_interface!$P$85:$P$174,MATCH(Berekeningen!H$247,User_interface!$O$85:$O$174))*INDEX(User_interface!$Q$85:$Q$174,MATCH(Berekeningen!H$247,User_interface!$O$85:$O$174))*User_interface!$H$54*User_interface!$H$55))</f>
        <v xml:space="preserve"> </v>
      </c>
      <c r="I257" s="55" t="str">
        <f>IF(I$247=" "," ",IF(I$247&gt;=$P$247,0,INDEX(User_interface!$P$85:$P$174,MATCH(Berekeningen!I$247,User_interface!$O$85:$O$174))*INDEX(User_interface!$Q$85:$Q$174,MATCH(Berekeningen!I$247,User_interface!$O$85:$O$174))*User_interface!$H$54*User_interface!$H$55))</f>
        <v xml:space="preserve"> </v>
      </c>
      <c r="J257" s="55" t="str">
        <f>IF(J$247=" "," ",IF(J$247&gt;=$P$247,0,INDEX(User_interface!$P$85:$P$174,MATCH(Berekeningen!J$247,User_interface!$O$85:$O$174))*INDEX(User_interface!$Q$85:$Q$174,MATCH(Berekeningen!J$247,User_interface!$O$85:$O$174))*User_interface!$H$54*User_interface!$H$55))</f>
        <v xml:space="preserve"> </v>
      </c>
      <c r="K257" s="55" t="str">
        <f>IF(K$247=" "," ",IF(K$247&gt;=$P$247,0,INDEX(User_interface!$P$85:$P$174,MATCH(Berekeningen!K$247,User_interface!$O$85:$O$174))*INDEX(User_interface!$Q$85:$Q$174,MATCH(Berekeningen!K$247,User_interface!$O$85:$O$174))*User_interface!$H$54*User_interface!$H$55))</f>
        <v xml:space="preserve"> </v>
      </c>
      <c r="L257" s="55" t="str">
        <f>IF(L$247=" "," ",IF(L$247&gt;=$P$247,0,INDEX(User_interface!$P$85:$P$174,MATCH(Berekeningen!L$247,User_interface!$O$85:$O$174))*INDEX(User_interface!$Q$85:$Q$174,MATCH(Berekeningen!L$247,User_interface!$O$85:$O$174))*User_interface!$H$54*User_interface!$H$55))</f>
        <v xml:space="preserve"> </v>
      </c>
      <c r="M257" s="55" t="str">
        <f>IF(M$247=" "," ",IF(M$247&gt;=$P$247,0,INDEX(User_interface!$P$85:$P$174,MATCH(Berekeningen!M$247,User_interface!$O$85:$O$174))*INDEX(User_interface!$Q$85:$Q$174,MATCH(Berekeningen!M$247,User_interface!$O$85:$O$174))*User_interface!$H$54*User_interface!$H$55))</f>
        <v xml:space="preserve"> </v>
      </c>
      <c r="N257" s="55" t="str">
        <f>IF(N$247=" "," ",IF(N$247&gt;=$P$247,0,INDEX(User_interface!$P$85:$P$174,MATCH(Berekeningen!N$247,User_interface!$O$85:$O$174))*INDEX(User_interface!$Q$85:$Q$174,MATCH(Berekeningen!N$247,User_interface!$O$85:$O$174))*User_interface!$H$54*User_interface!$H$55))</f>
        <v xml:space="preserve"> </v>
      </c>
      <c r="O257" s="55" t="str">
        <f>IF(O$247=" "," ",IF(O$247&gt;=$P$247,0,INDEX(User_interface!$P$85:$P$174,MATCH(Berekeningen!O$247,User_interface!$O$85:$O$174))*INDEX(User_interface!$Q$85:$Q$174,MATCH(Berekeningen!O$247,User_interface!$O$85:$O$174))*User_interface!$H$54*User_interface!$H$55))</f>
        <v xml:space="preserve"> </v>
      </c>
      <c r="P257" s="55">
        <f>IF(P$247=" "," ",IF(P$247&gt;=$P$247,0,INDEX(User_interface!$P$85:$P$174,MATCH(Berekeningen!P$247,User_interface!$O$85:$O$174))*INDEX(User_interface!$Q$85:$Q$174,MATCH(Berekeningen!P$247,User_interface!$O$85:$O$174))*User_interface!$H$54*User_interface!$H$55))</f>
        <v>0</v>
      </c>
      <c r="Q257" s="55">
        <f>IF(Q$247=" "," ",IF(Q$247&gt;=$P$247,0,INDEX(User_interface!$P$85:$P$174,MATCH(Berekeningen!Q$247,User_interface!$O$85:$O$174))*INDEX(User_interface!$Q$85:$Q$174,MATCH(Berekeningen!Q$247,User_interface!$O$85:$O$174))*User_interface!$H$54*User_interface!$H$55))</f>
        <v>0</v>
      </c>
      <c r="R257" s="55">
        <f>IF(R$247=" "," ",IF(R$247&gt;=$P$247,0,INDEX(User_interface!$P$85:$P$174,MATCH(Berekeningen!R$247,User_interface!$O$85:$O$174))*INDEX(User_interface!$Q$85:$Q$174,MATCH(Berekeningen!R$247,User_interface!$O$85:$O$174))*User_interface!$H$54*User_interface!$H$55))</f>
        <v>0</v>
      </c>
      <c r="S257" s="55">
        <f>IF(S$247=" "," ",IF(S$247&gt;=$P$247,0,INDEX(User_interface!$P$85:$P$174,MATCH(Berekeningen!S$247,User_interface!$O$85:$O$174))*INDEX(User_interface!$Q$85:$Q$174,MATCH(Berekeningen!S$247,User_interface!$O$85:$O$174))*User_interface!$H$54*User_interface!$H$55))</f>
        <v>0</v>
      </c>
      <c r="T257" s="55">
        <f>IF(T$247=" "," ",IF(T$247&gt;=$P$247,0,INDEX(User_interface!$P$85:$P$174,MATCH(Berekeningen!T$247,User_interface!$O$85:$O$174))*INDEX(User_interface!$Q$85:$Q$174,MATCH(Berekeningen!T$247,User_interface!$O$85:$O$174))*User_interface!$H$54*User_interface!$H$55))</f>
        <v>0</v>
      </c>
      <c r="U257" s="55">
        <f>IF(U$247=" "," ",IF(U$247&gt;=$P$247,0,INDEX(User_interface!$P$85:$P$174,MATCH(Berekeningen!U$247,User_interface!$O$85:$O$174))*INDEX(User_interface!$Q$85:$Q$174,MATCH(Berekeningen!U$247,User_interface!$O$85:$O$174))*User_interface!$H$54*User_interface!$H$55))</f>
        <v>0</v>
      </c>
      <c r="V257" s="55">
        <f>IF(V$247=" "," ",IF(V$247&gt;=$P$247,0,INDEX(User_interface!$P$85:$P$174,MATCH(Berekeningen!V$247,User_interface!$O$85:$O$174))*INDEX(User_interface!$Q$85:$Q$174,MATCH(Berekeningen!V$247,User_interface!$O$85:$O$174))*User_interface!$H$54*User_interface!$H$55))</f>
        <v>0</v>
      </c>
      <c r="W257" s="55">
        <f>IF(W$247=" "," ",IF(W$247&gt;=$P$247,0,INDEX(User_interface!$P$85:$P$174,MATCH(Berekeningen!W$247,User_interface!$O$85:$O$174))*INDEX(User_interface!$Q$85:$Q$174,MATCH(Berekeningen!W$247,User_interface!$O$85:$O$174))*User_interface!$H$54*User_interface!$H$55))</f>
        <v>0</v>
      </c>
      <c r="X257" s="55">
        <f>IF(X$247=" "," ",IF(X$247&gt;=$P$247,0,INDEX(User_interface!$P$85:$P$174,MATCH(Berekeningen!X$247,User_interface!$O$85:$O$174))*INDEX(User_interface!$Q$85:$Q$174,MATCH(Berekeningen!X$247,User_interface!$O$85:$O$174))*User_interface!$H$54*User_interface!$H$55))</f>
        <v>0</v>
      </c>
      <c r="Y257" s="55">
        <f>IF(Y$247=" "," ",IF(Y$247&gt;=$P$247,0,INDEX(User_interface!$P$85:$P$174,MATCH(Berekeningen!Y$247,User_interface!$O$85:$O$174))*INDEX(User_interface!$Q$85:$Q$174,MATCH(Berekeningen!Y$247,User_interface!$O$85:$O$174))*User_interface!$H$54*User_interface!$H$55))</f>
        <v>0</v>
      </c>
      <c r="Z257" s="55">
        <f>IF(Z$247=" "," ",IF(Z$247&gt;=$P$247,0,INDEX(User_interface!$P$85:$P$174,MATCH(Berekeningen!Z$247,User_interface!$O$85:$O$174))*INDEX(User_interface!$Q$85:$Q$174,MATCH(Berekeningen!Z$247,User_interface!$O$85:$O$174))*User_interface!$H$54*User_interface!$H$55))</f>
        <v>0</v>
      </c>
      <c r="AA257" s="55">
        <f>IF(AA$247=" "," ",IF(AA$247&gt;=$P$247,0,INDEX(User_interface!$P$85:$P$174,MATCH(Berekeningen!AA$247,User_interface!$O$85:$O$174))*INDEX(User_interface!$Q$85:$Q$174,MATCH(Berekeningen!AA$247,User_interface!$O$85:$O$174))*User_interface!$H$54*User_interface!$H$55))</f>
        <v>0</v>
      </c>
      <c r="AB257" s="55">
        <f>IF(AB$247=" "," ",IF(AB$247&gt;=$P$247,0,INDEX(User_interface!$P$85:$P$174,MATCH(Berekeningen!AB$247,User_interface!$O$85:$O$174))*INDEX(User_interface!$Q$85:$Q$174,MATCH(Berekeningen!AB$247,User_interface!$O$85:$O$174))*User_interface!$H$54*User_interface!$H$55))</f>
        <v>0</v>
      </c>
      <c r="AC257" s="55">
        <f>IF(AC$247=" "," ",IF(AC$247&gt;=$P$247,0,INDEX(User_interface!$P$85:$P$174,MATCH(Berekeningen!AC$247,User_interface!$O$85:$O$174))*INDEX(User_interface!$Q$85:$Q$174,MATCH(Berekeningen!AC$247,User_interface!$O$85:$O$174))*User_interface!$H$54*User_interface!$H$55))</f>
        <v>0</v>
      </c>
      <c r="AD257" s="55">
        <f>IF(AD$247=" "," ",IF(AD$247&gt;=$P$247,0,INDEX(User_interface!$P$85:$P$174,MATCH(Berekeningen!AD$247,User_interface!$O$85:$O$174))*INDEX(User_interface!$Q$85:$Q$174,MATCH(Berekeningen!AD$247,User_interface!$O$85:$O$174))*User_interface!$H$54*User_interface!$H$55))</f>
        <v>0</v>
      </c>
      <c r="AE257" s="55">
        <f>IF(AE$247=" "," ",IF(AE$247&gt;=$P$247,0,INDEX(User_interface!$P$85:$P$174,MATCH(Berekeningen!AE$247,User_interface!$O$85:$O$174))*INDEX(User_interface!$Q$85:$Q$174,MATCH(Berekeningen!AE$247,User_interface!$O$85:$O$174))*User_interface!$H$54*User_interface!$H$55))</f>
        <v>0</v>
      </c>
      <c r="AF257" s="55">
        <f>IF(AF$247=" "," ",IF(AF$247&gt;=$P$247,0,INDEX(User_interface!$P$85:$P$174,MATCH(Berekeningen!AF$247,User_interface!$O$85:$O$174))*INDEX(User_interface!$Q$85:$Q$174,MATCH(Berekeningen!AF$247,User_interface!$O$85:$O$174))*User_interface!$H$54*User_interface!$H$55))</f>
        <v>0</v>
      </c>
      <c r="AG257" s="55">
        <f>IF(AG$247=" "," ",IF(AG$247&gt;=$P$247,0,INDEX(User_interface!$P$85:$P$174,MATCH(Berekeningen!AG$247,User_interface!$O$85:$O$174))*INDEX(User_interface!$Q$85:$Q$174,MATCH(Berekeningen!AG$247,User_interface!$O$85:$O$174))*User_interface!$H$54*User_interface!$H$55))</f>
        <v>0</v>
      </c>
      <c r="AH257" s="55">
        <f>IF(AH$247=" "," ",IF(AH$247&gt;=$P$247,0,INDEX(User_interface!$P$85:$P$174,MATCH(Berekeningen!AH$247,User_interface!$O$85:$O$174))*INDEX(User_interface!$Q$85:$Q$174,MATCH(Berekeningen!AH$247,User_interface!$O$85:$O$174))*User_interface!$H$54*User_interface!$H$55))</f>
        <v>0</v>
      </c>
      <c r="AI257" s="55">
        <f>IF(AI$247=" "," ",IF(AI$247&gt;=$P$247,0,INDEX(User_interface!$P$85:$P$174,MATCH(Berekeningen!AI$247,User_interface!$O$85:$O$174))*INDEX(User_interface!$Q$85:$Q$174,MATCH(Berekeningen!AI$247,User_interface!$O$85:$O$174))*User_interface!$H$54*User_interface!$H$55))</f>
        <v>0</v>
      </c>
      <c r="AJ257" s="55">
        <f>IF(AJ$247=" "," ",IF(AJ$247&gt;=$P$247,0,INDEX(User_interface!$P$85:$P$174,MATCH(Berekeningen!AJ$247,User_interface!$O$85:$O$174))*INDEX(User_interface!$Q$85:$Q$174,MATCH(Berekeningen!AJ$247,User_interface!$O$85:$O$174))*User_interface!$H$54*User_interface!$H$55))</f>
        <v>0</v>
      </c>
      <c r="AK257" s="55">
        <f>IF(AK$247=" "," ",IF(AK$247&gt;=$P$247,0,INDEX(User_interface!$P$85:$P$174,MATCH(Berekeningen!AK$247,User_interface!$O$85:$O$174))*INDEX(User_interface!$Q$85:$Q$174,MATCH(Berekeningen!AK$247,User_interface!$O$85:$O$174))*User_interface!$H$54*User_interface!$H$55))</f>
        <v>0</v>
      </c>
      <c r="AL257" s="55">
        <f>IF(AL$247=" "," ",IF(AL$247&gt;=$P$247,0,INDEX(User_interface!$P$85:$P$174,MATCH(Berekeningen!AL$247,User_interface!$O$85:$O$174))*INDEX(User_interface!$Q$85:$Q$174,MATCH(Berekeningen!AL$247,User_interface!$O$85:$O$174))*User_interface!$H$54*User_interface!$H$55))</f>
        <v>0</v>
      </c>
      <c r="AM257" s="55">
        <f>IF(AM$247=" "," ",IF(AM$247&gt;=$P$247,0,INDEX(User_interface!$P$85:$P$174,MATCH(Berekeningen!AM$247,User_interface!$O$85:$O$174))*INDEX(User_interface!$Q$85:$Q$174,MATCH(Berekeningen!AM$247,User_interface!$O$85:$O$174))*User_interface!$H$54*User_interface!$H$55))</f>
        <v>0</v>
      </c>
      <c r="AN257" s="55">
        <f>IF(AN$247=" "," ",IF(AN$247&gt;=$P$247,0,INDEX(User_interface!$P$85:$P$174,MATCH(Berekeningen!AN$247,User_interface!$O$85:$O$174))*INDEX(User_interface!$Q$85:$Q$174,MATCH(Berekeningen!AN$247,User_interface!$O$85:$O$174))*User_interface!$H$54*User_interface!$H$55))</f>
        <v>0</v>
      </c>
      <c r="AO257" s="55">
        <f>IF(AO$247=" "," ",IF(AO$247&gt;=$P$247,0,INDEX(User_interface!$P$85:$P$174,MATCH(Berekeningen!AO$247,User_interface!$O$85:$O$174))*INDEX(User_interface!$Q$85:$Q$174,MATCH(Berekeningen!AO$247,User_interface!$O$85:$O$174))*User_interface!$H$54*User_interface!$H$55))</f>
        <v>0</v>
      </c>
      <c r="AP257" s="55">
        <f>IF(AP$247=" "," ",IF(AP$247&gt;=$P$247,0,INDEX(User_interface!$P$85:$P$174,MATCH(Berekeningen!AP$247,User_interface!$O$85:$O$174))*INDEX(User_interface!$Q$85:$Q$174,MATCH(Berekeningen!AP$247,User_interface!$O$85:$O$174))*User_interface!$H$54*User_interface!$H$55))</f>
        <v>0</v>
      </c>
      <c r="AQ257" s="55">
        <f>IF(AQ$247=" "," ",IF(AQ$247&gt;=$P$247,0,INDEX(User_interface!$P$85:$P$174,MATCH(Berekeningen!AQ$247,User_interface!$O$85:$O$174))*INDEX(User_interface!$Q$85:$Q$174,MATCH(Berekeningen!AQ$247,User_interface!$O$85:$O$174))*User_interface!$H$54*User_interface!$H$55))</f>
        <v>0</v>
      </c>
      <c r="AR257" s="55">
        <f>IF(AR$247=" "," ",IF(AR$247&gt;=$P$247,0,INDEX(User_interface!$P$85:$P$174,MATCH(Berekeningen!AR$247,User_interface!$O$85:$O$174))*INDEX(User_interface!$Q$85:$Q$174,MATCH(Berekeningen!AR$247,User_interface!$O$85:$O$174))*User_interface!$H$54*User_interface!$H$55))</f>
        <v>0</v>
      </c>
      <c r="AS257" s="55">
        <f>IF(AS$247=" "," ",IF(AS$247&gt;=$P$247,0,INDEX(User_interface!$P$85:$P$174,MATCH(Berekeningen!AS$247,User_interface!$O$85:$O$174))*INDEX(User_interface!$Q$85:$Q$174,MATCH(Berekeningen!AS$247,User_interface!$O$85:$O$174))*User_interface!$H$54*User_interface!$H$55))</f>
        <v>0</v>
      </c>
      <c r="AT257" s="55" t="str">
        <f>IF(AT$247=" "," ",IF(AT$247&gt;=$P$247,0,INDEX(User_interface!$P$85:$P$174,MATCH(Berekeningen!AT$247,User_interface!$O$85:$O$174))*INDEX(User_interface!$Q$85:$Q$174,MATCH(Berekeningen!AT$247,User_interface!$O$85:$O$174))*User_interface!$H$54*User_interface!$H$55))</f>
        <v xml:space="preserve"> </v>
      </c>
      <c r="AU257" s="55" t="str">
        <f>IF(AU$247=" "," ",IF(AU$247&gt;=$P$247,0,INDEX(User_interface!$P$85:$P$174,MATCH(Berekeningen!AU$247,User_interface!$O$85:$O$174))*INDEX(User_interface!$Q$85:$Q$174,MATCH(Berekeningen!AU$247,User_interface!$O$85:$O$174))*User_interface!$H$54*User_interface!$H$55))</f>
        <v xml:space="preserve"> </v>
      </c>
      <c r="AV257" s="55" t="str">
        <f>IF(AV$247=" "," ",IF(AV$247&gt;=$P$247,0,INDEX(User_interface!$P$85:$P$174,MATCH(Berekeningen!AV$247,User_interface!$O$85:$O$174))*INDEX(User_interface!$Q$85:$Q$174,MATCH(Berekeningen!AV$247,User_interface!$O$85:$O$174))*User_interface!$H$54*User_interface!$H$55))</f>
        <v xml:space="preserve"> </v>
      </c>
      <c r="AW257" s="55" t="str">
        <f>IF(AW$247=" "," ",IF(AW$247&gt;=$P$247,0,INDEX(User_interface!$P$85:$P$174,MATCH(Berekeningen!AW$247,User_interface!$O$85:$O$174))*INDEX(User_interface!$Q$85:$Q$174,MATCH(Berekeningen!AW$247,User_interface!$O$85:$O$174))*User_interface!$H$54*User_interface!$H$55))</f>
        <v xml:space="preserve"> </v>
      </c>
      <c r="AX257" s="55" t="str">
        <f>IF(AX$247=" "," ",IF(AX$247&gt;=$P$247,0,INDEX(User_interface!$P$85:$P$174,MATCH(Berekeningen!AX$247,User_interface!$O$85:$O$174))*INDEX(User_interface!$Q$85:$Q$174,MATCH(Berekeningen!AX$247,User_interface!$O$85:$O$174))*User_interface!$H$54*User_interface!$H$55))</f>
        <v xml:space="preserve"> </v>
      </c>
      <c r="AY257" s="55" t="str">
        <f>IF(AY$247=" "," ",IF(AY$247&gt;=$P$247,0,INDEX(User_interface!$P$85:$P$174,MATCH(Berekeningen!AY$247,User_interface!$O$85:$O$174))*INDEX(User_interface!$Q$85:$Q$174,MATCH(Berekeningen!AY$247,User_interface!$O$85:$O$174))*User_interface!$H$54*User_interface!$H$55))</f>
        <v xml:space="preserve"> </v>
      </c>
      <c r="AZ257" s="55" t="str">
        <f>IF(AZ$247=" "," ",IF(AZ$247&gt;=$P$247,0,INDEX(User_interface!$P$85:$P$174,MATCH(Berekeningen!AZ$247,User_interface!$O$85:$O$174))*INDEX(User_interface!$Q$85:$Q$174,MATCH(Berekeningen!AZ$247,User_interface!$O$85:$O$174))*User_interface!$H$54*User_interface!$H$55))</f>
        <v xml:space="preserve"> </v>
      </c>
      <c r="BA257" s="55" t="str">
        <f>IF(BA$247=" "," ",IF(BA$247&gt;=$P$247,0,INDEX(User_interface!$P$85:$P$174,MATCH(Berekeningen!BA$247,User_interface!$O$85:$O$174))*INDEX(User_interface!$Q$85:$Q$174,MATCH(Berekeningen!BA$247,User_interface!$O$85:$O$174))*User_interface!$H$54*User_interface!$H$55))</f>
        <v xml:space="preserve"> </v>
      </c>
      <c r="BB257" s="55" t="str">
        <f>IF(BB$247=" "," ",IF(BB$247&gt;=$P$247,0,INDEX(User_interface!$P$85:$P$174,MATCH(Berekeningen!BB$247,User_interface!$O$85:$O$174))*INDEX(User_interface!$Q$85:$Q$174,MATCH(Berekeningen!BB$247,User_interface!$O$85:$O$174))*User_interface!$H$54*User_interface!$H$55))</f>
        <v xml:space="preserve"> </v>
      </c>
      <c r="BC257" s="55" t="str">
        <f>IF(BC$247=" "," ",IF(BC$247&gt;=$P$247,0,INDEX(User_interface!$P$85:$P$174,MATCH(Berekeningen!BC$247,User_interface!$O$85:$O$174))*INDEX(User_interface!$Q$85:$Q$174,MATCH(Berekeningen!BC$247,User_interface!$O$85:$O$174))*User_interface!$H$54*User_interface!$H$55))</f>
        <v xml:space="preserve"> </v>
      </c>
      <c r="BD257" s="55" t="str">
        <f>IF(BD$247=" "," ",IF(BD$247&gt;=$P$247,0,INDEX(User_interface!$P$85:$P$174,MATCH(Berekeningen!BD$247,User_interface!$O$85:$O$174))*INDEX(User_interface!$Q$85:$Q$174,MATCH(Berekeningen!BD$247,User_interface!$O$85:$O$174))*User_interface!$H$54*User_interface!$H$55))</f>
        <v xml:space="preserve"> </v>
      </c>
      <c r="BE257" s="55" t="str">
        <f>IF(BE$247=" "," ",IF(BE$247&gt;=$P$247,0,INDEX(User_interface!$P$85:$P$174,MATCH(Berekeningen!BE$247,User_interface!$O$85:$O$174))*INDEX(User_interface!$Q$85:$Q$174,MATCH(Berekeningen!BE$247,User_interface!$O$85:$O$174))*User_interface!$H$54*User_interface!$H$55))</f>
        <v xml:space="preserve"> </v>
      </c>
      <c r="BF257" s="55" t="str">
        <f>IF(BF$247=" "," ",IF(BF$247&gt;=$P$247,0,INDEX(User_interface!$P$85:$P$174,MATCH(Berekeningen!BF$247,User_interface!$O$85:$O$174))*INDEX(User_interface!$Q$85:$Q$174,MATCH(Berekeningen!BF$247,User_interface!$O$85:$O$174))*User_interface!$H$54*User_interface!$H$55))</f>
        <v xml:space="preserve"> </v>
      </c>
      <c r="BG257" s="55" t="str">
        <f>IF(BG$247=" "," ",IF(BG$247&gt;=$P$247,0,INDEX(User_interface!$P$85:$P$174,MATCH(Berekeningen!BG$247,User_interface!$O$85:$O$174))*INDEX(User_interface!$Q$85:$Q$174,MATCH(Berekeningen!BG$247,User_interface!$O$85:$O$174))*User_interface!$H$54*User_interface!$H$55))</f>
        <v xml:space="preserve"> </v>
      </c>
      <c r="BH257" s="55" t="str">
        <f>IF(BH$247=" "," ",IF(BH$247&gt;=$P$247,0,INDEX(User_interface!$P$85:$P$174,MATCH(Berekeningen!BH$247,User_interface!$O$85:$O$174))*INDEX(User_interface!$Q$85:$Q$174,MATCH(Berekeningen!BH$247,User_interface!$O$85:$O$174))*User_interface!$H$54*User_interface!$H$55))</f>
        <v xml:space="preserve"> </v>
      </c>
      <c r="BI257" s="55" t="str">
        <f>IF(BI$247=" "," ",IF(BI$247&gt;=$P$247,0,INDEX(User_interface!$P$85:$P$174,MATCH(Berekeningen!BI$247,User_interface!$O$85:$O$174))*INDEX(User_interface!$Q$85:$Q$174,MATCH(Berekeningen!BI$247,User_interface!$O$85:$O$174))*User_interface!$H$54*User_interface!$H$55))</f>
        <v xml:space="preserve"> </v>
      </c>
      <c r="BJ257" s="55" t="str">
        <f>IF(BJ$247=" "," ",IF(BJ$247&gt;=$P$247,0,INDEX(User_interface!$P$85:$P$174,MATCH(Berekeningen!BJ$247,User_interface!$O$85:$O$174))*INDEX(User_interface!$Q$85:$Q$174,MATCH(Berekeningen!BJ$247,User_interface!$O$85:$O$174))*User_interface!$H$54*User_interface!$H$55))</f>
        <v xml:space="preserve"> </v>
      </c>
      <c r="BK257" s="55" t="str">
        <f>IF(BK$247=" "," ",IF(BK$247&gt;=$P$247,0,INDEX(User_interface!$P$85:$P$174,MATCH(Berekeningen!BK$247,User_interface!$O$85:$O$174))*INDEX(User_interface!$Q$85:$Q$174,MATCH(Berekeningen!BK$247,User_interface!$O$85:$O$174))*User_interface!$H$54*User_interface!$H$55))</f>
        <v xml:space="preserve"> </v>
      </c>
      <c r="BL257" s="55" t="str">
        <f>IF(BL$247=" "," ",IF(BL$247&gt;=$P$247,0,INDEX(User_interface!$P$85:$P$174,MATCH(Berekeningen!BL$247,User_interface!$O$85:$O$174))*INDEX(User_interface!$Q$85:$Q$174,MATCH(Berekeningen!BL$247,User_interface!$O$85:$O$174))*User_interface!$H$54*User_interface!$H$55))</f>
        <v xml:space="preserve"> </v>
      </c>
      <c r="BM257" s="55" t="str">
        <f>IF(BM$247=" "," ",IF(BM$247&gt;=$P$247,0,INDEX(User_interface!$P$85:$P$174,MATCH(Berekeningen!BM$247,User_interface!$O$85:$O$174))*INDEX(User_interface!$Q$85:$Q$174,MATCH(Berekeningen!BM$247,User_interface!$O$85:$O$174))*User_interface!$H$54*User_interface!$H$55))</f>
        <v xml:space="preserve"> </v>
      </c>
    </row>
    <row r="258" spans="2:65">
      <c r="B258" s="68" t="s">
        <v>4</v>
      </c>
      <c r="C258" s="68" t="s">
        <v>117</v>
      </c>
      <c r="D258" s="68" t="s">
        <v>6</v>
      </c>
      <c r="E258" s="86" t="str">
        <f t="shared" si="13"/>
        <v>Ref.</v>
      </c>
      <c r="F258" s="55" t="str">
        <f>IF(F$247=" "," ",IF(F$247&gt;=$P$247,0,INDEX(User_interface!$C$85:$C$174,MATCH(Berekeningen!F$247,User_interface!$B$85:$B$174))*INDEX(User_interface!$D$85:$D$174,MATCH(Berekeningen!F$247,User_interface!$B$85:$B$174))*User_interface!$H$54*User_interface!$H$55))</f>
        <v xml:space="preserve"> </v>
      </c>
      <c r="G258" s="55" t="str">
        <f>IF(G$247=" "," ",IF(G$247&gt;=$P$247,0,INDEX(User_interface!$C$85:$C$174,MATCH(Berekeningen!G$247,User_interface!$B$85:$B$174))*INDEX(User_interface!$D$85:$D$174,MATCH(Berekeningen!G$247,User_interface!$B$85:$B$174))*User_interface!$H$54*User_interface!$H$55))</f>
        <v xml:space="preserve"> </v>
      </c>
      <c r="H258" s="55" t="str">
        <f>IF(H$247=" "," ",IF(H$247&gt;=$P$247,0,INDEX(User_interface!$C$85:$C$174,MATCH(Berekeningen!H$247,User_interface!$B$85:$B$174))*INDEX(User_interface!$D$85:$D$174,MATCH(Berekeningen!H$247,User_interface!$B$85:$B$174))*User_interface!$H$54*User_interface!$H$55))</f>
        <v xml:space="preserve"> </v>
      </c>
      <c r="I258" s="55" t="str">
        <f>IF(I$247=" "," ",IF(I$247&gt;=$P$247,0,INDEX(User_interface!$C$85:$C$174,MATCH(Berekeningen!I$247,User_interface!$B$85:$B$174))*INDEX(User_interface!$D$85:$D$174,MATCH(Berekeningen!I$247,User_interface!$B$85:$B$174))*User_interface!$H$54*User_interface!$H$55))</f>
        <v xml:space="preserve"> </v>
      </c>
      <c r="J258" s="55" t="str">
        <f>IF(J$247=" "," ",IF(J$247&gt;=$P$247,0,INDEX(User_interface!$C$85:$C$174,MATCH(Berekeningen!J$247,User_interface!$B$85:$B$174))*INDEX(User_interface!$D$85:$D$174,MATCH(Berekeningen!J$247,User_interface!$B$85:$B$174))*User_interface!$H$54*User_interface!$H$55))</f>
        <v xml:space="preserve"> </v>
      </c>
      <c r="K258" s="55" t="str">
        <f>IF(K$247=" "," ",IF(K$247&gt;=$P$247,0,INDEX(User_interface!$C$85:$C$174,MATCH(Berekeningen!K$247,User_interface!$B$85:$B$174))*INDEX(User_interface!$D$85:$D$174,MATCH(Berekeningen!K$247,User_interface!$B$85:$B$174))*User_interface!$H$54*User_interface!$H$55))</f>
        <v xml:space="preserve"> </v>
      </c>
      <c r="L258" s="55" t="str">
        <f>IF(L$247=" "," ",IF(L$247&gt;=$P$247,0,INDEX(User_interface!$C$85:$C$174,MATCH(Berekeningen!L$247,User_interface!$B$85:$B$174))*INDEX(User_interface!$D$85:$D$174,MATCH(Berekeningen!L$247,User_interface!$B$85:$B$174))*User_interface!$H$54*User_interface!$H$55))</f>
        <v xml:space="preserve"> </v>
      </c>
      <c r="M258" s="55" t="str">
        <f>IF(M$247=" "," ",IF(M$247&gt;=$P$247,0,INDEX(User_interface!$C$85:$C$174,MATCH(Berekeningen!M$247,User_interface!$B$85:$B$174))*INDEX(User_interface!$D$85:$D$174,MATCH(Berekeningen!M$247,User_interface!$B$85:$B$174))*User_interface!$H$54*User_interface!$H$55))</f>
        <v xml:space="preserve"> </v>
      </c>
      <c r="N258" s="55" t="str">
        <f>IF(N$247=" "," ",IF(N$247&gt;=$P$247,0,INDEX(User_interface!$C$85:$C$174,MATCH(Berekeningen!N$247,User_interface!$B$85:$B$174))*INDEX(User_interface!$D$85:$D$174,MATCH(Berekeningen!N$247,User_interface!$B$85:$B$174))*User_interface!$H$54*User_interface!$H$55))</f>
        <v xml:space="preserve"> </v>
      </c>
      <c r="O258" s="55" t="str">
        <f>IF(O$247=" "," ",IF(O$247&gt;=$P$247,0,INDEX(User_interface!$C$85:$C$174,MATCH(Berekeningen!O$247,User_interface!$B$85:$B$174))*INDEX(User_interface!$D$85:$D$174,MATCH(Berekeningen!O$247,User_interface!$B$85:$B$174))*User_interface!$H$54*User_interface!$H$55))</f>
        <v xml:space="preserve"> </v>
      </c>
      <c r="P258" s="55">
        <f>IF(P$247=" "," ",IF(P$247&gt;=$P$247,0,INDEX(User_interface!$C$85:$C$174,MATCH(Berekeningen!P$247,User_interface!$B$85:$B$174))*INDEX(User_interface!$D$85:$D$174,MATCH(Berekeningen!P$247,User_interface!$B$85:$B$174))*User_interface!$H$54*User_interface!$H$55))</f>
        <v>0</v>
      </c>
      <c r="Q258" s="55">
        <f>IF(Q$247=" "," ",IF(Q$247&gt;=$P$247,0,INDEX(User_interface!$C$85:$C$174,MATCH(Berekeningen!Q$247,User_interface!$B$85:$B$174))*INDEX(User_interface!$D$85:$D$174,MATCH(Berekeningen!Q$247,User_interface!$B$85:$B$174))*User_interface!$H$54*User_interface!$H$55))</f>
        <v>0</v>
      </c>
      <c r="R258" s="55">
        <f>IF(R$247=" "," ",IF(R$247&gt;=$P$247,0,INDEX(User_interface!$C$85:$C$174,MATCH(Berekeningen!R$247,User_interface!$B$85:$B$174))*INDEX(User_interface!$D$85:$D$174,MATCH(Berekeningen!R$247,User_interface!$B$85:$B$174))*User_interface!$H$54*User_interface!$H$55))</f>
        <v>0</v>
      </c>
      <c r="S258" s="55">
        <f>IF(S$247=" "," ",IF(S$247&gt;=$P$247,0,INDEX(User_interface!$C$85:$C$174,MATCH(Berekeningen!S$247,User_interface!$B$85:$B$174))*INDEX(User_interface!$D$85:$D$174,MATCH(Berekeningen!S$247,User_interface!$B$85:$B$174))*User_interface!$H$54*User_interface!$H$55))</f>
        <v>0</v>
      </c>
      <c r="T258" s="55">
        <f>IF(T$247=" "," ",IF(T$247&gt;=$P$247,0,INDEX(User_interface!$C$85:$C$174,MATCH(Berekeningen!T$247,User_interface!$B$85:$B$174))*INDEX(User_interface!$D$85:$D$174,MATCH(Berekeningen!T$247,User_interface!$B$85:$B$174))*User_interface!$H$54*User_interface!$H$55))</f>
        <v>0</v>
      </c>
      <c r="U258" s="55">
        <f>IF(U$247=" "," ",IF(U$247&gt;=$P$247,0,INDEX(User_interface!$C$85:$C$174,MATCH(Berekeningen!U$247,User_interface!$B$85:$B$174))*INDEX(User_interface!$D$85:$D$174,MATCH(Berekeningen!U$247,User_interface!$B$85:$B$174))*User_interface!$H$54*User_interface!$H$55))</f>
        <v>0</v>
      </c>
      <c r="V258" s="55">
        <f>IF(V$247=" "," ",IF(V$247&gt;=$P$247,0,INDEX(User_interface!$C$85:$C$174,MATCH(Berekeningen!V$247,User_interface!$B$85:$B$174))*INDEX(User_interface!$D$85:$D$174,MATCH(Berekeningen!V$247,User_interface!$B$85:$B$174))*User_interface!$H$54*User_interface!$H$55))</f>
        <v>0</v>
      </c>
      <c r="W258" s="55">
        <f>IF(W$247=" "," ",IF(W$247&gt;=$P$247,0,INDEX(User_interface!$C$85:$C$174,MATCH(Berekeningen!W$247,User_interface!$B$85:$B$174))*INDEX(User_interface!$D$85:$D$174,MATCH(Berekeningen!W$247,User_interface!$B$85:$B$174))*User_interface!$H$54*User_interface!$H$55))</f>
        <v>0</v>
      </c>
      <c r="X258" s="55">
        <f>IF(X$247=" "," ",IF(X$247&gt;=$P$247,0,INDEX(User_interface!$C$85:$C$174,MATCH(Berekeningen!X$247,User_interface!$B$85:$B$174))*INDEX(User_interface!$D$85:$D$174,MATCH(Berekeningen!X$247,User_interface!$B$85:$B$174))*User_interface!$H$54*User_interface!$H$55))</f>
        <v>0</v>
      </c>
      <c r="Y258" s="55">
        <f>IF(Y$247=" "," ",IF(Y$247&gt;=$P$247,0,INDEX(User_interface!$C$85:$C$174,MATCH(Berekeningen!Y$247,User_interface!$B$85:$B$174))*INDEX(User_interface!$D$85:$D$174,MATCH(Berekeningen!Y$247,User_interface!$B$85:$B$174))*User_interface!$H$54*User_interface!$H$55))</f>
        <v>0</v>
      </c>
      <c r="Z258" s="55">
        <f>IF(Z$247=" "," ",IF(Z$247&gt;=$P$247,0,INDEX(User_interface!$C$85:$C$174,MATCH(Berekeningen!Z$247,User_interface!$B$85:$B$174))*INDEX(User_interface!$D$85:$D$174,MATCH(Berekeningen!Z$247,User_interface!$B$85:$B$174))*User_interface!$H$54*User_interface!$H$55))</f>
        <v>0</v>
      </c>
      <c r="AA258" s="55">
        <f>IF(AA$247=" "," ",IF(AA$247&gt;=$P$247,0,INDEX(User_interface!$C$85:$C$174,MATCH(Berekeningen!AA$247,User_interface!$B$85:$B$174))*INDEX(User_interface!$D$85:$D$174,MATCH(Berekeningen!AA$247,User_interface!$B$85:$B$174))*User_interface!$H$54*User_interface!$H$55))</f>
        <v>0</v>
      </c>
      <c r="AB258" s="55">
        <f>IF(AB$247=" "," ",IF(AB$247&gt;=$P$247,0,INDEX(User_interface!$C$85:$C$174,MATCH(Berekeningen!AB$247,User_interface!$B$85:$B$174))*INDEX(User_interface!$D$85:$D$174,MATCH(Berekeningen!AB$247,User_interface!$B$85:$B$174))*User_interface!$H$54*User_interface!$H$55))</f>
        <v>0</v>
      </c>
      <c r="AC258" s="55">
        <f>IF(AC$247=" "," ",IF(AC$247&gt;=$P$247,0,INDEX(User_interface!$C$85:$C$174,MATCH(Berekeningen!AC$247,User_interface!$B$85:$B$174))*INDEX(User_interface!$D$85:$D$174,MATCH(Berekeningen!AC$247,User_interface!$B$85:$B$174))*User_interface!$H$54*User_interface!$H$55))</f>
        <v>0</v>
      </c>
      <c r="AD258" s="55">
        <f>IF(AD$247=" "," ",IF(AD$247&gt;=$P$247,0,INDEX(User_interface!$C$85:$C$174,MATCH(Berekeningen!AD$247,User_interface!$B$85:$B$174))*INDEX(User_interface!$D$85:$D$174,MATCH(Berekeningen!AD$247,User_interface!$B$85:$B$174))*User_interface!$H$54*User_interface!$H$55))</f>
        <v>0</v>
      </c>
      <c r="AE258" s="55">
        <f>IF(AE$247=" "," ",IF(AE$247&gt;=$P$247,0,INDEX(User_interface!$C$85:$C$174,MATCH(Berekeningen!AE$247,User_interface!$B$85:$B$174))*INDEX(User_interface!$D$85:$D$174,MATCH(Berekeningen!AE$247,User_interface!$B$85:$B$174))*User_interface!$H$54*User_interface!$H$55))</f>
        <v>0</v>
      </c>
      <c r="AF258" s="55">
        <f>IF(AF$247=" "," ",IF(AF$247&gt;=$P$247,0,INDEX(User_interface!$C$85:$C$174,MATCH(Berekeningen!AF$247,User_interface!$B$85:$B$174))*INDEX(User_interface!$D$85:$D$174,MATCH(Berekeningen!AF$247,User_interface!$B$85:$B$174))*User_interface!$H$54*User_interface!$H$55))</f>
        <v>0</v>
      </c>
      <c r="AG258" s="55">
        <f>IF(AG$247=" "," ",IF(AG$247&gt;=$P$247,0,INDEX(User_interface!$C$85:$C$174,MATCH(Berekeningen!AG$247,User_interface!$B$85:$B$174))*INDEX(User_interface!$D$85:$D$174,MATCH(Berekeningen!AG$247,User_interface!$B$85:$B$174))*User_interface!$H$54*User_interface!$H$55))</f>
        <v>0</v>
      </c>
      <c r="AH258" s="55">
        <f>IF(AH$247=" "," ",IF(AH$247&gt;=$P$247,0,INDEX(User_interface!$C$85:$C$174,MATCH(Berekeningen!AH$247,User_interface!$B$85:$B$174))*INDEX(User_interface!$D$85:$D$174,MATCH(Berekeningen!AH$247,User_interface!$B$85:$B$174))*User_interface!$H$54*User_interface!$H$55))</f>
        <v>0</v>
      </c>
      <c r="AI258" s="55">
        <f>IF(AI$247=" "," ",IF(AI$247&gt;=$P$247,0,INDEX(User_interface!$C$85:$C$174,MATCH(Berekeningen!AI$247,User_interface!$B$85:$B$174))*INDEX(User_interface!$D$85:$D$174,MATCH(Berekeningen!AI$247,User_interface!$B$85:$B$174))*User_interface!$H$54*User_interface!$H$55))</f>
        <v>0</v>
      </c>
      <c r="AJ258" s="55">
        <f>IF(AJ$247=" "," ",IF(AJ$247&gt;=$P$247,0,INDEX(User_interface!$C$85:$C$174,MATCH(Berekeningen!AJ$247,User_interface!$B$85:$B$174))*INDEX(User_interface!$D$85:$D$174,MATCH(Berekeningen!AJ$247,User_interface!$B$85:$B$174))*User_interface!$H$54*User_interface!$H$55))</f>
        <v>0</v>
      </c>
      <c r="AK258" s="55">
        <f>IF(AK$247=" "," ",IF(AK$247&gt;=$P$247,0,INDEX(User_interface!$C$85:$C$174,MATCH(Berekeningen!AK$247,User_interface!$B$85:$B$174))*INDEX(User_interface!$D$85:$D$174,MATCH(Berekeningen!AK$247,User_interface!$B$85:$B$174))*User_interface!$H$54*User_interface!$H$55))</f>
        <v>0</v>
      </c>
      <c r="AL258" s="55">
        <f>IF(AL$247=" "," ",IF(AL$247&gt;=$P$247,0,INDEX(User_interface!$C$85:$C$174,MATCH(Berekeningen!AL$247,User_interface!$B$85:$B$174))*INDEX(User_interface!$D$85:$D$174,MATCH(Berekeningen!AL$247,User_interface!$B$85:$B$174))*User_interface!$H$54*User_interface!$H$55))</f>
        <v>0</v>
      </c>
      <c r="AM258" s="55">
        <f>IF(AM$247=" "," ",IF(AM$247&gt;=$P$247,0,INDEX(User_interface!$C$85:$C$174,MATCH(Berekeningen!AM$247,User_interface!$B$85:$B$174))*INDEX(User_interface!$D$85:$D$174,MATCH(Berekeningen!AM$247,User_interface!$B$85:$B$174))*User_interface!$H$54*User_interface!$H$55))</f>
        <v>0</v>
      </c>
      <c r="AN258" s="55">
        <f>IF(AN$247=" "," ",IF(AN$247&gt;=$P$247,0,INDEX(User_interface!$C$85:$C$174,MATCH(Berekeningen!AN$247,User_interface!$B$85:$B$174))*INDEX(User_interface!$D$85:$D$174,MATCH(Berekeningen!AN$247,User_interface!$B$85:$B$174))*User_interface!$H$54*User_interface!$H$55))</f>
        <v>0</v>
      </c>
      <c r="AO258" s="55">
        <f>IF(AO$247=" "," ",IF(AO$247&gt;=$P$247,0,INDEX(User_interface!$C$85:$C$174,MATCH(Berekeningen!AO$247,User_interface!$B$85:$B$174))*INDEX(User_interface!$D$85:$D$174,MATCH(Berekeningen!AO$247,User_interface!$B$85:$B$174))*User_interface!$H$54*User_interface!$H$55))</f>
        <v>0</v>
      </c>
      <c r="AP258" s="55">
        <f>IF(AP$247=" "," ",IF(AP$247&gt;=$P$247,0,INDEX(User_interface!$C$85:$C$174,MATCH(Berekeningen!AP$247,User_interface!$B$85:$B$174))*INDEX(User_interface!$D$85:$D$174,MATCH(Berekeningen!AP$247,User_interface!$B$85:$B$174))*User_interface!$H$54*User_interface!$H$55))</f>
        <v>0</v>
      </c>
      <c r="AQ258" s="55">
        <f>IF(AQ$247=" "," ",IF(AQ$247&gt;=$P$247,0,INDEX(User_interface!$C$85:$C$174,MATCH(Berekeningen!AQ$247,User_interface!$B$85:$B$174))*INDEX(User_interface!$D$85:$D$174,MATCH(Berekeningen!AQ$247,User_interface!$B$85:$B$174))*User_interface!$H$54*User_interface!$H$55))</f>
        <v>0</v>
      </c>
      <c r="AR258" s="55">
        <f>IF(AR$247=" "," ",IF(AR$247&gt;=$P$247,0,INDEX(User_interface!$C$85:$C$174,MATCH(Berekeningen!AR$247,User_interface!$B$85:$B$174))*INDEX(User_interface!$D$85:$D$174,MATCH(Berekeningen!AR$247,User_interface!$B$85:$B$174))*User_interface!$H$54*User_interface!$H$55))</f>
        <v>0</v>
      </c>
      <c r="AS258" s="55">
        <f>IF(AS$247=" "," ",IF(AS$247&gt;=$P$247,0,INDEX(User_interface!$C$85:$C$174,MATCH(Berekeningen!AS$247,User_interface!$B$85:$B$174))*INDEX(User_interface!$D$85:$D$174,MATCH(Berekeningen!AS$247,User_interface!$B$85:$B$174))*User_interface!$H$54*User_interface!$H$55))</f>
        <v>0</v>
      </c>
      <c r="AT258" s="55" t="str">
        <f>IF(AT$247=" "," ",IF(AT$247&gt;=$P$247,0,INDEX(User_interface!$C$85:$C$174,MATCH(Berekeningen!AT$247,User_interface!$B$85:$B$174))*INDEX(User_interface!$D$85:$D$174,MATCH(Berekeningen!AT$247,User_interface!$B$85:$B$174))*User_interface!$H$54*User_interface!$H$55))</f>
        <v xml:space="preserve"> </v>
      </c>
      <c r="AU258" s="55" t="str">
        <f>IF(AU$247=" "," ",IF(AU$247&gt;=$P$247,0,INDEX(User_interface!$C$85:$C$174,MATCH(Berekeningen!AU$247,User_interface!$B$85:$B$174))*INDEX(User_interface!$D$85:$D$174,MATCH(Berekeningen!AU$247,User_interface!$B$85:$B$174))*User_interface!$H$54*User_interface!$H$55))</f>
        <v xml:space="preserve"> </v>
      </c>
      <c r="AV258" s="55" t="str">
        <f>IF(AV$247=" "," ",IF(AV$247&gt;=$P$247,0,INDEX(User_interface!$C$85:$C$174,MATCH(Berekeningen!AV$247,User_interface!$B$85:$B$174))*INDEX(User_interface!$D$85:$D$174,MATCH(Berekeningen!AV$247,User_interface!$B$85:$B$174))*User_interface!$H$54*User_interface!$H$55))</f>
        <v xml:space="preserve"> </v>
      </c>
      <c r="AW258" s="55" t="str">
        <f>IF(AW$247=" "," ",IF(AW$247&gt;=$P$247,0,INDEX(User_interface!$C$85:$C$174,MATCH(Berekeningen!AW$247,User_interface!$B$85:$B$174))*INDEX(User_interface!$D$85:$D$174,MATCH(Berekeningen!AW$247,User_interface!$B$85:$B$174))*User_interface!$H$54*User_interface!$H$55))</f>
        <v xml:space="preserve"> </v>
      </c>
      <c r="AX258" s="55" t="str">
        <f>IF(AX$247=" "," ",IF(AX$247&gt;=$P$247,0,INDEX(User_interface!$C$85:$C$174,MATCH(Berekeningen!AX$247,User_interface!$B$85:$B$174))*INDEX(User_interface!$D$85:$D$174,MATCH(Berekeningen!AX$247,User_interface!$B$85:$B$174))*User_interface!$H$54*User_interface!$H$55))</f>
        <v xml:space="preserve"> </v>
      </c>
      <c r="AY258" s="55" t="str">
        <f>IF(AY$247=" "," ",IF(AY$247&gt;=$P$247,0,INDEX(User_interface!$C$85:$C$174,MATCH(Berekeningen!AY$247,User_interface!$B$85:$B$174))*INDEX(User_interface!$D$85:$D$174,MATCH(Berekeningen!AY$247,User_interface!$B$85:$B$174))*User_interface!$H$54*User_interface!$H$55))</f>
        <v xml:space="preserve"> </v>
      </c>
      <c r="AZ258" s="55" t="str">
        <f>IF(AZ$247=" "," ",IF(AZ$247&gt;=$P$247,0,INDEX(User_interface!$C$85:$C$174,MATCH(Berekeningen!AZ$247,User_interface!$B$85:$B$174))*INDEX(User_interface!$D$85:$D$174,MATCH(Berekeningen!AZ$247,User_interface!$B$85:$B$174))*User_interface!$H$54*User_interface!$H$55))</f>
        <v xml:space="preserve"> </v>
      </c>
      <c r="BA258" s="55" t="str">
        <f>IF(BA$247=" "," ",IF(BA$247&gt;=$P$247,0,INDEX(User_interface!$C$85:$C$174,MATCH(Berekeningen!BA$247,User_interface!$B$85:$B$174))*INDEX(User_interface!$D$85:$D$174,MATCH(Berekeningen!BA$247,User_interface!$B$85:$B$174))*User_interface!$H$54*User_interface!$H$55))</f>
        <v xml:space="preserve"> </v>
      </c>
      <c r="BB258" s="55" t="str">
        <f>IF(BB$247=" "," ",IF(BB$247&gt;=$P$247,0,INDEX(User_interface!$C$85:$C$174,MATCH(Berekeningen!BB$247,User_interface!$B$85:$B$174))*INDEX(User_interface!$D$85:$D$174,MATCH(Berekeningen!BB$247,User_interface!$B$85:$B$174))*User_interface!$H$54*User_interface!$H$55))</f>
        <v xml:space="preserve"> </v>
      </c>
      <c r="BC258" s="55" t="str">
        <f>IF(BC$247=" "," ",IF(BC$247&gt;=$P$247,0,INDEX(User_interface!$C$85:$C$174,MATCH(Berekeningen!BC$247,User_interface!$B$85:$B$174))*INDEX(User_interface!$D$85:$D$174,MATCH(Berekeningen!BC$247,User_interface!$B$85:$B$174))*User_interface!$H$54*User_interface!$H$55))</f>
        <v xml:space="preserve"> </v>
      </c>
      <c r="BD258" s="55" t="str">
        <f>IF(BD$247=" "," ",IF(BD$247&gt;=$P$247,0,INDEX(User_interface!$C$85:$C$174,MATCH(Berekeningen!BD$247,User_interface!$B$85:$B$174))*INDEX(User_interface!$D$85:$D$174,MATCH(Berekeningen!BD$247,User_interface!$B$85:$B$174))*User_interface!$H$54*User_interface!$H$55))</f>
        <v xml:space="preserve"> </v>
      </c>
      <c r="BE258" s="55" t="str">
        <f>IF(BE$247=" "," ",IF(BE$247&gt;=$P$247,0,INDEX(User_interface!$C$85:$C$174,MATCH(Berekeningen!BE$247,User_interface!$B$85:$B$174))*INDEX(User_interface!$D$85:$D$174,MATCH(Berekeningen!BE$247,User_interface!$B$85:$B$174))*User_interface!$H$54*User_interface!$H$55))</f>
        <v xml:space="preserve"> </v>
      </c>
      <c r="BF258" s="55" t="str">
        <f>IF(BF$247=" "," ",IF(BF$247&gt;=$P$247,0,INDEX(User_interface!$C$85:$C$174,MATCH(Berekeningen!BF$247,User_interface!$B$85:$B$174))*INDEX(User_interface!$D$85:$D$174,MATCH(Berekeningen!BF$247,User_interface!$B$85:$B$174))*User_interface!$H$54*User_interface!$H$55))</f>
        <v xml:space="preserve"> </v>
      </c>
      <c r="BG258" s="55" t="str">
        <f>IF(BG$247=" "," ",IF(BG$247&gt;=$P$247,0,INDEX(User_interface!$C$85:$C$174,MATCH(Berekeningen!BG$247,User_interface!$B$85:$B$174))*INDEX(User_interface!$D$85:$D$174,MATCH(Berekeningen!BG$247,User_interface!$B$85:$B$174))*User_interface!$H$54*User_interface!$H$55))</f>
        <v xml:space="preserve"> </v>
      </c>
      <c r="BH258" s="55" t="str">
        <f>IF(BH$247=" "," ",IF(BH$247&gt;=$P$247,0,INDEX(User_interface!$C$85:$C$174,MATCH(Berekeningen!BH$247,User_interface!$B$85:$B$174))*INDEX(User_interface!$D$85:$D$174,MATCH(Berekeningen!BH$247,User_interface!$B$85:$B$174))*User_interface!$H$54*User_interface!$H$55))</f>
        <v xml:space="preserve"> </v>
      </c>
      <c r="BI258" s="55" t="str">
        <f>IF(BI$247=" "," ",IF(BI$247&gt;=$P$247,0,INDEX(User_interface!$C$85:$C$174,MATCH(Berekeningen!BI$247,User_interface!$B$85:$B$174))*INDEX(User_interface!$D$85:$D$174,MATCH(Berekeningen!BI$247,User_interface!$B$85:$B$174))*User_interface!$H$54*User_interface!$H$55))</f>
        <v xml:space="preserve"> </v>
      </c>
      <c r="BJ258" s="55" t="str">
        <f>IF(BJ$247=" "," ",IF(BJ$247&gt;=$P$247,0,INDEX(User_interface!$C$85:$C$174,MATCH(Berekeningen!BJ$247,User_interface!$B$85:$B$174))*INDEX(User_interface!$D$85:$D$174,MATCH(Berekeningen!BJ$247,User_interface!$B$85:$B$174))*User_interface!$H$54*User_interface!$H$55))</f>
        <v xml:space="preserve"> </v>
      </c>
      <c r="BK258" s="55" t="str">
        <f>IF(BK$247=" "," ",IF(BK$247&gt;=$P$247,0,INDEX(User_interface!$C$85:$C$174,MATCH(Berekeningen!BK$247,User_interface!$B$85:$B$174))*INDEX(User_interface!$D$85:$D$174,MATCH(Berekeningen!BK$247,User_interface!$B$85:$B$174))*User_interface!$H$54*User_interface!$H$55))</f>
        <v xml:space="preserve"> </v>
      </c>
      <c r="BL258" s="55" t="str">
        <f>IF(BL$247=" "," ",IF(BL$247&gt;=$P$247,0,INDEX(User_interface!$C$85:$C$174,MATCH(Berekeningen!BL$247,User_interface!$B$85:$B$174))*INDEX(User_interface!$D$85:$D$174,MATCH(Berekeningen!BL$247,User_interface!$B$85:$B$174))*User_interface!$H$54*User_interface!$H$55))</f>
        <v xml:space="preserve"> </v>
      </c>
      <c r="BM258" s="55" t="str">
        <f>IF(BM$247=" "," ",IF(BM$247&gt;=$P$247,0,INDEX(User_interface!$C$85:$C$174,MATCH(Berekeningen!BM$247,User_interface!$B$85:$B$174))*INDEX(User_interface!$D$85:$D$174,MATCH(Berekeningen!BM$247,User_interface!$B$85:$B$174))*User_interface!$H$54*User_interface!$H$55))</f>
        <v xml:space="preserve"> </v>
      </c>
    </row>
    <row r="259" spans="2:65">
      <c r="B259" s="68" t="s">
        <v>5</v>
      </c>
      <c r="C259" s="68" t="s">
        <v>195</v>
      </c>
      <c r="D259" s="68" t="s">
        <v>6</v>
      </c>
      <c r="E259" s="86" t="str">
        <f t="shared" si="13"/>
        <v>Ref.</v>
      </c>
      <c r="P259" s="68">
        <f>IF(P$247=" ", " ",INDEX(User_interface!$H$85:$H$174,MATCH(Berekeningen!P$247,User_interface!$G$85:$G$174))*INDEX(User_interface!$I$85:$I$174,MATCH(Berekeningen!P$247,User_interface!$G$85:$G$174))*User_interface!$H$54*User_interface!$H$55)</f>
        <v>65056.201030352189</v>
      </c>
      <c r="Q259" s="68">
        <f>IF(Q$247=" ", " ",INDEX(User_interface!$H$85:$H$174,MATCH(Berekeningen!Q$247,User_interface!$G$85:$G$174))*INDEX(User_interface!$I$85:$I$174,MATCH(Berekeningen!Q$247,User_interface!$G$85:$G$174))*User_interface!$H$54*User_interface!$H$55)</f>
        <v>57906.524537116471</v>
      </c>
      <c r="R259" s="68">
        <f>IF(R$247=" ", " ",INDEX(User_interface!$H$85:$H$174,MATCH(Berekeningen!R$247,User_interface!$G$85:$G$174))*INDEX(User_interface!$I$85:$I$174,MATCH(Berekeningen!R$247,User_interface!$G$85:$G$174))*User_interface!$H$54*User_interface!$H$55)</f>
        <v>51542.597490487373</v>
      </c>
      <c r="S259" s="68">
        <f>IF(S$247=" ", " ",INDEX(User_interface!$H$85:$H$174,MATCH(Berekeningen!S$247,User_interface!$G$85:$G$174))*INDEX(User_interface!$I$85:$I$174,MATCH(Berekeningen!S$247,User_interface!$G$85:$G$174))*User_interface!$H$54*User_interface!$H$55)</f>
        <v>45878.066026282802</v>
      </c>
      <c r="T259" s="68">
        <f>IF(T$247=" ", " ",INDEX(User_interface!$H$85:$H$174,MATCH(Berekeningen!T$247,User_interface!$G$85:$G$174))*INDEX(User_interface!$I$85:$I$174,MATCH(Berekeningen!T$247,User_interface!$G$85:$G$174))*User_interface!$H$54*User_interface!$H$55)</f>
        <v>40836.06656999432</v>
      </c>
      <c r="U259" s="68">
        <f>IF(U$247=" ", " ",INDEX(User_interface!$H$85:$H$174,MATCH(Berekeningen!U$247,User_interface!$G$85:$G$174))*INDEX(User_interface!$I$85:$I$174,MATCH(Berekeningen!U$247,User_interface!$G$85:$G$174))*User_interface!$H$54*User_interface!$H$55)</f>
        <v>36348.182853951941</v>
      </c>
      <c r="V259" s="68">
        <f>IF(V$247=" ", " ",INDEX(User_interface!$H$85:$H$174,MATCH(Berekeningen!V$247,User_interface!$G$85:$G$174))*INDEX(User_interface!$I$85:$I$174,MATCH(Berekeningen!V$247,User_interface!$G$85:$G$174))*User_interface!$H$54*User_interface!$H$55)</f>
        <v>32353.517558302614</v>
      </c>
      <c r="W259" s="68">
        <f>IF(W$247=" ", " ",INDEX(User_interface!$H$85:$H$174,MATCH(Berekeningen!W$247,User_interface!$G$85:$G$174))*INDEX(User_interface!$I$85:$I$174,MATCH(Berekeningen!W$247,User_interface!$G$85:$G$174))*User_interface!$H$54*User_interface!$H$55)</f>
        <v>28797.865978645154</v>
      </c>
      <c r="X259" s="68">
        <f>IF(X$247=" ", " ",INDEX(User_interface!$H$85:$H$174,MATCH(Berekeningen!X$247,User_interface!$G$85:$G$174))*INDEX(User_interface!$I$85:$I$174,MATCH(Berekeningen!X$247,User_interface!$G$85:$G$174))*User_interface!$H$54*User_interface!$H$55)</f>
        <v>25632.980507592052</v>
      </c>
      <c r="Y259" s="68">
        <f>IF(Y$247=" ", " ",INDEX(User_interface!$H$85:$H$174,MATCH(Berekeningen!Y$247,User_interface!$G$85:$G$174))*INDEX(User_interface!$I$85:$I$174,MATCH(Berekeningen!Y$247,User_interface!$G$85:$G$174))*User_interface!$H$54*User_interface!$H$55)</f>
        <v>22815.915949807688</v>
      </c>
      <c r="Z259" s="68">
        <f>IF(Z$247=" ", " ",INDEX(User_interface!$H$85:$H$174,MATCH(Berekeningen!Z$247,User_interface!$G$85:$G$174))*INDEX(User_interface!$I$85:$I$174,MATCH(Berekeningen!Z$247,User_interface!$G$85:$G$174))*User_interface!$H$54*User_interface!$H$55)</f>
        <v>20308.446786923818</v>
      </c>
      <c r="AA259" s="68">
        <f>IF(AA$247=" ", " ",INDEX(User_interface!$H$85:$H$174,MATCH(Berekeningen!AA$247,User_interface!$G$85:$G$174))*INDEX(User_interface!$I$85:$I$174,MATCH(Berekeningen!AA$247,User_interface!$G$85:$G$174))*User_interface!$H$54*User_interface!$H$55)</f>
        <v>18076.54848504089</v>
      </c>
      <c r="AB259" s="68">
        <f>IF(AB$247=" ", " ",INDEX(User_interface!$H$85:$H$174,MATCH(Berekeningen!AB$247,User_interface!$G$85:$G$174))*INDEX(User_interface!$I$85:$I$174,MATCH(Berekeningen!AB$247,User_interface!$G$85:$G$174))*User_interface!$H$54*User_interface!$H$55)</f>
        <v>16089.935806534897</v>
      </c>
      <c r="AC259" s="68">
        <f>IF(AC$247=" ", " ",INDEX(User_interface!$H$85:$H$174,MATCH(Berekeningen!AC$247,User_interface!$G$85:$G$174))*INDEX(User_interface!$I$85:$I$174,MATCH(Berekeningen!AC$247,User_interface!$G$85:$G$174))*User_interface!$H$54*User_interface!$H$55)</f>
        <v>14321.651861396709</v>
      </c>
      <c r="AD259" s="68">
        <f>IF(AD$247=" ", " ",INDEX(User_interface!$H$85:$H$174,MATCH(Berekeningen!AD$247,User_interface!$G$85:$G$174))*INDEX(User_interface!$I$85:$I$174,MATCH(Berekeningen!AD$247,User_interface!$G$85:$G$174))*User_interface!$H$54*User_interface!$H$55)</f>
        <v>12747.702321829211</v>
      </c>
      <c r="AE259" s="68">
        <f>IF(AE$247=" ", " ",INDEX(User_interface!$H$85:$H$174,MATCH(Berekeningen!AE$247,User_interface!$G$85:$G$174))*INDEX(User_interface!$I$85:$I$174,MATCH(Berekeningen!AE$247,User_interface!$G$85:$G$174))*User_interface!$H$54*User_interface!$H$55)</f>
        <v>11346.729836660177</v>
      </c>
      <c r="AF259" s="68">
        <f>IF(AF$247=" ", " ",INDEX(User_interface!$H$85:$H$174,MATCH(Berekeningen!AF$247,User_interface!$G$85:$G$174))*INDEX(User_interface!$I$85:$I$174,MATCH(Berekeningen!AF$247,User_interface!$G$85:$G$174))*User_interface!$H$54*User_interface!$H$55)</f>
        <v>10099.724227611227</v>
      </c>
      <c r="AG259" s="68">
        <f>IF(AG$247=" ", " ",INDEX(User_interface!$H$85:$H$174,MATCH(Berekeningen!AG$247,User_interface!$G$85:$G$174))*INDEX(User_interface!$I$85:$I$174,MATCH(Berekeningen!AG$247,User_interface!$G$85:$G$174))*User_interface!$H$54*User_interface!$H$55)</f>
        <v>8989.7645349967515</v>
      </c>
      <c r="AH259" s="68">
        <f>IF(AH$247=" ", " ",INDEX(User_interface!$H$85:$H$174,MATCH(Berekeningen!AH$247,User_interface!$G$85:$G$174))*INDEX(User_interface!$I$85:$I$174,MATCH(Berekeningen!AH$247,User_interface!$G$85:$G$174))*User_interface!$H$54*User_interface!$H$55)</f>
        <v>8001.7894126006049</v>
      </c>
      <c r="AI259" s="68">
        <f>IF(AI$247=" ", " ",INDEX(User_interface!$H$85:$H$174,MATCH(Berekeningen!AI$247,User_interface!$G$85:$G$174))*INDEX(User_interface!$I$85:$I$174,MATCH(Berekeningen!AI$247,User_interface!$G$85:$G$174))*User_interface!$H$54*User_interface!$H$55)</f>
        <v>7122.3927561557985</v>
      </c>
      <c r="AJ259" s="68">
        <f>IF(AJ$247=" ", " ",INDEX(User_interface!$H$85:$H$174,MATCH(Berekeningen!AJ$247,User_interface!$G$85:$G$174))*INDEX(User_interface!$I$85:$I$174,MATCH(Berekeningen!AJ$247,User_interface!$G$85:$G$174))*User_interface!$H$54*User_interface!$H$55)</f>
        <v>6339.6417922542732</v>
      </c>
      <c r="AK259" s="68">
        <f>IF(AK$247=" ", " ",INDEX(User_interface!$H$85:$H$174,MATCH(Berekeningen!AK$247,User_interface!$G$85:$G$174))*INDEX(User_interface!$I$85:$I$174,MATCH(Berekeningen!AK$247,User_interface!$G$85:$G$174))*User_interface!$H$54*User_interface!$H$55)</f>
        <v>5452.0919413386755</v>
      </c>
      <c r="AL259" s="68">
        <f>IF(AL$247=" ", " ",INDEX(User_interface!$H$85:$H$174,MATCH(Berekeningen!AL$247,User_interface!$G$85:$G$174))*INDEX(User_interface!$I$85:$I$174,MATCH(Berekeningen!AL$247,User_interface!$G$85:$G$174))*User_interface!$H$54*User_interface!$H$55)</f>
        <v>4688.7990695512608</v>
      </c>
      <c r="AM259" s="68">
        <f>IF(AM$247=" ", " ",INDEX(User_interface!$H$85:$H$174,MATCH(Berekeningen!AM$247,User_interface!$G$85:$G$174))*INDEX(User_interface!$I$85:$I$174,MATCH(Berekeningen!AM$247,User_interface!$G$85:$G$174))*User_interface!$H$54*User_interface!$H$55)</f>
        <v>4032.367199814084</v>
      </c>
      <c r="AN259" s="68">
        <f>IF(AN$247=" ", " ",INDEX(User_interface!$H$85:$H$174,MATCH(Berekeningen!AN$247,User_interface!$G$85:$G$174))*INDEX(User_interface!$I$85:$I$174,MATCH(Berekeningen!AN$247,User_interface!$G$85:$G$174))*User_interface!$H$54*User_interface!$H$55)</f>
        <v>3467.8357918401125</v>
      </c>
      <c r="AO259" s="68">
        <f>IF(AO$247=" ", " ",INDEX(User_interface!$H$85:$H$174,MATCH(Berekeningen!AO$247,User_interface!$G$85:$G$174))*INDEX(User_interface!$I$85:$I$174,MATCH(Berekeningen!AO$247,User_interface!$G$85:$G$174))*User_interface!$H$54*User_interface!$H$55)</f>
        <v>2982.3387809824967</v>
      </c>
      <c r="AP259" s="68">
        <f>IF(AP$247=" ", " ",INDEX(User_interface!$H$85:$H$174,MATCH(Berekeningen!AP$247,User_interface!$G$85:$G$174))*INDEX(User_interface!$I$85:$I$174,MATCH(Berekeningen!AP$247,User_interface!$G$85:$G$174))*User_interface!$H$54*User_interface!$H$55)</f>
        <v>2564.8113516449471</v>
      </c>
      <c r="AQ259" s="68">
        <f>IF(AQ$247=" ", " ",INDEX(User_interface!$H$85:$H$174,MATCH(Berekeningen!AQ$247,User_interface!$G$85:$G$174))*INDEX(User_interface!$I$85:$I$174,MATCH(Berekeningen!AQ$247,User_interface!$G$85:$G$174))*User_interface!$H$54*User_interface!$H$55)</f>
        <v>2205.7377624146543</v>
      </c>
      <c r="AR259" s="68">
        <f>IF(AR$247=" ", " ",INDEX(User_interface!$H$85:$H$174,MATCH(Berekeningen!AR$247,User_interface!$G$85:$G$174))*INDEX(User_interface!$I$85:$I$174,MATCH(Berekeningen!AR$247,User_interface!$G$85:$G$174))*User_interface!$H$54*User_interface!$H$55)</f>
        <v>1896.9344756766025</v>
      </c>
      <c r="AS259" s="68">
        <f>IF(AS$247=" ", " ",INDEX(User_interface!$H$85:$H$174,MATCH(Berekeningen!AS$247,User_interface!$G$85:$G$174))*INDEX(User_interface!$I$85:$I$174,MATCH(Berekeningen!AS$247,User_interface!$G$85:$G$174))*User_interface!$H$54*User_interface!$H$55)</f>
        <v>1631.3636490818781</v>
      </c>
      <c r="AT259" s="68" t="str">
        <f>IF(AT$247=" ", " ",INDEX(User_interface!$H$85:$H$174,MATCH(Berekeningen!AT$247,User_interface!$G$85:$G$174))*INDEX(User_interface!$I$85:$I$174,MATCH(Berekeningen!AT$247,User_interface!$G$85:$G$174))*User_interface!$H$54*User_interface!$H$55)</f>
        <v xml:space="preserve"> </v>
      </c>
      <c r="AU259" s="68" t="str">
        <f>IF(AU$247=" ", " ",INDEX(User_interface!$H$85:$H$174,MATCH(Berekeningen!AU$247,User_interface!$G$85:$G$174))*INDEX(User_interface!$I$85:$I$174,MATCH(Berekeningen!AU$247,User_interface!$G$85:$G$174))*User_interface!$H$54*User_interface!$H$55)</f>
        <v xml:space="preserve"> </v>
      </c>
      <c r="AV259" s="68" t="str">
        <f>IF(AV$247=" ", " ",INDEX(User_interface!$H$85:$H$174,MATCH(Berekeningen!AV$247,User_interface!$G$85:$G$174))*INDEX(User_interface!$I$85:$I$174,MATCH(Berekeningen!AV$247,User_interface!$G$85:$G$174))*User_interface!$H$54*User_interface!$H$55)</f>
        <v xml:space="preserve"> </v>
      </c>
      <c r="AW259" s="68" t="str">
        <f>IF(AW$247=" ", " ",INDEX(User_interface!$H$85:$H$174,MATCH(Berekeningen!AW$247,User_interface!$G$85:$G$174))*INDEX(User_interface!$I$85:$I$174,MATCH(Berekeningen!AW$247,User_interface!$G$85:$G$174))*User_interface!$H$54*User_interface!$H$55)</f>
        <v xml:space="preserve"> </v>
      </c>
      <c r="AX259" s="68" t="str">
        <f>IF(AX$247=" ", " ",INDEX(User_interface!$H$85:$H$174,MATCH(Berekeningen!AX$247,User_interface!$G$85:$G$174))*INDEX(User_interface!$I$85:$I$174,MATCH(Berekeningen!AX$247,User_interface!$G$85:$G$174))*User_interface!$H$54*User_interface!$H$55)</f>
        <v xml:space="preserve"> </v>
      </c>
      <c r="AY259" s="68" t="str">
        <f>IF(AY$247=" ", " ",INDEX(User_interface!$H$85:$H$174,MATCH(Berekeningen!AY$247,User_interface!$G$85:$G$174))*INDEX(User_interface!$I$85:$I$174,MATCH(Berekeningen!AY$247,User_interface!$G$85:$G$174))*User_interface!$H$54*User_interface!$H$55)</f>
        <v xml:space="preserve"> </v>
      </c>
      <c r="AZ259" s="68" t="str">
        <f>IF(AZ$247=" ", " ",INDEX(User_interface!$H$85:$H$174,MATCH(Berekeningen!AZ$247,User_interface!$G$85:$G$174))*INDEX(User_interface!$I$85:$I$174,MATCH(Berekeningen!AZ$247,User_interface!$G$85:$G$174))*User_interface!$H$54*User_interface!$H$55)</f>
        <v xml:space="preserve"> </v>
      </c>
      <c r="BA259" s="68" t="str">
        <f>IF(BA$247=" ", " ",INDEX(User_interface!$H$85:$H$174,MATCH(Berekeningen!BA$247,User_interface!$G$85:$G$174))*INDEX(User_interface!$I$85:$I$174,MATCH(Berekeningen!BA$247,User_interface!$G$85:$G$174))*User_interface!$H$54*User_interface!$H$55)</f>
        <v xml:space="preserve"> </v>
      </c>
      <c r="BB259" s="68" t="str">
        <f>IF(BB$247=" ", " ",INDEX(User_interface!$H$85:$H$174,MATCH(Berekeningen!BB$247,User_interface!$G$85:$G$174))*INDEX(User_interface!$I$85:$I$174,MATCH(Berekeningen!BB$247,User_interface!$G$85:$G$174))*User_interface!$H$54*User_interface!$H$55)</f>
        <v xml:space="preserve"> </v>
      </c>
      <c r="BC259" s="68" t="str">
        <f>IF(BC$247=" ", " ",INDEX(User_interface!$H$85:$H$174,MATCH(Berekeningen!BC$247,User_interface!$G$85:$G$174))*INDEX(User_interface!$I$85:$I$174,MATCH(Berekeningen!BC$247,User_interface!$G$85:$G$174))*User_interface!$H$54*User_interface!$H$55)</f>
        <v xml:space="preserve"> </v>
      </c>
      <c r="BD259" s="68" t="str">
        <f>IF(BD$247=" ", " ",INDEX(User_interface!$H$85:$H$174,MATCH(Berekeningen!BD$247,User_interface!$G$85:$G$174))*INDEX(User_interface!$I$85:$I$174,MATCH(Berekeningen!BD$247,User_interface!$G$85:$G$174))*User_interface!$H$54*User_interface!$H$55)</f>
        <v xml:space="preserve"> </v>
      </c>
      <c r="BE259" s="68" t="str">
        <f>IF(BE$247=" ", " ",INDEX(User_interface!$H$85:$H$174,MATCH(Berekeningen!BE$247,User_interface!$G$85:$G$174))*INDEX(User_interface!$I$85:$I$174,MATCH(Berekeningen!BE$247,User_interface!$G$85:$G$174))*User_interface!$H$54*User_interface!$H$55)</f>
        <v xml:space="preserve"> </v>
      </c>
      <c r="BF259" s="68" t="str">
        <f>IF(BF$247=" ", " ",INDEX(User_interface!$H$85:$H$174,MATCH(Berekeningen!BF$247,User_interface!$G$85:$G$174))*INDEX(User_interface!$I$85:$I$174,MATCH(Berekeningen!BF$247,User_interface!$G$85:$G$174))*User_interface!$H$54*User_interface!$H$55)</f>
        <v xml:space="preserve"> </v>
      </c>
      <c r="BG259" s="68" t="str">
        <f>IF(BG$247=" ", " ",INDEX(User_interface!$H$85:$H$174,MATCH(Berekeningen!BG$247,User_interface!$G$85:$G$174))*INDEX(User_interface!$I$85:$I$174,MATCH(Berekeningen!BG$247,User_interface!$G$85:$G$174))*User_interface!$H$54*User_interface!$H$55)</f>
        <v xml:space="preserve"> </v>
      </c>
      <c r="BH259" s="68" t="str">
        <f>IF(BH$247=" ", " ",INDEX(User_interface!$H$85:$H$174,MATCH(Berekeningen!BH$247,User_interface!$G$85:$G$174))*INDEX(User_interface!$I$85:$I$174,MATCH(Berekeningen!BH$247,User_interface!$G$85:$G$174))*User_interface!$H$54*User_interface!$H$55)</f>
        <v xml:space="preserve"> </v>
      </c>
      <c r="BI259" s="68" t="str">
        <f>IF(BI$247=" ", " ",INDEX(User_interface!$H$85:$H$174,MATCH(Berekeningen!BI$247,User_interface!$G$85:$G$174))*INDEX(User_interface!$I$85:$I$174,MATCH(Berekeningen!BI$247,User_interface!$G$85:$G$174))*User_interface!$H$54*User_interface!$H$55)</f>
        <v xml:space="preserve"> </v>
      </c>
      <c r="BJ259" s="68" t="str">
        <f>IF(BJ$247=" ", " ",INDEX(User_interface!$H$85:$H$174,MATCH(Berekeningen!BJ$247,User_interface!$G$85:$G$174))*INDEX(User_interface!$I$85:$I$174,MATCH(Berekeningen!BJ$247,User_interface!$G$85:$G$174))*User_interface!$H$54*User_interface!$H$55)</f>
        <v xml:space="preserve"> </v>
      </c>
      <c r="BK259" s="68" t="str">
        <f>IF(BK$247=" ", " ",INDEX(User_interface!$H$85:$H$174,MATCH(Berekeningen!BK$247,User_interface!$G$85:$G$174))*INDEX(User_interface!$I$85:$I$174,MATCH(Berekeningen!BK$247,User_interface!$G$85:$G$174))*User_interface!$H$54*User_interface!$H$55)</f>
        <v xml:space="preserve"> </v>
      </c>
      <c r="BL259" s="68" t="str">
        <f>IF(BL$247=" ", " ",INDEX(User_interface!$H$85:$H$174,MATCH(Berekeningen!BL$247,User_interface!$G$85:$G$174))*INDEX(User_interface!$I$85:$I$174,MATCH(Berekeningen!BL$247,User_interface!$G$85:$G$174))*User_interface!$H$54*User_interface!$H$55)</f>
        <v xml:space="preserve"> </v>
      </c>
      <c r="BM259" s="68" t="str">
        <f>IF(BM$247=" ", " ",INDEX(User_interface!$H$85:$H$174,MATCH(Berekeningen!BM$247,User_interface!$G$85:$G$174))*INDEX(User_interface!$I$85:$I$174,MATCH(Berekeningen!BM$247,User_interface!$G$85:$G$174))*User_interface!$H$54*User_interface!$H$55)</f>
        <v xml:space="preserve"> </v>
      </c>
    </row>
    <row r="260" spans="2:65">
      <c r="B260" s="68" t="s">
        <v>5</v>
      </c>
      <c r="C260" s="68" t="s">
        <v>193</v>
      </c>
      <c r="D260" s="68" t="s">
        <v>6</v>
      </c>
      <c r="E260" s="86" t="str">
        <f t="shared" si="13"/>
        <v>Ref.</v>
      </c>
      <c r="P260" s="68">
        <f>IF(P$247=" ", " ",INDEX(User_interface!$L$85:$L$174,MATCH(Berekeningen!P$247,User_interface!$K$85:$K$174))*INDEX(User_interface!$M$85:$M$174,MATCH(Berekeningen!P$247,User_interface!$K$85:$K$174))*User_interface!$H$54*User_interface!$H$55)</f>
        <v>25642.763656522715</v>
      </c>
      <c r="Q260" s="68">
        <f>IF(Q$247=" ", " ",INDEX(User_interface!$L$85:$L$174,MATCH(Berekeningen!Q$247,User_interface!$K$85:$K$174))*INDEX(User_interface!$M$85:$M$174,MATCH(Berekeningen!Q$247,User_interface!$K$85:$K$174))*User_interface!$H$54*User_interface!$H$55)</f>
        <v>22824.623930670867</v>
      </c>
      <c r="R260" s="68">
        <f>IF(R$247=" ", " ",INDEX(User_interface!$L$85:$L$174,MATCH(Berekeningen!R$247,User_interface!$K$85:$K$174))*INDEX(User_interface!$M$85:$M$174,MATCH(Berekeningen!R$247,User_interface!$K$85:$K$174))*User_interface!$H$54*User_interface!$H$55)</f>
        <v>20316.197760690135</v>
      </c>
      <c r="S260" s="68">
        <f>IF(S$247=" ", " ",INDEX(User_interface!$L$85:$L$174,MATCH(Berekeningen!S$247,User_interface!$K$85:$K$174))*INDEX(User_interface!$M$85:$M$174,MATCH(Berekeningen!S$247,User_interface!$K$85:$K$174))*User_interface!$H$54*User_interface!$H$55)</f>
        <v>18083.447626790286</v>
      </c>
      <c r="T260" s="68">
        <f>IF(T$247=" ", " ",INDEX(User_interface!$L$85:$L$174,MATCH(Berekeningen!T$247,User_interface!$K$85:$K$174))*INDEX(User_interface!$M$85:$M$174,MATCH(Berekeningen!T$247,User_interface!$K$85:$K$174))*User_interface!$H$54*User_interface!$H$55)</f>
        <v>16096.076732606034</v>
      </c>
      <c r="U260" s="68">
        <f>IF(U$247=" ", " ",INDEX(User_interface!$L$85:$L$174,MATCH(Berekeningen!U$247,User_interface!$K$85:$K$174))*INDEX(User_interface!$M$85:$M$174,MATCH(Berekeningen!U$247,User_interface!$K$85:$K$174))*User_interface!$H$54*User_interface!$H$55)</f>
        <v>14327.117899692628</v>
      </c>
      <c r="V260" s="68">
        <f>IF(V$247=" ", " ",INDEX(User_interface!$L$85:$L$174,MATCH(Berekeningen!V$247,User_interface!$K$85:$K$174))*INDEX(User_interface!$M$85:$M$174,MATCH(Berekeningen!V$247,User_interface!$K$85:$K$174))*User_interface!$H$54*User_interface!$H$55)</f>
        <v>12752.567642516409</v>
      </c>
      <c r="W260" s="68">
        <f>IF(W$247=" ", " ",INDEX(User_interface!$L$85:$L$174,MATCH(Berekeningen!W$247,User_interface!$K$85:$K$174))*INDEX(User_interface!$M$85:$M$174,MATCH(Berekeningen!W$247,User_interface!$K$85:$K$174))*User_interface!$H$54*User_interface!$H$55)</f>
        <v>11351.060458603853</v>
      </c>
      <c r="X260" s="68">
        <f>IF(X$247=" ", " ",INDEX(User_interface!$L$85:$L$174,MATCH(Berekeningen!X$247,User_interface!$K$85:$K$174))*INDEX(User_interface!$M$85:$M$174,MATCH(Berekeningen!X$247,User_interface!$K$85:$K$174))*User_interface!$H$54*User_interface!$H$55)</f>
        <v>10103.578914203292</v>
      </c>
      <c r="Y260" s="68">
        <f>IF(Y$247=" ", " ",INDEX(User_interface!$L$85:$L$174,MATCH(Berekeningen!Y$247,User_interface!$K$85:$K$174))*INDEX(User_interface!$M$85:$M$174,MATCH(Berekeningen!Y$247,User_interface!$K$85:$K$174))*User_interface!$H$54*User_interface!$H$55)</f>
        <v>8993.195591532347</v>
      </c>
      <c r="Z260" s="68">
        <f>IF(Z$247=" ", " ",INDEX(User_interface!$L$85:$L$174,MATCH(Berekeningen!Z$247,User_interface!$K$85:$K$174))*INDEX(User_interface!$M$85:$M$174,MATCH(Berekeningen!Z$247,User_interface!$K$85:$K$174))*User_interface!$H$54*User_interface!$H$55)</f>
        <v>8004.8433960229413</v>
      </c>
      <c r="AA260" s="68">
        <f>IF(AA$247=" ", " ",INDEX(User_interface!$L$85:$L$174,MATCH(Berekeningen!AA$247,User_interface!$K$85:$K$174))*INDEX(User_interface!$M$85:$M$174,MATCH(Berekeningen!AA$247,User_interface!$K$85:$K$174))*User_interface!$H$54*User_interface!$H$55)</f>
        <v>7125.1111068000191</v>
      </c>
      <c r="AB260" s="68">
        <f>IF(AB$247=" ", " ",INDEX(User_interface!$L$85:$L$174,MATCH(Berekeningen!AB$247,User_interface!$K$85:$K$174))*INDEX(User_interface!$M$85:$M$174,MATCH(Berekeningen!AB$247,User_interface!$K$85:$K$174))*User_interface!$H$54*User_interface!$H$55)</f>
        <v>6342.0613961626977</v>
      </c>
      <c r="AC260" s="68">
        <f>IF(AC$247=" ", " ",INDEX(User_interface!$L$85:$L$174,MATCH(Berekeningen!AC$247,User_interface!$K$85:$K$174))*INDEX(User_interface!$M$85:$M$174,MATCH(Berekeningen!AC$247,User_interface!$K$85:$K$174))*User_interface!$H$54*User_interface!$H$55)</f>
        <v>5645.0688487244151</v>
      </c>
      <c r="AD260" s="68">
        <f>IF(AD$247=" ", " ",INDEX(User_interface!$L$85:$L$174,MATCH(Berekeningen!AD$247,User_interface!$K$85:$K$174))*INDEX(User_interface!$M$85:$M$174,MATCH(Berekeningen!AD$247,User_interface!$K$85:$K$174))*User_interface!$H$54*User_interface!$H$55)</f>
        <v>5024.6757822496029</v>
      </c>
      <c r="AE260" s="68">
        <f>IF(AE$247=" ", " ",INDEX(User_interface!$L$85:$L$174,MATCH(Berekeningen!AE$247,User_interface!$K$85:$K$174))*INDEX(User_interface!$M$85:$M$174,MATCH(Berekeningen!AE$247,User_interface!$K$85:$K$174))*User_interface!$H$54*User_interface!$H$55)</f>
        <v>4472.4639137803715</v>
      </c>
      <c r="AF260" s="68">
        <f>IF(AF$247=" ", " ",INDEX(User_interface!$L$85:$L$174,MATCH(Berekeningen!AF$247,User_interface!$K$85:$K$174))*INDEX(User_interface!$M$85:$M$174,MATCH(Berekeningen!AF$247,User_interface!$K$85:$K$174))*User_interface!$H$54*User_interface!$H$55)</f>
        <v>3980.9401296559081</v>
      </c>
      <c r="AG260" s="68">
        <f>IF(AG$247=" ", " ",INDEX(User_interface!$L$85:$L$174,MATCH(Berekeningen!AG$247,User_interface!$K$85:$K$174))*INDEX(User_interface!$M$85:$M$174,MATCH(Berekeningen!AG$247,User_interface!$K$85:$K$174))*User_interface!$H$54*User_interface!$H$55)</f>
        <v>3543.4348094067236</v>
      </c>
      <c r="AH260" s="68">
        <f>IF(AH$247=" ", " ",INDEX(User_interface!$L$85:$L$174,MATCH(Berekeningen!AH$247,User_interface!$K$85:$K$174))*INDEX(User_interface!$M$85:$M$174,MATCH(Berekeningen!AH$247,User_interface!$K$85:$K$174))*User_interface!$H$54*User_interface!$H$55)</f>
        <v>3154.0113238529248</v>
      </c>
      <c r="AI260" s="68">
        <f>IF(AI$247=" ", " ",INDEX(User_interface!$L$85:$L$174,MATCH(Berekeningen!AI$247,User_interface!$K$85:$K$174))*INDEX(User_interface!$M$85:$M$174,MATCH(Berekeningen!AI$247,User_interface!$K$85:$K$174))*User_interface!$H$54*User_interface!$H$55)</f>
        <v>2807.3854793614878</v>
      </c>
      <c r="AJ260" s="68">
        <f>IF(AJ$247=" ", " ",INDEX(User_interface!$L$85:$L$174,MATCH(Berekeningen!AJ$247,User_interface!$K$85:$K$174))*INDEX(User_interface!$M$85:$M$174,MATCH(Berekeningen!AJ$247,User_interface!$K$85:$K$174))*User_interface!$H$54*User_interface!$H$55)</f>
        <v>2498.8538151796593</v>
      </c>
      <c r="AK260" s="68">
        <f>IF(AK$247=" ", " ",INDEX(User_interface!$L$85:$L$174,MATCH(Berekeningen!AK$247,User_interface!$K$85:$K$174))*INDEX(User_interface!$M$85:$M$174,MATCH(Berekeningen!AK$247,User_interface!$K$85:$K$174))*User_interface!$H$54*User_interface!$H$55)</f>
        <v>2994.8110663691323</v>
      </c>
      <c r="AL260" s="68">
        <f>IF(AL$247=" ", " ",INDEX(User_interface!$L$85:$L$174,MATCH(Berekeningen!AL$247,User_interface!$K$85:$K$174))*INDEX(User_interface!$M$85:$M$174,MATCH(Berekeningen!AL$247,User_interface!$K$85:$K$174))*User_interface!$H$54*User_interface!$H$55)</f>
        <v>2575.5375170774532</v>
      </c>
      <c r="AM260" s="68">
        <f>IF(AM$247=" ", " ",INDEX(User_interface!$L$85:$L$174,MATCH(Berekeningen!AM$247,User_interface!$K$85:$K$174))*INDEX(User_interface!$M$85:$M$174,MATCH(Berekeningen!AM$247,User_interface!$K$85:$K$174))*User_interface!$H$54*User_interface!$H$55)</f>
        <v>2214.9622646866101</v>
      </c>
      <c r="AN260" s="68">
        <f>IF(AN$247=" ", " ",INDEX(User_interface!$L$85:$L$174,MATCH(Berekeningen!AN$247,User_interface!$K$85:$K$174))*INDEX(User_interface!$M$85:$M$174,MATCH(Berekeningen!AN$247,User_interface!$K$85:$K$174))*User_interface!$H$54*User_interface!$H$55)</f>
        <v>1904.8675476304845</v>
      </c>
      <c r="AO260" s="68">
        <f>IF(AO$247=" ", " ",INDEX(User_interface!$L$85:$L$174,MATCH(Berekeningen!AO$247,User_interface!$K$85:$K$174))*INDEX(User_interface!$M$85:$M$174,MATCH(Berekeningen!AO$247,User_interface!$K$85:$K$174))*User_interface!$H$54*User_interface!$H$55)</f>
        <v>1638.1860909622164</v>
      </c>
      <c r="AP260" s="68">
        <f>IF(AP$247=" ", " ",INDEX(User_interface!$L$85:$L$174,MATCH(Berekeningen!AP$247,User_interface!$K$85:$K$174))*INDEX(User_interface!$M$85:$M$174,MATCH(Berekeningen!AP$247,User_interface!$K$85:$K$174))*User_interface!$H$54*User_interface!$H$55)</f>
        <v>1408.8400382275063</v>
      </c>
      <c r="AQ260" s="68">
        <f>IF(AQ$247=" ", " ",INDEX(User_interface!$L$85:$L$174,MATCH(Berekeningen!AQ$247,User_interface!$K$85:$K$174))*INDEX(User_interface!$M$85:$M$174,MATCH(Berekeningen!AQ$247,User_interface!$K$85:$K$174))*User_interface!$H$54*User_interface!$H$55)</f>
        <v>1211.6024328756555</v>
      </c>
      <c r="AR260" s="68">
        <f>IF(AR$247=" ", " ",INDEX(User_interface!$L$85:$L$174,MATCH(Berekeningen!AR$247,User_interface!$K$85:$K$174))*INDEX(User_interface!$M$85:$M$174,MATCH(Berekeningen!AR$247,User_interface!$K$85:$K$174))*User_interface!$H$54*User_interface!$H$55)</f>
        <v>1041.9780922730636</v>
      </c>
      <c r="AS260" s="68">
        <f>IF(AS$247=" ", " ",INDEX(User_interface!$L$85:$L$174,MATCH(Berekeningen!AS$247,User_interface!$K$85:$K$174))*INDEX(User_interface!$M$85:$M$174,MATCH(Berekeningen!AS$247,User_interface!$K$85:$K$174))*User_interface!$H$54*User_interface!$H$55)</f>
        <v>896.10115935483464</v>
      </c>
      <c r="AT260" s="68" t="str">
        <f>IF(AT$247=" ", " ",INDEX(User_interface!$L$85:$L$174,MATCH(Berekeningen!AT$247,User_interface!$K$85:$K$174))*INDEX(User_interface!$M$85:$M$174,MATCH(Berekeningen!AT$247,User_interface!$K$85:$K$174))*User_interface!$H$54*User_interface!$H$55)</f>
        <v xml:space="preserve"> </v>
      </c>
      <c r="AU260" s="68" t="str">
        <f>IF(AU$247=" ", " ",INDEX(User_interface!$L$85:$L$174,MATCH(Berekeningen!AU$247,User_interface!$K$85:$K$174))*INDEX(User_interface!$M$85:$M$174,MATCH(Berekeningen!AU$247,User_interface!$K$85:$K$174))*User_interface!$H$54*User_interface!$H$55)</f>
        <v xml:space="preserve"> </v>
      </c>
      <c r="AV260" s="68" t="str">
        <f>IF(AV$247=" ", " ",INDEX(User_interface!$L$85:$L$174,MATCH(Berekeningen!AV$247,User_interface!$K$85:$K$174))*INDEX(User_interface!$M$85:$M$174,MATCH(Berekeningen!AV$247,User_interface!$K$85:$K$174))*User_interface!$H$54*User_interface!$H$55)</f>
        <v xml:space="preserve"> </v>
      </c>
      <c r="AW260" s="68" t="str">
        <f>IF(AW$247=" ", " ",INDEX(User_interface!$L$85:$L$174,MATCH(Berekeningen!AW$247,User_interface!$K$85:$K$174))*INDEX(User_interface!$M$85:$M$174,MATCH(Berekeningen!AW$247,User_interface!$K$85:$K$174))*User_interface!$H$54*User_interface!$H$55)</f>
        <v xml:space="preserve"> </v>
      </c>
      <c r="AX260" s="68" t="str">
        <f>IF(AX$247=" ", " ",INDEX(User_interface!$L$85:$L$174,MATCH(Berekeningen!AX$247,User_interface!$K$85:$K$174))*INDEX(User_interface!$M$85:$M$174,MATCH(Berekeningen!AX$247,User_interface!$K$85:$K$174))*User_interface!$H$54*User_interface!$H$55)</f>
        <v xml:space="preserve"> </v>
      </c>
      <c r="AY260" s="68" t="str">
        <f>IF(AY$247=" ", " ",INDEX(User_interface!$L$85:$L$174,MATCH(Berekeningen!AY$247,User_interface!$K$85:$K$174))*INDEX(User_interface!$M$85:$M$174,MATCH(Berekeningen!AY$247,User_interface!$K$85:$K$174))*User_interface!$H$54*User_interface!$H$55)</f>
        <v xml:space="preserve"> </v>
      </c>
      <c r="AZ260" s="68" t="str">
        <f>IF(AZ$247=" ", " ",INDEX(User_interface!$L$85:$L$174,MATCH(Berekeningen!AZ$247,User_interface!$K$85:$K$174))*INDEX(User_interface!$M$85:$M$174,MATCH(Berekeningen!AZ$247,User_interface!$K$85:$K$174))*User_interface!$H$54*User_interface!$H$55)</f>
        <v xml:space="preserve"> </v>
      </c>
      <c r="BA260" s="68" t="str">
        <f>IF(BA$247=" ", " ",INDEX(User_interface!$L$85:$L$174,MATCH(Berekeningen!BA$247,User_interface!$K$85:$K$174))*INDEX(User_interface!$M$85:$M$174,MATCH(Berekeningen!BA$247,User_interface!$K$85:$K$174))*User_interface!$H$54*User_interface!$H$55)</f>
        <v xml:space="preserve"> </v>
      </c>
      <c r="BB260" s="68" t="str">
        <f>IF(BB$247=" ", " ",INDEX(User_interface!$L$85:$L$174,MATCH(Berekeningen!BB$247,User_interface!$K$85:$K$174))*INDEX(User_interface!$M$85:$M$174,MATCH(Berekeningen!BB$247,User_interface!$K$85:$K$174))*User_interface!$H$54*User_interface!$H$55)</f>
        <v xml:space="preserve"> </v>
      </c>
      <c r="BC260" s="68" t="str">
        <f>IF(BC$247=" ", " ",INDEX(User_interface!$L$85:$L$174,MATCH(Berekeningen!BC$247,User_interface!$K$85:$K$174))*INDEX(User_interface!$M$85:$M$174,MATCH(Berekeningen!BC$247,User_interface!$K$85:$K$174))*User_interface!$H$54*User_interface!$H$55)</f>
        <v xml:space="preserve"> </v>
      </c>
      <c r="BD260" s="68" t="str">
        <f>IF(BD$247=" ", " ",INDEX(User_interface!$L$85:$L$174,MATCH(Berekeningen!BD$247,User_interface!$K$85:$K$174))*INDEX(User_interface!$M$85:$M$174,MATCH(Berekeningen!BD$247,User_interface!$K$85:$K$174))*User_interface!$H$54*User_interface!$H$55)</f>
        <v xml:space="preserve"> </v>
      </c>
      <c r="BE260" s="68" t="str">
        <f>IF(BE$247=" ", " ",INDEX(User_interface!$L$85:$L$174,MATCH(Berekeningen!BE$247,User_interface!$K$85:$K$174))*INDEX(User_interface!$M$85:$M$174,MATCH(Berekeningen!BE$247,User_interface!$K$85:$K$174))*User_interface!$H$54*User_interface!$H$55)</f>
        <v xml:space="preserve"> </v>
      </c>
      <c r="BF260" s="68" t="str">
        <f>IF(BF$247=" ", " ",INDEX(User_interface!$L$85:$L$174,MATCH(Berekeningen!BF$247,User_interface!$K$85:$K$174))*INDEX(User_interface!$M$85:$M$174,MATCH(Berekeningen!BF$247,User_interface!$K$85:$K$174))*User_interface!$H$54*User_interface!$H$55)</f>
        <v xml:space="preserve"> </v>
      </c>
      <c r="BG260" s="68" t="str">
        <f>IF(BG$247=" ", " ",INDEX(User_interface!$L$85:$L$174,MATCH(Berekeningen!BG$247,User_interface!$K$85:$K$174))*INDEX(User_interface!$M$85:$M$174,MATCH(Berekeningen!BG$247,User_interface!$K$85:$K$174))*User_interface!$H$54*User_interface!$H$55)</f>
        <v xml:space="preserve"> </v>
      </c>
      <c r="BH260" s="68" t="str">
        <f>IF(BH$247=" ", " ",INDEX(User_interface!$L$85:$L$174,MATCH(Berekeningen!BH$247,User_interface!$K$85:$K$174))*INDEX(User_interface!$M$85:$M$174,MATCH(Berekeningen!BH$247,User_interface!$K$85:$K$174))*User_interface!$H$54*User_interface!$H$55)</f>
        <v xml:space="preserve"> </v>
      </c>
      <c r="BI260" s="68" t="str">
        <f>IF(BI$247=" ", " ",INDEX(User_interface!$L$85:$L$174,MATCH(Berekeningen!BI$247,User_interface!$K$85:$K$174))*INDEX(User_interface!$M$85:$M$174,MATCH(Berekeningen!BI$247,User_interface!$K$85:$K$174))*User_interface!$H$54*User_interface!$H$55)</f>
        <v xml:space="preserve"> </v>
      </c>
      <c r="BJ260" s="68" t="str">
        <f>IF(BJ$247=" ", " ",INDEX(User_interface!$L$85:$L$174,MATCH(Berekeningen!BJ$247,User_interface!$K$85:$K$174))*INDEX(User_interface!$M$85:$M$174,MATCH(Berekeningen!BJ$247,User_interface!$K$85:$K$174))*User_interface!$H$54*User_interface!$H$55)</f>
        <v xml:space="preserve"> </v>
      </c>
      <c r="BK260" s="68" t="str">
        <f>IF(BK$247=" ", " ",INDEX(User_interface!$L$85:$L$174,MATCH(Berekeningen!BK$247,User_interface!$K$85:$K$174))*INDEX(User_interface!$M$85:$M$174,MATCH(Berekeningen!BK$247,User_interface!$K$85:$K$174))*User_interface!$H$54*User_interface!$H$55)</f>
        <v xml:space="preserve"> </v>
      </c>
      <c r="BL260" s="68" t="str">
        <f>IF(BL$247=" ", " ",INDEX(User_interface!$L$85:$L$174,MATCH(Berekeningen!BL$247,User_interface!$K$85:$K$174))*INDEX(User_interface!$M$85:$M$174,MATCH(Berekeningen!BL$247,User_interface!$K$85:$K$174))*User_interface!$H$54*User_interface!$H$55)</f>
        <v xml:space="preserve"> </v>
      </c>
      <c r="BM260" s="68" t="str">
        <f>IF(BM$247=" ", " ",INDEX(User_interface!$L$85:$L$174,MATCH(Berekeningen!BM$247,User_interface!$K$85:$K$174))*INDEX(User_interface!$M$85:$M$174,MATCH(Berekeningen!BM$247,User_interface!$K$85:$K$174))*User_interface!$H$54*User_interface!$H$55)</f>
        <v xml:space="preserve"> </v>
      </c>
    </row>
    <row r="261" spans="2:65">
      <c r="B261" s="68" t="s">
        <v>5</v>
      </c>
      <c r="C261" s="68" t="s">
        <v>194</v>
      </c>
      <c r="D261" s="68" t="s">
        <v>6</v>
      </c>
      <c r="E261" s="86" t="str">
        <f t="shared" si="13"/>
        <v>Ref.</v>
      </c>
      <c r="P261" s="68">
        <f>IF(P$247=" ", " ",INDEX(User_interface!$P$85:$P$174,MATCH(Berekeningen!P$247,User_interface!$O$85:$O$174))*INDEX(User_interface!$Q$85:$Q$174,MATCH(Berekeningen!P$247,User_interface!$O$85:$O$174))*User_interface!$H$54*User_interface!$H$55)</f>
        <v>3533.1086162524361</v>
      </c>
      <c r="Q261" s="68">
        <f>IF(Q$247=" ", " ",INDEX(User_interface!$P$85:$P$174,MATCH(Berekeningen!Q$247,User_interface!$O$85:$O$174))*INDEX(User_interface!$Q$85:$Q$174,MATCH(Berekeningen!Q$247,User_interface!$O$85:$O$174))*User_interface!$H$54*User_interface!$H$55)</f>
        <v>3144.8199793262934</v>
      </c>
      <c r="R261" s="68">
        <f>IF(R$247=" ", " ",INDEX(User_interface!$P$85:$P$174,MATCH(Berekeningen!R$247,User_interface!$O$85:$O$174))*INDEX(User_interface!$Q$85:$Q$174,MATCH(Berekeningen!R$247,User_interface!$O$85:$O$174))*User_interface!$H$54*User_interface!$H$55)</f>
        <v>2799.204263598333</v>
      </c>
      <c r="S261" s="68">
        <f>IF(S$247=" ", " ",INDEX(User_interface!$P$85:$P$174,MATCH(Berekeningen!S$247,User_interface!$O$85:$O$174))*INDEX(User_interface!$Q$85:$Q$174,MATCH(Berekeningen!S$247,User_interface!$O$85:$O$174))*User_interface!$H$54*User_interface!$H$55)</f>
        <v>2491.571715028876</v>
      </c>
      <c r="T261" s="68">
        <f>IF(T$247=" ", " ",INDEX(User_interface!$P$85:$P$174,MATCH(Berekeningen!T$247,User_interface!$O$85:$O$174))*INDEX(User_interface!$Q$85:$Q$174,MATCH(Berekeningen!T$247,User_interface!$O$85:$O$174))*User_interface!$H$54*User_interface!$H$55)</f>
        <v>2217.7479835472027</v>
      </c>
      <c r="U261" s="68">
        <f>IF(U$247=" ", " ",INDEX(User_interface!$P$85:$P$174,MATCH(Berekeningen!U$247,User_interface!$O$85:$O$174))*INDEX(User_interface!$Q$85:$Q$174,MATCH(Berekeningen!U$247,User_interface!$O$85:$O$174))*User_interface!$H$54*User_interface!$H$55)</f>
        <v>1974.0174801553644</v>
      </c>
      <c r="V261" s="68">
        <f>IF(V$247=" ", " ",INDEX(User_interface!$P$85:$P$174,MATCH(Berekeningen!V$247,User_interface!$O$85:$O$174))*INDEX(User_interface!$Q$85:$Q$174,MATCH(Berekeningen!V$247,User_interface!$O$85:$O$174))*User_interface!$H$54*User_interface!$H$55)</f>
        <v>1757.0729590862895</v>
      </c>
      <c r="W261" s="68">
        <f>IF(W$247=" ", " ",INDEX(User_interface!$P$85:$P$174,MATCH(Berekeningen!W$247,User_interface!$O$85:$O$174))*INDEX(User_interface!$Q$85:$Q$174,MATCH(Berekeningen!W$247,User_interface!$O$85:$O$174))*User_interface!$H$54*User_interface!$H$55)</f>
        <v>1563.9706408827062</v>
      </c>
      <c r="X261" s="68">
        <f>IF(X$247=" ", " ",INDEX(User_interface!$P$85:$P$174,MATCH(Berekeningen!X$247,User_interface!$O$85:$O$174))*INDEX(User_interface!$Q$85:$Q$174,MATCH(Berekeningen!X$247,User_interface!$O$85:$O$174))*User_interface!$H$54*User_interface!$H$55)</f>
        <v>1392.0902674496965</v>
      </c>
      <c r="Y261" s="68">
        <f>IF(Y$247=" ", " ",INDEX(User_interface!$P$85:$P$174,MATCH(Berekeningen!Y$247,User_interface!$O$85:$O$174))*INDEX(User_interface!$Q$85:$Q$174,MATCH(Berekeningen!Y$247,User_interface!$O$85:$O$174))*User_interface!$H$54*User_interface!$H$55)</f>
        <v>1239.0995470569746</v>
      </c>
      <c r="Z261" s="68">
        <f>IF(Z$247=" ", " ",INDEX(User_interface!$P$85:$P$174,MATCH(Berekeningen!Z$247,User_interface!$O$85:$O$174))*INDEX(User_interface!$Q$85:$Q$174,MATCH(Berekeningen!Z$247,User_interface!$O$85:$O$174))*User_interface!$H$54*User_interface!$H$55)</f>
        <v>1102.9225068354133</v>
      </c>
      <c r="AA261" s="68">
        <f>IF(AA$247=" ", " ",INDEX(User_interface!$P$85:$P$174,MATCH(Berekeningen!AA$247,User_interface!$O$85:$O$174))*INDEX(User_interface!$Q$85:$Q$174,MATCH(Berekeningen!AA$247,User_interface!$O$85:$O$174))*User_interface!$H$54*User_interface!$H$55)</f>
        <v>981.7113233342011</v>
      </c>
      <c r="AB261" s="68">
        <f>IF(AB$247=" ", " ",INDEX(User_interface!$P$85:$P$174,MATCH(Berekeningen!AB$247,User_interface!$O$85:$O$174))*INDEX(User_interface!$Q$85:$Q$174,MATCH(Berekeningen!AB$247,User_interface!$O$85:$O$174))*User_interface!$H$54*User_interface!$H$55)</f>
        <v>873.82124889977229</v>
      </c>
      <c r="AC261" s="68">
        <f>IF(AC$247=" ", " ",INDEX(User_interface!$P$85:$P$174,MATCH(Berekeningen!AC$247,User_interface!$O$85:$O$174))*INDEX(User_interface!$Q$85:$Q$174,MATCH(Berekeningen!AC$247,User_interface!$O$85:$O$174))*User_interface!$H$54*User_interface!$H$55)</f>
        <v>777.7882936456873</v>
      </c>
      <c r="AD261" s="68">
        <f>IF(AD$247=" ", " ",INDEX(User_interface!$P$85:$P$174,MATCH(Berekeningen!AD$247,User_interface!$O$85:$O$174))*INDEX(User_interface!$Q$85:$Q$174,MATCH(Berekeningen!AD$247,User_interface!$O$85:$O$174))*User_interface!$H$54*User_interface!$H$55)</f>
        <v>692.30936017402632</v>
      </c>
      <c r="AE261" s="68">
        <f>IF(AE$247=" ", " ",INDEX(User_interface!$P$85:$P$174,MATCH(Berekeningen!AE$247,User_interface!$O$85:$O$174))*INDEX(User_interface!$Q$85:$Q$174,MATCH(Berekeningen!AE$247,User_interface!$O$85:$O$174))*User_interface!$H$54*User_interface!$H$55)</f>
        <v>616.22456149090078</v>
      </c>
      <c r="AF261" s="68">
        <f>IF(AF$247=" ", " ",INDEX(User_interface!$P$85:$P$174,MATCH(Berekeningen!AF$247,User_interface!$O$85:$O$174))*INDEX(User_interface!$Q$85:$Q$174,MATCH(Berekeningen!AF$247,User_interface!$O$85:$O$174))*User_interface!$H$54*User_interface!$H$55)</f>
        <v>548.50148218305071</v>
      </c>
      <c r="AG261" s="68">
        <f>IF(AG$247=" ", " ",INDEX(User_interface!$P$85:$P$174,MATCH(Berekeningen!AG$247,User_interface!$O$85:$O$174))*INDEX(User_interface!$Q$85:$Q$174,MATCH(Berekeningen!AG$247,User_interface!$O$85:$O$174))*User_interface!$H$54*User_interface!$H$55)</f>
        <v>488.22116929113344</v>
      </c>
      <c r="AH261" s="68">
        <f>IF(AH$247=" ", " ",INDEX(User_interface!$P$85:$P$174,MATCH(Berekeningen!AH$247,User_interface!$O$85:$O$174))*INDEX(User_interface!$Q$85:$Q$174,MATCH(Berekeningen!AH$247,User_interface!$O$85:$O$174))*User_interface!$H$54*User_interface!$H$55)</f>
        <v>434.56566278603782</v>
      </c>
      <c r="AI261" s="68">
        <f>IF(AI$247=" ", " ",INDEX(User_interface!$P$85:$P$174,MATCH(Berekeningen!AI$247,User_interface!$O$85:$O$174))*INDEX(User_interface!$Q$85:$Q$174,MATCH(Berekeningen!AI$247,User_interface!$O$85:$O$174))*User_interface!$H$54*User_interface!$H$55)</f>
        <v>386.8068964458522</v>
      </c>
      <c r="AJ261" s="68">
        <f>IF(AJ$247=" ", " ",INDEX(User_interface!$P$85:$P$174,MATCH(Berekeningen!AJ$247,User_interface!$O$85:$O$174))*INDEX(User_interface!$Q$85:$Q$174,MATCH(Berekeningen!AJ$247,User_interface!$O$85:$O$174))*User_interface!$H$54*User_interface!$H$55)</f>
        <v>344.29681852645297</v>
      </c>
      <c r="AK261" s="68">
        <f>IF(AK$247=" ", " ",INDEX(User_interface!$P$85:$P$174,MATCH(Berekeningen!AK$247,User_interface!$O$85:$O$174))*INDEX(User_interface!$Q$85:$Q$174,MATCH(Berekeningen!AK$247,User_interface!$O$85:$O$174))*User_interface!$H$54*User_interface!$H$55)</f>
        <v>230.37008202839485</v>
      </c>
      <c r="AL261" s="68">
        <f>IF(AL$247=" ", " ",INDEX(User_interface!$P$85:$P$174,MATCH(Berekeningen!AL$247,User_interface!$O$85:$O$174))*INDEX(User_interface!$Q$85:$Q$174,MATCH(Berekeningen!AL$247,User_interface!$O$85:$O$174))*User_interface!$H$54*User_interface!$H$55)</f>
        <v>198.11827054441954</v>
      </c>
      <c r="AM261" s="68">
        <f>IF(AM$247=" ", " ",INDEX(User_interface!$P$85:$P$174,MATCH(Berekeningen!AM$247,User_interface!$O$85:$O$174))*INDEX(User_interface!$Q$85:$Q$174,MATCH(Berekeningen!AM$247,User_interface!$O$85:$O$174))*User_interface!$H$54*User_interface!$H$55)</f>
        <v>170.38171266820083</v>
      </c>
      <c r="AN261" s="68">
        <f>IF(AN$247=" ", " ",INDEX(User_interface!$P$85:$P$174,MATCH(Berekeningen!AN$247,User_interface!$O$85:$O$174))*INDEX(User_interface!$Q$85:$Q$174,MATCH(Berekeningen!AN$247,User_interface!$O$85:$O$174))*User_interface!$H$54*User_interface!$H$55)</f>
        <v>146.52827289465273</v>
      </c>
      <c r="AO261" s="68">
        <f>IF(AO$247=" ", " ",INDEX(User_interface!$P$85:$P$174,MATCH(Berekeningen!AO$247,User_interface!$O$85:$O$174))*INDEX(User_interface!$Q$85:$Q$174,MATCH(Berekeningen!AO$247,User_interface!$O$85:$O$174))*User_interface!$H$54*User_interface!$H$55)</f>
        <v>126.01431468940133</v>
      </c>
      <c r="AP261" s="68">
        <f>IF(AP$247=" ", " ",INDEX(User_interface!$P$85:$P$174,MATCH(Berekeningen!AP$247,User_interface!$O$85:$O$174))*INDEX(User_interface!$Q$85:$Q$174,MATCH(Berekeningen!AP$247,User_interface!$O$85:$O$174))*User_interface!$H$54*User_interface!$H$55)</f>
        <v>108.37231063288516</v>
      </c>
      <c r="AQ261" s="68">
        <f>IF(AQ$247=" ", " ",INDEX(User_interface!$P$85:$P$174,MATCH(Berekeningen!AQ$247,User_interface!$O$85:$O$174))*INDEX(User_interface!$Q$85:$Q$174,MATCH(Berekeningen!AQ$247,User_interface!$O$85:$O$174))*User_interface!$H$54*User_interface!$H$55)</f>
        <v>93.20018714428123</v>
      </c>
      <c r="AR261" s="68">
        <f>IF(AR$247=" ", " ",INDEX(User_interface!$P$85:$P$174,MATCH(Berekeningen!AR$247,User_interface!$O$85:$O$174))*INDEX(User_interface!$Q$85:$Q$174,MATCH(Berekeningen!AR$247,User_interface!$O$85:$O$174))*User_interface!$H$54*User_interface!$H$55)</f>
        <v>80.152160944081857</v>
      </c>
      <c r="AS261" s="68">
        <f>IF(AS$247=" ", " ",INDEX(User_interface!$P$85:$P$174,MATCH(Berekeningen!AS$247,User_interface!$O$85:$O$174))*INDEX(User_interface!$Q$85:$Q$174,MATCH(Berekeningen!AS$247,User_interface!$O$85:$O$174))*User_interface!$H$54*User_interface!$H$55)</f>
        <v>68.930858411910393</v>
      </c>
      <c r="AT261" s="68" t="str">
        <f>IF(AT$247=" ", " ",INDEX(User_interface!$P$85:$P$174,MATCH(Berekeningen!AT$247,User_interface!$O$85:$O$174))*INDEX(User_interface!$Q$85:$Q$174,MATCH(Berekeningen!AT$247,User_interface!$O$85:$O$174))*User_interface!$H$54*User_interface!$H$55)</f>
        <v xml:space="preserve"> </v>
      </c>
      <c r="AU261" s="68" t="str">
        <f>IF(AU$247=" ", " ",INDEX(User_interface!$P$85:$P$174,MATCH(Berekeningen!AU$247,User_interface!$O$85:$O$174))*INDEX(User_interface!$Q$85:$Q$174,MATCH(Berekeningen!AU$247,User_interface!$O$85:$O$174))*User_interface!$H$54*User_interface!$H$55)</f>
        <v xml:space="preserve"> </v>
      </c>
      <c r="AV261" s="68" t="str">
        <f>IF(AV$247=" ", " ",INDEX(User_interface!$P$85:$P$174,MATCH(Berekeningen!AV$247,User_interface!$O$85:$O$174))*INDEX(User_interface!$Q$85:$Q$174,MATCH(Berekeningen!AV$247,User_interface!$O$85:$O$174))*User_interface!$H$54*User_interface!$H$55)</f>
        <v xml:space="preserve"> </v>
      </c>
      <c r="AW261" s="68" t="str">
        <f>IF(AW$247=" ", " ",INDEX(User_interface!$P$85:$P$174,MATCH(Berekeningen!AW$247,User_interface!$O$85:$O$174))*INDEX(User_interface!$Q$85:$Q$174,MATCH(Berekeningen!AW$247,User_interface!$O$85:$O$174))*User_interface!$H$54*User_interface!$H$55)</f>
        <v xml:space="preserve"> </v>
      </c>
      <c r="AX261" s="68" t="str">
        <f>IF(AX$247=" ", " ",INDEX(User_interface!$P$85:$P$174,MATCH(Berekeningen!AX$247,User_interface!$O$85:$O$174))*INDEX(User_interface!$Q$85:$Q$174,MATCH(Berekeningen!AX$247,User_interface!$O$85:$O$174))*User_interface!$H$54*User_interface!$H$55)</f>
        <v xml:space="preserve"> </v>
      </c>
      <c r="AY261" s="68" t="str">
        <f>IF(AY$247=" ", " ",INDEX(User_interface!$P$85:$P$174,MATCH(Berekeningen!AY$247,User_interface!$O$85:$O$174))*INDEX(User_interface!$Q$85:$Q$174,MATCH(Berekeningen!AY$247,User_interface!$O$85:$O$174))*User_interface!$H$54*User_interface!$H$55)</f>
        <v xml:space="preserve"> </v>
      </c>
      <c r="AZ261" s="68" t="str">
        <f>IF(AZ$247=" ", " ",INDEX(User_interface!$P$85:$P$174,MATCH(Berekeningen!AZ$247,User_interface!$O$85:$O$174))*INDEX(User_interface!$Q$85:$Q$174,MATCH(Berekeningen!AZ$247,User_interface!$O$85:$O$174))*User_interface!$H$54*User_interface!$H$55)</f>
        <v xml:space="preserve"> </v>
      </c>
      <c r="BA261" s="68" t="str">
        <f>IF(BA$247=" ", " ",INDEX(User_interface!$P$85:$P$174,MATCH(Berekeningen!BA$247,User_interface!$O$85:$O$174))*INDEX(User_interface!$Q$85:$Q$174,MATCH(Berekeningen!BA$247,User_interface!$O$85:$O$174))*User_interface!$H$54*User_interface!$H$55)</f>
        <v xml:space="preserve"> </v>
      </c>
      <c r="BB261" s="68" t="str">
        <f>IF(BB$247=" ", " ",INDEX(User_interface!$P$85:$P$174,MATCH(Berekeningen!BB$247,User_interface!$O$85:$O$174))*INDEX(User_interface!$Q$85:$Q$174,MATCH(Berekeningen!BB$247,User_interface!$O$85:$O$174))*User_interface!$H$54*User_interface!$H$55)</f>
        <v xml:space="preserve"> </v>
      </c>
      <c r="BC261" s="68" t="str">
        <f>IF(BC$247=" ", " ",INDEX(User_interface!$P$85:$P$174,MATCH(Berekeningen!BC$247,User_interface!$O$85:$O$174))*INDEX(User_interface!$Q$85:$Q$174,MATCH(Berekeningen!BC$247,User_interface!$O$85:$O$174))*User_interface!$H$54*User_interface!$H$55)</f>
        <v xml:space="preserve"> </v>
      </c>
      <c r="BD261" s="68" t="str">
        <f>IF(BD$247=" ", " ",INDEX(User_interface!$P$85:$P$174,MATCH(Berekeningen!BD$247,User_interface!$O$85:$O$174))*INDEX(User_interface!$Q$85:$Q$174,MATCH(Berekeningen!BD$247,User_interface!$O$85:$O$174))*User_interface!$H$54*User_interface!$H$55)</f>
        <v xml:space="preserve"> </v>
      </c>
      <c r="BE261" s="68" t="str">
        <f>IF(BE$247=" ", " ",INDEX(User_interface!$P$85:$P$174,MATCH(Berekeningen!BE$247,User_interface!$O$85:$O$174))*INDEX(User_interface!$Q$85:$Q$174,MATCH(Berekeningen!BE$247,User_interface!$O$85:$O$174))*User_interface!$H$54*User_interface!$H$55)</f>
        <v xml:space="preserve"> </v>
      </c>
      <c r="BF261" s="68" t="str">
        <f>IF(BF$247=" ", " ",INDEX(User_interface!$P$85:$P$174,MATCH(Berekeningen!BF$247,User_interface!$O$85:$O$174))*INDEX(User_interface!$Q$85:$Q$174,MATCH(Berekeningen!BF$247,User_interface!$O$85:$O$174))*User_interface!$H$54*User_interface!$H$55)</f>
        <v xml:space="preserve"> </v>
      </c>
      <c r="BG261" s="68" t="str">
        <f>IF(BG$247=" ", " ",INDEX(User_interface!$P$85:$P$174,MATCH(Berekeningen!BG$247,User_interface!$O$85:$O$174))*INDEX(User_interface!$Q$85:$Q$174,MATCH(Berekeningen!BG$247,User_interface!$O$85:$O$174))*User_interface!$H$54*User_interface!$H$55)</f>
        <v xml:space="preserve"> </v>
      </c>
      <c r="BH261" s="68" t="str">
        <f>IF(BH$247=" ", " ",INDEX(User_interface!$P$85:$P$174,MATCH(Berekeningen!BH$247,User_interface!$O$85:$O$174))*INDEX(User_interface!$Q$85:$Q$174,MATCH(Berekeningen!BH$247,User_interface!$O$85:$O$174))*User_interface!$H$54*User_interface!$H$55)</f>
        <v xml:space="preserve"> </v>
      </c>
      <c r="BI261" s="68" t="str">
        <f>IF(BI$247=" ", " ",INDEX(User_interface!$P$85:$P$174,MATCH(Berekeningen!BI$247,User_interface!$O$85:$O$174))*INDEX(User_interface!$Q$85:$Q$174,MATCH(Berekeningen!BI$247,User_interface!$O$85:$O$174))*User_interface!$H$54*User_interface!$H$55)</f>
        <v xml:space="preserve"> </v>
      </c>
      <c r="BJ261" s="68" t="str">
        <f>IF(BJ$247=" ", " ",INDEX(User_interface!$P$85:$P$174,MATCH(Berekeningen!BJ$247,User_interface!$O$85:$O$174))*INDEX(User_interface!$Q$85:$Q$174,MATCH(Berekeningen!BJ$247,User_interface!$O$85:$O$174))*User_interface!$H$54*User_interface!$H$55)</f>
        <v xml:space="preserve"> </v>
      </c>
      <c r="BK261" s="68" t="str">
        <f>IF(BK$247=" ", " ",INDEX(User_interface!$P$85:$P$174,MATCH(Berekeningen!BK$247,User_interface!$O$85:$O$174))*INDEX(User_interface!$Q$85:$Q$174,MATCH(Berekeningen!BK$247,User_interface!$O$85:$O$174))*User_interface!$H$54*User_interface!$H$55)</f>
        <v xml:space="preserve"> </v>
      </c>
      <c r="BL261" s="68" t="str">
        <f>IF(BL$247=" ", " ",INDEX(User_interface!$P$85:$P$174,MATCH(Berekeningen!BL$247,User_interface!$O$85:$O$174))*INDEX(User_interface!$Q$85:$Q$174,MATCH(Berekeningen!BL$247,User_interface!$O$85:$O$174))*User_interface!$H$54*User_interface!$H$55)</f>
        <v xml:space="preserve"> </v>
      </c>
      <c r="BM261" s="68" t="str">
        <f>IF(BM$247=" ", " ",INDEX(User_interface!$P$85:$P$174,MATCH(Berekeningen!BM$247,User_interface!$O$85:$O$174))*INDEX(User_interface!$Q$85:$Q$174,MATCH(Berekeningen!BM$247,User_interface!$O$85:$O$174))*User_interface!$H$54*User_interface!$H$55)</f>
        <v xml:space="preserve"> </v>
      </c>
    </row>
    <row r="262" spans="2:65">
      <c r="B262" s="68" t="s">
        <v>5</v>
      </c>
      <c r="C262" s="68" t="s">
        <v>117</v>
      </c>
      <c r="D262" s="68" t="s">
        <v>6</v>
      </c>
      <c r="E262" s="86" t="str">
        <f t="shared" si="13"/>
        <v>Ref.</v>
      </c>
      <c r="P262" s="68">
        <f>IF(P$247=" ", " ",INDEX(User_interface!$C$85:$C$174,MATCH(Berekeningen!P$247,User_interface!$B$85:$B$174))*INDEX(User_interface!$D$85:$D$174,MATCH(Berekeningen!P$247,User_interface!$B$85:$B$174))*User_interface!$H$54*User_interface!$H$55)</f>
        <v>25218.288641238203</v>
      </c>
      <c r="Q262" s="68">
        <f>IF(Q$247=" ", " ",INDEX(User_interface!$C$85:$C$174,MATCH(Berekeningen!Q$247,User_interface!$B$85:$B$174))*INDEX(User_interface!$D$85:$D$174,MATCH(Berekeningen!Q$247,User_interface!$B$85:$B$174))*User_interface!$H$54*User_interface!$H$55)</f>
        <v>23244.331581183204</v>
      </c>
      <c r="R262" s="68">
        <f>IF(R$247=" ", " ",INDEX(User_interface!$C$85:$C$174,MATCH(Berekeningen!R$247,User_interface!$B$85:$B$174))*INDEX(User_interface!$D$85:$D$174,MATCH(Berekeningen!R$247,User_interface!$B$85:$B$174))*User_interface!$H$54*User_interface!$H$55)</f>
        <v>21424.885659071533</v>
      </c>
      <c r="S262" s="68">
        <f>IF(S$247=" ", " ",INDEX(User_interface!$C$85:$C$174,MATCH(Berekeningen!S$247,User_interface!$B$85:$B$174))*INDEX(User_interface!$D$85:$D$174,MATCH(Berekeningen!S$247,User_interface!$B$85:$B$174))*User_interface!$H$54*User_interface!$H$55)</f>
        <v>19747.856543049849</v>
      </c>
      <c r="T262" s="68">
        <f>IF(T$247=" ", " ",INDEX(User_interface!$C$85:$C$174,MATCH(Berekeningen!T$247,User_interface!$B$85:$B$174))*INDEX(User_interface!$D$85:$D$174,MATCH(Berekeningen!T$247,User_interface!$B$85:$B$174))*User_interface!$H$54*User_interface!$H$55)</f>
        <v>18202.096582940492</v>
      </c>
      <c r="U262" s="68">
        <f>IF(U$247=" ", " ",INDEX(User_interface!$C$85:$C$174,MATCH(Berekeningen!U$247,User_interface!$B$85:$B$174))*INDEX(User_interface!$D$85:$D$174,MATCH(Berekeningen!U$247,User_interface!$B$85:$B$174))*User_interface!$H$54*User_interface!$H$55)</f>
        <v>16777.330708901623</v>
      </c>
      <c r="V262" s="68">
        <f>IF(V$247=" ", " ",INDEX(User_interface!$C$85:$C$174,MATCH(Berekeningen!V$247,User_interface!$B$85:$B$174))*INDEX(User_interface!$D$85:$D$174,MATCH(Berekeningen!V$247,User_interface!$B$85:$B$174))*User_interface!$H$54*User_interface!$H$55)</f>
        <v>15464.088130356533</v>
      </c>
      <c r="W262" s="68">
        <f>IF(W$247=" ", " ",INDEX(User_interface!$C$85:$C$174,MATCH(Berekeningen!W$247,User_interface!$B$85:$B$174))*INDEX(User_interface!$D$85:$D$174,MATCH(Berekeningen!W$247,User_interface!$B$85:$B$174))*User_interface!$H$54*User_interface!$H$55)</f>
        <v>14253.63938117721</v>
      </c>
      <c r="X262" s="68">
        <f>IF(X$247=" ", " ",INDEX(User_interface!$C$85:$C$174,MATCH(Berekeningen!X$247,User_interface!$B$85:$B$174))*INDEX(User_interface!$D$85:$D$174,MATCH(Berekeningen!X$247,User_interface!$B$85:$B$174))*User_interface!$H$54*User_interface!$H$55)</f>
        <v>13137.938292644847</v>
      </c>
      <c r="Y262" s="68">
        <f>IF(Y$247=" ", " ",INDEX(User_interface!$C$85:$C$174,MATCH(Berekeningen!Y$247,User_interface!$B$85:$B$174))*INDEX(User_interface!$D$85:$D$174,MATCH(Berekeningen!Y$247,User_interface!$B$85:$B$174))*User_interface!$H$54*User_interface!$H$55)</f>
        <v>12109.568508466666</v>
      </c>
      <c r="Z262" s="68">
        <f>IF(Z$247=" ", " ",INDEX(User_interface!$C$85:$C$174,MATCH(Berekeningen!Z$247,User_interface!$B$85:$B$174))*INDEX(User_interface!$D$85:$D$174,MATCH(Berekeningen!Z$247,User_interface!$B$85:$B$174))*User_interface!$H$54*User_interface!$H$55)</f>
        <v>11161.694186320205</v>
      </c>
      <c r="AA262" s="68">
        <f>IF(AA$247=" ", " ",INDEX(User_interface!$C$85:$C$174,MATCH(Berekeningen!AA$247,User_interface!$B$85:$B$174))*INDEX(User_interface!$D$85:$D$174,MATCH(Berekeningen!AA$247,User_interface!$B$85:$B$174))*User_interface!$H$54*User_interface!$H$55)</f>
        <v>10288.014558225512</v>
      </c>
      <c r="AB262" s="68">
        <f>IF(AB$247=" ", " ",INDEX(User_interface!$C$85:$C$174,MATCH(Berekeningen!AB$247,User_interface!$B$85:$B$174))*INDEX(User_interface!$D$85:$D$174,MATCH(Berekeningen!AB$247,User_interface!$B$85:$B$174))*User_interface!$H$54*User_interface!$H$55)</f>
        <v>9482.7220476961102</v>
      </c>
      <c r="AC262" s="68">
        <f>IF(AC$247=" ", " ",INDEX(User_interface!$C$85:$C$174,MATCH(Berekeningen!AC$247,User_interface!$B$85:$B$174))*INDEX(User_interface!$D$85:$D$174,MATCH(Berekeningen!AC$247,User_interface!$B$85:$B$174))*User_interface!$H$54*User_interface!$H$55)</f>
        <v>8740.4636652625159</v>
      </c>
      <c r="AD262" s="68">
        <f>IF(AD$247=" ", " ",INDEX(User_interface!$C$85:$C$174,MATCH(Berekeningen!AD$247,User_interface!$B$85:$B$174))*INDEX(User_interface!$D$85:$D$174,MATCH(Berekeningen!AD$247,User_interface!$B$85:$B$174))*User_interface!$H$54*User_interface!$H$55)</f>
        <v>8056.3054257543172</v>
      </c>
      <c r="AE262" s="68">
        <f>IF(AE$247=" ", " ",INDEX(User_interface!$C$85:$C$174,MATCH(Berekeningen!AE$247,User_interface!$B$85:$B$174))*INDEX(User_interface!$D$85:$D$174,MATCH(Berekeningen!AE$247,User_interface!$B$85:$B$174))*User_interface!$H$54*User_interface!$H$55)</f>
        <v>7425.6995508131413</v>
      </c>
      <c r="AF262" s="68">
        <f>IF(AF$247=" ", " ",INDEX(User_interface!$C$85:$C$174,MATCH(Berekeningen!AF$247,User_interface!$B$85:$B$174))*INDEX(User_interface!$D$85:$D$174,MATCH(Berekeningen!AF$247,User_interface!$B$85:$B$174))*User_interface!$H$54*User_interface!$H$55)</f>
        <v>6844.4542386231105</v>
      </c>
      <c r="AG262" s="68">
        <f>IF(AG$247=" ", " ",INDEX(User_interface!$C$85:$C$174,MATCH(Berekeningen!AG$247,User_interface!$B$85:$B$174))*INDEX(User_interface!$D$85:$D$174,MATCH(Berekeningen!AG$247,User_interface!$B$85:$B$174))*User_interface!$H$54*User_interface!$H$55)</f>
        <v>6308.7057999102553</v>
      </c>
      <c r="AH262" s="68">
        <f>IF(AH$247=" ", " ",INDEX(User_interface!$C$85:$C$174,MATCH(Berekeningen!AH$247,User_interface!$B$85:$B$174))*INDEX(User_interface!$D$85:$D$174,MATCH(Berekeningen!AH$247,User_interface!$B$85:$B$174))*User_interface!$H$54*User_interface!$H$55)</f>
        <v>5814.8929749916442</v>
      </c>
      <c r="AI262" s="68">
        <f>IF(AI$247=" ", " ",INDEX(User_interface!$C$85:$C$174,MATCH(Berekeningen!AI$247,User_interface!$B$85:$B$174))*INDEX(User_interface!$D$85:$D$174,MATCH(Berekeningen!AI$247,User_interface!$B$85:$B$174))*User_interface!$H$54*User_interface!$H$55)</f>
        <v>5359.7332611528946</v>
      </c>
      <c r="AJ262" s="68">
        <f>IF(AJ$247=" ", " ",INDEX(User_interface!$C$85:$C$174,MATCH(Berekeningen!AJ$247,User_interface!$B$85:$B$174))*INDEX(User_interface!$D$85:$D$174,MATCH(Berekeningen!AJ$247,User_interface!$B$85:$B$174))*User_interface!$H$54*User_interface!$H$55)</f>
        <v>0</v>
      </c>
      <c r="AK262" s="68">
        <f>IF(AK$247=" ", " ",INDEX(User_interface!$C$85:$C$174,MATCH(Berekeningen!AK$247,User_interface!$B$85:$B$174))*INDEX(User_interface!$D$85:$D$174,MATCH(Berekeningen!AK$247,User_interface!$B$85:$B$174))*User_interface!$H$54*User_interface!$H$55)</f>
        <v>0</v>
      </c>
      <c r="AL262" s="68">
        <f>IF(AL$247=" ", " ",INDEX(User_interface!$C$85:$C$174,MATCH(Berekeningen!AL$247,User_interface!$B$85:$B$174))*INDEX(User_interface!$D$85:$D$174,MATCH(Berekeningen!AL$247,User_interface!$B$85:$B$174))*User_interface!$H$54*User_interface!$H$55)</f>
        <v>0</v>
      </c>
      <c r="AM262" s="68">
        <f>IF(AM$247=" ", " ",INDEX(User_interface!$C$85:$C$174,MATCH(Berekeningen!AM$247,User_interface!$B$85:$B$174))*INDEX(User_interface!$D$85:$D$174,MATCH(Berekeningen!AM$247,User_interface!$B$85:$B$174))*User_interface!$H$54*User_interface!$H$55)</f>
        <v>0</v>
      </c>
      <c r="AN262" s="68">
        <f>IF(AN$247=" ", " ",INDEX(User_interface!$C$85:$C$174,MATCH(Berekeningen!AN$247,User_interface!$B$85:$B$174))*INDEX(User_interface!$D$85:$D$174,MATCH(Berekeningen!AN$247,User_interface!$B$85:$B$174))*User_interface!$H$54*User_interface!$H$55)</f>
        <v>0</v>
      </c>
      <c r="AO262" s="68">
        <f>IF(AO$247=" ", " ",INDEX(User_interface!$C$85:$C$174,MATCH(Berekeningen!AO$247,User_interface!$B$85:$B$174))*INDEX(User_interface!$D$85:$D$174,MATCH(Berekeningen!AO$247,User_interface!$B$85:$B$174))*User_interface!$H$54*User_interface!$H$55)</f>
        <v>0</v>
      </c>
      <c r="AP262" s="68">
        <f>IF(AP$247=" ", " ",INDEX(User_interface!$C$85:$C$174,MATCH(Berekeningen!AP$247,User_interface!$B$85:$B$174))*INDEX(User_interface!$D$85:$D$174,MATCH(Berekeningen!AP$247,User_interface!$B$85:$B$174))*User_interface!$H$54*User_interface!$H$55)</f>
        <v>0</v>
      </c>
      <c r="AQ262" s="68">
        <f>IF(AQ$247=" ", " ",INDEX(User_interface!$C$85:$C$174,MATCH(Berekeningen!AQ$247,User_interface!$B$85:$B$174))*INDEX(User_interface!$D$85:$D$174,MATCH(Berekeningen!AQ$247,User_interface!$B$85:$B$174))*User_interface!$H$54*User_interface!$H$55)</f>
        <v>0</v>
      </c>
      <c r="AR262" s="68">
        <f>IF(AR$247=" ", " ",INDEX(User_interface!$C$85:$C$174,MATCH(Berekeningen!AR$247,User_interface!$B$85:$B$174))*INDEX(User_interface!$D$85:$D$174,MATCH(Berekeningen!AR$247,User_interface!$B$85:$B$174))*User_interface!$H$54*User_interface!$H$55)</f>
        <v>0</v>
      </c>
      <c r="AS262" s="68">
        <f>IF(AS$247=" ", " ",INDEX(User_interface!$C$85:$C$174,MATCH(Berekeningen!AS$247,User_interface!$B$85:$B$174))*INDEX(User_interface!$D$85:$D$174,MATCH(Berekeningen!AS$247,User_interface!$B$85:$B$174))*User_interface!$H$54*User_interface!$H$55)</f>
        <v>0</v>
      </c>
      <c r="AT262" s="68" t="str">
        <f>IF(AT$247=" ", " ",INDEX(User_interface!$C$85:$C$174,MATCH(Berekeningen!AT$247,User_interface!$B$85:$B$174))*INDEX(User_interface!$D$85:$D$174,MATCH(Berekeningen!AT$247,User_interface!$B$85:$B$174))*User_interface!$H$54*User_interface!$H$55)</f>
        <v xml:space="preserve"> </v>
      </c>
      <c r="AU262" s="68" t="str">
        <f>IF(AU$247=" ", " ",INDEX(User_interface!$C$85:$C$174,MATCH(Berekeningen!AU$247,User_interface!$B$85:$B$174))*INDEX(User_interface!$D$85:$D$174,MATCH(Berekeningen!AU$247,User_interface!$B$85:$B$174))*User_interface!$H$54*User_interface!$H$55)</f>
        <v xml:space="preserve"> </v>
      </c>
      <c r="AV262" s="68" t="str">
        <f>IF(AV$247=" ", " ",INDEX(User_interface!$C$85:$C$174,MATCH(Berekeningen!AV$247,User_interface!$B$85:$B$174))*INDEX(User_interface!$D$85:$D$174,MATCH(Berekeningen!AV$247,User_interface!$B$85:$B$174))*User_interface!$H$54*User_interface!$H$55)</f>
        <v xml:space="preserve"> </v>
      </c>
      <c r="AW262" s="68" t="str">
        <f>IF(AW$247=" ", " ",INDEX(User_interface!$C$85:$C$174,MATCH(Berekeningen!AW$247,User_interface!$B$85:$B$174))*INDEX(User_interface!$D$85:$D$174,MATCH(Berekeningen!AW$247,User_interface!$B$85:$B$174))*User_interface!$H$54*User_interface!$H$55)</f>
        <v xml:space="preserve"> </v>
      </c>
      <c r="AX262" s="68" t="str">
        <f>IF(AX$247=" ", " ",INDEX(User_interface!$C$85:$C$174,MATCH(Berekeningen!AX$247,User_interface!$B$85:$B$174))*INDEX(User_interface!$D$85:$D$174,MATCH(Berekeningen!AX$247,User_interface!$B$85:$B$174))*User_interface!$H$54*User_interface!$H$55)</f>
        <v xml:space="preserve"> </v>
      </c>
      <c r="AY262" s="68" t="str">
        <f>IF(AY$247=" ", " ",INDEX(User_interface!$C$85:$C$174,MATCH(Berekeningen!AY$247,User_interface!$B$85:$B$174))*INDEX(User_interface!$D$85:$D$174,MATCH(Berekeningen!AY$247,User_interface!$B$85:$B$174))*User_interface!$H$54*User_interface!$H$55)</f>
        <v xml:space="preserve"> </v>
      </c>
      <c r="AZ262" s="68" t="str">
        <f>IF(AZ$247=" ", " ",INDEX(User_interface!$C$85:$C$174,MATCH(Berekeningen!AZ$247,User_interface!$B$85:$B$174))*INDEX(User_interface!$D$85:$D$174,MATCH(Berekeningen!AZ$247,User_interface!$B$85:$B$174))*User_interface!$H$54*User_interface!$H$55)</f>
        <v xml:space="preserve"> </v>
      </c>
      <c r="BA262" s="68" t="str">
        <f>IF(BA$247=" ", " ",INDEX(User_interface!$C$85:$C$174,MATCH(Berekeningen!BA$247,User_interface!$B$85:$B$174))*INDEX(User_interface!$D$85:$D$174,MATCH(Berekeningen!BA$247,User_interface!$B$85:$B$174))*User_interface!$H$54*User_interface!$H$55)</f>
        <v xml:space="preserve"> </v>
      </c>
      <c r="BB262" s="68" t="str">
        <f>IF(BB$247=" ", " ",INDEX(User_interface!$C$85:$C$174,MATCH(Berekeningen!BB$247,User_interface!$B$85:$B$174))*INDEX(User_interface!$D$85:$D$174,MATCH(Berekeningen!BB$247,User_interface!$B$85:$B$174))*User_interface!$H$54*User_interface!$H$55)</f>
        <v xml:space="preserve"> </v>
      </c>
      <c r="BC262" s="68" t="str">
        <f>IF(BC$247=" ", " ",INDEX(User_interface!$C$85:$C$174,MATCH(Berekeningen!BC$247,User_interface!$B$85:$B$174))*INDEX(User_interface!$D$85:$D$174,MATCH(Berekeningen!BC$247,User_interface!$B$85:$B$174))*User_interface!$H$54*User_interface!$H$55)</f>
        <v xml:space="preserve"> </v>
      </c>
      <c r="BD262" s="68" t="str">
        <f>IF(BD$247=" ", " ",INDEX(User_interface!$C$85:$C$174,MATCH(Berekeningen!BD$247,User_interface!$B$85:$B$174))*INDEX(User_interface!$D$85:$D$174,MATCH(Berekeningen!BD$247,User_interface!$B$85:$B$174))*User_interface!$H$54*User_interface!$H$55)</f>
        <v xml:space="preserve"> </v>
      </c>
      <c r="BE262" s="68" t="str">
        <f>IF(BE$247=" ", " ",INDEX(User_interface!$C$85:$C$174,MATCH(Berekeningen!BE$247,User_interface!$B$85:$B$174))*INDEX(User_interface!$D$85:$D$174,MATCH(Berekeningen!BE$247,User_interface!$B$85:$B$174))*User_interface!$H$54*User_interface!$H$55)</f>
        <v xml:space="preserve"> </v>
      </c>
      <c r="BF262" s="68" t="str">
        <f>IF(BF$247=" ", " ",INDEX(User_interface!$C$85:$C$174,MATCH(Berekeningen!BF$247,User_interface!$B$85:$B$174))*INDEX(User_interface!$D$85:$D$174,MATCH(Berekeningen!BF$247,User_interface!$B$85:$B$174))*User_interface!$H$54*User_interface!$H$55)</f>
        <v xml:space="preserve"> </v>
      </c>
      <c r="BG262" s="68" t="str">
        <f>IF(BG$247=" ", " ",INDEX(User_interface!$C$85:$C$174,MATCH(Berekeningen!BG$247,User_interface!$B$85:$B$174))*INDEX(User_interface!$D$85:$D$174,MATCH(Berekeningen!BG$247,User_interface!$B$85:$B$174))*User_interface!$H$54*User_interface!$H$55)</f>
        <v xml:space="preserve"> </v>
      </c>
      <c r="BH262" s="68" t="str">
        <f>IF(BH$247=" ", " ",INDEX(User_interface!$C$85:$C$174,MATCH(Berekeningen!BH$247,User_interface!$B$85:$B$174))*INDEX(User_interface!$D$85:$D$174,MATCH(Berekeningen!BH$247,User_interface!$B$85:$B$174))*User_interface!$H$54*User_interface!$H$55)</f>
        <v xml:space="preserve"> </v>
      </c>
      <c r="BI262" s="68" t="str">
        <f>IF(BI$247=" ", " ",INDEX(User_interface!$C$85:$C$174,MATCH(Berekeningen!BI$247,User_interface!$B$85:$B$174))*INDEX(User_interface!$D$85:$D$174,MATCH(Berekeningen!BI$247,User_interface!$B$85:$B$174))*User_interface!$H$54*User_interface!$H$55)</f>
        <v xml:space="preserve"> </v>
      </c>
      <c r="BJ262" s="68" t="str">
        <f>IF(BJ$247=" ", " ",INDEX(User_interface!$C$85:$C$174,MATCH(Berekeningen!BJ$247,User_interface!$B$85:$B$174))*INDEX(User_interface!$D$85:$D$174,MATCH(Berekeningen!BJ$247,User_interface!$B$85:$B$174))*User_interface!$H$54*User_interface!$H$55)</f>
        <v xml:space="preserve"> </v>
      </c>
      <c r="BK262" s="68" t="str">
        <f>IF(BK$247=" ", " ",INDEX(User_interface!$C$85:$C$174,MATCH(Berekeningen!BK$247,User_interface!$B$85:$B$174))*INDEX(User_interface!$D$85:$D$174,MATCH(Berekeningen!BK$247,User_interface!$B$85:$B$174))*User_interface!$H$54*User_interface!$H$55)</f>
        <v xml:space="preserve"> </v>
      </c>
      <c r="BL262" s="68" t="str">
        <f>IF(BL$247=" ", " ",INDEX(User_interface!$C$85:$C$174,MATCH(Berekeningen!BL$247,User_interface!$B$85:$B$174))*INDEX(User_interface!$D$85:$D$174,MATCH(Berekeningen!BL$247,User_interface!$B$85:$B$174))*User_interface!$H$54*User_interface!$H$55)</f>
        <v xml:space="preserve"> </v>
      </c>
      <c r="BM262" s="68" t="str">
        <f>IF(BM$247=" ", " ",INDEX(User_interface!$C$85:$C$174,MATCH(Berekeningen!BM$247,User_interface!$B$85:$B$174))*INDEX(User_interface!$D$85:$D$174,MATCH(Berekeningen!BM$247,User_interface!$B$85:$B$174))*User_interface!$H$54*User_interface!$H$55)</f>
        <v xml:space="preserve"> </v>
      </c>
    </row>
    <row r="263" spans="2:65">
      <c r="C263" s="68" t="s">
        <v>43</v>
      </c>
      <c r="D263" s="68" t="s">
        <v>6</v>
      </c>
      <c r="F263" s="68" t="str">
        <f>IF(F247=" "," ",SUM(SUMIF($B248:$B262,$U$4,F248:F262),-SUMIF($B248:$B262,$U$3,F248:F262))/(1+User_interface!$H$59)^(F247-($P247-1)))</f>
        <v xml:space="preserve"> </v>
      </c>
      <c r="G263" s="68" t="str">
        <f>IF(G247=" "," ",SUM(SUMIF($B248:$B262,$U$4,G248:G262),-SUMIF($B248:$B262,$U$3,G248:G262))/(1+User_interface!$H$59)^(G247-($P247-1)))</f>
        <v xml:space="preserve"> </v>
      </c>
      <c r="H263" s="68" t="str">
        <f>IF(H247=" "," ",SUM(SUMIF($B248:$B262,$U$4,H248:H262),-SUMIF($B248:$B262,$U$3,H248:H262))/(1+User_interface!$H$59)^(H247-($P247-1)))</f>
        <v xml:space="preserve"> </v>
      </c>
      <c r="I263" s="68" t="str">
        <f>IF(I247=" "," ",SUM(SUMIF($B248:$B262,$U$4,I248:I262),-SUMIF($B248:$B262,$U$3,I248:I262))/(1+User_interface!$H$59)^(I247-($P247-1)))</f>
        <v xml:space="preserve"> </v>
      </c>
      <c r="J263" s="68" t="str">
        <f>IF(J247=" "," ",SUM(SUMIF($B248:$B262,$U$4,J248:J262),-SUMIF($B248:$B262,$U$3,J248:J262))/(1+User_interface!$H$59)^(J247-($P247-1)))</f>
        <v xml:space="preserve"> </v>
      </c>
      <c r="K263" s="68" t="str">
        <f>IF(K247=" "," ",SUM(SUMIF($B248:$B262,$U$4,K248:K262),-SUMIF($B248:$B262,$U$3,K248:K262))/(1+User_interface!$H$59)^(K247-($P247-1)))</f>
        <v xml:space="preserve"> </v>
      </c>
      <c r="L263" s="68" t="str">
        <f>IF(L247=" "," ",SUM(SUMIF($B248:$B262,$U$4,L248:L262),-SUMIF($B248:$B262,$U$3,L248:L262))/(1+User_interface!$H$59)^(L247-($P247-1)))</f>
        <v xml:space="preserve"> </v>
      </c>
      <c r="M263" s="68" t="str">
        <f>IF(M247=" "," ",SUM(SUMIF($B248:$B262,$U$4,M248:M262),-SUMIF($B248:$B262,$U$3,M248:M262))/(1+User_interface!$H$59)^(M247-($P247-1)))</f>
        <v xml:space="preserve"> </v>
      </c>
      <c r="N263" s="68" t="str">
        <f>IF(N247=" "," ",SUM(SUMIF($B248:$B262,$U$4,N248:N262),-SUMIF($B248:$B262,$U$3,N248:N262))/(1+User_interface!$H$59)^(N247-($P247-1)))</f>
        <v xml:space="preserve"> </v>
      </c>
      <c r="O263" s="68" t="str">
        <f>IF(O247=" "," ",SUM(SUMIF($B248:$B262,$U$4,O248:O262),-SUMIF($B248:$B262,$U$3,O248:O262))/(1+User_interface!$H$59)^(O247-($P247-1)))</f>
        <v xml:space="preserve"> </v>
      </c>
      <c r="P263" s="68">
        <f>IF(P247=" "," ",SUM(SUMIF($B248:$B262,$U$4,P248:P262),-SUMIF($B248:$B262,$U$3,P248:P262))/(1+User_interface!$H$59)^(P247-($P247-1)))</f>
        <v>55540.158417103754</v>
      </c>
      <c r="Q263" s="68">
        <f>IF(Q247=" "," ",SUM(SUMIF($B248:$B262,$U$4,Q248:Q262),-SUMIF($B248:$B262,$U$3,Q248:Q262))/(1+User_interface!$H$59)^(Q247-($P247-1)))</f>
        <v>42389.73307673994</v>
      </c>
      <c r="R263" s="68">
        <f>IF(R247=" "," ",SUM(SUMIF($B248:$B262,$U$4,R248:R262),-SUMIF($B248:$B262,$U$3,R248:R262))/(1+User_interface!$H$59)^(R247-($P247-1)))</f>
        <v>31085.725792043868</v>
      </c>
      <c r="S263" s="68">
        <f>IF(S247=" "," ",SUM(SUMIF($B248:$B262,$U$4,S248:S262),-SUMIF($B248:$B262,$U$3,S248:S262))/(1+User_interface!$H$59)^(S247-($P247-1)))</f>
        <v>21385.458106855167</v>
      </c>
      <c r="T263" s="68">
        <f>IF(T247=" "," ",SUM(SUMIF($B248:$B262,$U$4,T248:T262),-SUMIF($B248:$B262,$U$3,T248:T262))/(1+User_interface!$H$59)^(T247-($P247-1)))</f>
        <v>13077.904522331459</v>
      </c>
      <c r="U263" s="68">
        <f>IF(U247=" "," ",SUM(SUMIF($B248:$B262,$U$4,U248:U262),-SUMIF($B248:$B262,$U$3,U248:U262))/(1+User_interface!$H$59)^(U247-($P247-1)))</f>
        <v>5979.5535113632577</v>
      </c>
      <c r="V263" s="68">
        <f>IF(V247=" "," ",SUM(SUMIF($B248:$B262,$U$4,V248:V262),-SUMIF($B248:$B262,$U$3,V248:V262))/(1+User_interface!$H$59)^(V247-($P247-1)))</f>
        <v>-69.188213045605679</v>
      </c>
      <c r="W263" s="68">
        <f>IF(W247=" "," ",SUM(SUMIF($B248:$B262,$U$4,W248:W262),-SUMIF($B248:$B262,$U$3,W248:W262))/(1+User_interface!$H$59)^(W247-($P247-1)))</f>
        <v>-5207.1197165415369</v>
      </c>
      <c r="X263" s="68">
        <f>IF(X247=" "," ",SUM(SUMIF($B248:$B262,$U$4,X248:X262),-SUMIF($B248:$B262,$U$3,X248:X262))/(1+User_interface!$H$59)^(X247-($P247-1)))</f>
        <v>-9554.9602438148395</v>
      </c>
      <c r="Y263" s="68">
        <f>IF(Y247=" "," ",SUM(SUMIF($B248:$B262,$U$4,Y248:Y262),-SUMIF($B248:$B262,$U$3,Y248:Y262))/(1+User_interface!$H$59)^(Y247-($P247-1)))</f>
        <v>-13217.707898513816</v>
      </c>
      <c r="Z263" s="68">
        <f>IF(Z247=" "," ",SUM(SUMIF($B248:$B262,$U$4,Z248:Z262),-SUMIF($B248:$B262,$U$3,Z248:Z262))/(1+User_interface!$H$59)^(Z247-($P247-1)))</f>
        <v>-16286.689388314513</v>
      </c>
      <c r="AA263" s="68">
        <f>IF(AA247=" "," ",SUM(SUMIF($B248:$B262,$U$4,AA248:AA262),-SUMIF($B248:$B262,$U$3,AA248:AA262))/(1+User_interface!$H$59)^(AA247-($P247-1)))</f>
        <v>-18841.341449173444</v>
      </c>
      <c r="AB263" s="68">
        <f>IF(AB247=" "," ",SUM(SUMIF($B248:$B262,$U$4,AB248:AB262),-SUMIF($B248:$B262,$U$3,AB248:AB262))/(1+User_interface!$H$59)^(AB247-($P247-1)))</f>
        <v>-20950.759207199942</v>
      </c>
      <c r="AC263" s="68">
        <f>IF(AC247=" "," ",SUM(SUMIF($B248:$B262,$U$4,AC248:AC262),-SUMIF($B248:$B262,$U$3,AC248:AC262))/(1+User_interface!$H$59)^(AC247-($P247-1)))</f>
        <v>-22675.042088920101</v>
      </c>
      <c r="AD263" s="68">
        <f>IF(AD247=" "," ",SUM(SUMIF($B248:$B262,$U$4,AD248:AD262),-SUMIF($B248:$B262,$U$3,AD248:AD262))/(1+User_interface!$H$59)^(AD247-($P247-1)))</f>
        <v>-24066.463857210474</v>
      </c>
      <c r="AE263" s="68">
        <f>IF(AE247=" "," ",SUM(SUMIF($B248:$B262,$U$4,AE248:AE262),-SUMIF($B248:$B262,$U$3,AE248:AE262))/(1+User_interface!$H$59)^(AE247-($P247-1)))</f>
        <v>-25170.489849538342</v>
      </c>
      <c r="AF263" s="68">
        <f>IF(AF247=" "," ",SUM(SUMIF($B248:$B262,$U$4,AF248:AF262),-SUMIF($B248:$B262,$U$3,AF248:AF262))/(1+User_interface!$H$59)^(AF247-($P247-1)))</f>
        <v>-26026.661456819442</v>
      </c>
      <c r="AG263" s="68">
        <f>IF(AG247=" "," ",SUM(SUMIF($B248:$B262,$U$4,AG248:AG262),-SUMIF($B248:$B262,$U$3,AG248:AG262))/(1+User_interface!$H$59)^(AG247-($P247-1)))</f>
        <v>-26669.365244011038</v>
      </c>
      <c r="AH263" s="68">
        <f>IF(AH247=" "," ",SUM(SUMIF($B248:$B262,$U$4,AH248:AH262),-SUMIF($B248:$B262,$U$3,AH248:AH262))/(1+User_interface!$H$59)^(AH247-($P247-1)))</f>
        <v>-27128.501824423096</v>
      </c>
      <c r="AI263" s="68">
        <f>IF(AI247=" "," ",SUM(SUMIF($B248:$B262,$U$4,AI248:AI262),-SUMIF($B248:$B262,$U$3,AI248:AI262))/(1+User_interface!$H$59)^(AI247-($P247-1)))</f>
        <v>-27430.067612615039</v>
      </c>
      <c r="AJ263" s="68">
        <f>IF(AJ247=" "," ",SUM(SUMIF($B248:$B262,$U$4,AJ248:AJ262),-SUMIF($B248:$B262,$U$3,AJ248:AJ262))/(1+User_interface!$H$59)^(AJ247-($P247-1)))</f>
        <v>-30420.014707931914</v>
      </c>
      <c r="AK263" s="68">
        <f>IF(AK247=" "," ",SUM(SUMIF($B248:$B262,$U$4,AK248:AK262),-SUMIF($B248:$B262,$U$3,AK248:AK262))/(1+User_interface!$H$59)^(AK247-($P247-1)))</f>
        <v>-29901.579326850835</v>
      </c>
      <c r="AL263" s="68">
        <f>IF(AL247=" "," ",SUM(SUMIF($B248:$B262,$U$4,AL248:AL262),-SUMIF($B248:$B262,$U$3,AL248:AL262))/(1+User_interface!$H$59)^(AL247-($P247-1)))</f>
        <v>-29773.712206651908</v>
      </c>
      <c r="AM263" s="68">
        <f>IF(AM247=" "," ",SUM(SUMIF($B248:$B262,$U$4,AM248:AM262),-SUMIF($B248:$B262,$U$3,AM248:AM262))/(1+User_interface!$H$59)^(AM247-($P247-1)))</f>
        <v>-29542.168946050489</v>
      </c>
      <c r="AN263" s="68">
        <f>IF(AN247=" "," ",SUM(SUMIF($B248:$B262,$U$4,AN248:AN262),-SUMIF($B248:$B262,$U$3,AN248:AN262))/(1+User_interface!$H$59)^(AN247-($P247-1)))</f>
        <v>-29227.080573686631</v>
      </c>
      <c r="AO263" s="68">
        <f>IF(AO247=" "," ",SUM(SUMIF($B248:$B262,$U$4,AO248:AO262),-SUMIF($B248:$B262,$U$3,AO248:AO262))/(1+User_interface!$H$59)^(AO247-($P247-1)))</f>
        <v>-28845.218591566412</v>
      </c>
      <c r="AP263" s="68">
        <f>IF(AP247=" "," ",SUM(SUMIF($B248:$B262,$U$4,AP248:AP262),-SUMIF($B248:$B262,$U$3,AP248:AP262))/(1+User_interface!$H$59)^(AP247-($P247-1)))</f>
        <v>-28410.543527874455</v>
      </c>
      <c r="AQ263" s="68">
        <f>IF(AQ247=" "," ",SUM(SUMIF($B248:$B262,$U$4,AQ248:AQ262),-SUMIF($B248:$B262,$U$3,AQ248:AQ262))/(1+User_interface!$H$59)^(AQ247-($P247-1)))</f>
        <v>-27934.664230403472</v>
      </c>
      <c r="AR263" s="68">
        <f>IF(AR247=" "," ",SUM(SUMIF($B248:$B262,$U$4,AR248:AR262),-SUMIF($B248:$B262,$U$3,AR248:AR262))/(1+User_interface!$H$59)^(AR247-($P247-1)))</f>
        <v>-27427.222416591649</v>
      </c>
      <c r="AS263" s="68">
        <f>IF(AS247=" "," ",SUM(SUMIF($B248:$B262,$U$4,AS248:AS262),-SUMIF($B248:$B262,$U$3,AS248:AS262))/(1+User_interface!$H$59)^(AS247-($P247-1)))</f>
        <v>-26896.214635678658</v>
      </c>
      <c r="AT263" s="68" t="str">
        <f>IF(AT247=" "," ",SUM(SUMIF($B248:$B262,$U$4,AT248:AT262),-SUMIF($B248:$B262,$U$3,AT248:AT262))/(1+User_interface!$H$59)^(AT247-($P247-1)))</f>
        <v xml:space="preserve"> </v>
      </c>
      <c r="AU263" s="68" t="str">
        <f>IF(AU247=" "," ",SUM(SUMIF($B248:$B262,$U$4,AU248:AU262),-SUMIF($B248:$B262,$U$3,AU248:AU262))/(1+User_interface!$H$59)^(AU247-($P247-1)))</f>
        <v xml:space="preserve"> </v>
      </c>
      <c r="AV263" s="68" t="str">
        <f>IF(AV247=" "," ",SUM(SUMIF($B248:$B262,$U$4,AV248:AV262),-SUMIF($B248:$B262,$U$3,AV248:AV262))/(1+User_interface!$H$59)^(AV247-($P247-1)))</f>
        <v xml:space="preserve"> </v>
      </c>
      <c r="AW263" s="68" t="str">
        <f>IF(AW247=" "," ",SUM(SUMIF($B248:$B262,$U$4,AW248:AW262),-SUMIF($B248:$B262,$U$3,AW248:AW262))/(1+User_interface!$H$59)^(AW247-($P247-1)))</f>
        <v xml:space="preserve"> </v>
      </c>
      <c r="AX263" s="68" t="str">
        <f>IF(AX247=" "," ",SUM(SUMIF($B248:$B262,$U$4,AX248:AX262),-SUMIF($B248:$B262,$U$3,AX248:AX262))/(1+User_interface!$H$59)^(AX247-($P247-1)))</f>
        <v xml:space="preserve"> </v>
      </c>
      <c r="AY263" s="68" t="str">
        <f>IF(AY247=" "," ",SUM(SUMIF($B248:$B262,$U$4,AY248:AY262),-SUMIF($B248:$B262,$U$3,AY248:AY262))/(1+User_interface!$H$59)^(AY247-($P247-1)))</f>
        <v xml:space="preserve"> </v>
      </c>
      <c r="AZ263" s="68" t="str">
        <f>IF(AZ247=" "," ",SUM(SUMIF($B248:$B262,$U$4,AZ248:AZ262),-SUMIF($B248:$B262,$U$3,AZ248:AZ262))/(1+User_interface!$H$59)^(AZ247-($P247-1)))</f>
        <v xml:space="preserve"> </v>
      </c>
      <c r="BA263" s="68" t="str">
        <f>IF(BA247=" "," ",SUM(SUMIF($B248:$B262,$U$4,BA248:BA262),-SUMIF($B248:$B262,$U$3,BA248:BA262))/(1+User_interface!$H$59)^(BA247-($P247-1)))</f>
        <v xml:space="preserve"> </v>
      </c>
      <c r="BB263" s="68" t="str">
        <f>IF(BB247=" "," ",SUM(SUMIF($B248:$B262,$U$4,BB248:BB262),-SUMIF($B248:$B262,$U$3,BB248:BB262))/(1+User_interface!$H$59)^(BB247-($P247-1)))</f>
        <v xml:space="preserve"> </v>
      </c>
      <c r="BC263" s="68" t="str">
        <f>IF(BC247=" "," ",SUM(SUMIF($B248:$B262,$U$4,BC248:BC262),-SUMIF($B248:$B262,$U$3,BC248:BC262))/(1+User_interface!$H$59)^(BC247-($P247-1)))</f>
        <v xml:space="preserve"> </v>
      </c>
      <c r="BD263" s="68" t="str">
        <f>IF(BD247=" "," ",SUM(SUMIF($B248:$B262,$U$4,BD248:BD262),-SUMIF($B248:$B262,$U$3,BD248:BD262))/(1+User_interface!$H$59)^(BD247-($P247-1)))</f>
        <v xml:space="preserve"> </v>
      </c>
      <c r="BE263" s="68" t="str">
        <f>IF(BE247=" "," ",SUM(SUMIF($B248:$B262,$U$4,BE248:BE262),-SUMIF($B248:$B262,$U$3,BE248:BE262))/(1+User_interface!$H$59)^(BE247-($P247-1)))</f>
        <v xml:space="preserve"> </v>
      </c>
      <c r="BF263" s="68" t="str">
        <f>IF(BF247=" "," ",SUM(SUMIF($B248:$B262,$U$4,BF248:BF262),-SUMIF($B248:$B262,$U$3,BF248:BF262))/(1+User_interface!$H$59)^(BF247-($P247-1)))</f>
        <v xml:space="preserve"> </v>
      </c>
      <c r="BG263" s="68" t="str">
        <f>IF(BG247=" "," ",SUM(SUMIF($B248:$B262,$U$4,BG248:BG262),-SUMIF($B248:$B262,$U$3,BG248:BG262))/(1+User_interface!$H$59)^(BG247-($P247-1)))</f>
        <v xml:space="preserve"> </v>
      </c>
      <c r="BH263" s="68" t="str">
        <f>IF(BH247=" "," ",SUM(SUMIF($B248:$B262,$U$4,BH248:BH262),-SUMIF($B248:$B262,$U$3,BH248:BH262))/(1+User_interface!$H$59)^(BH247-($P247-1)))</f>
        <v xml:space="preserve"> </v>
      </c>
      <c r="BI263" s="68" t="str">
        <f>IF(BI247=" "," ",SUM(SUMIF($B248:$B262,$U$4,BI248:BI262),-SUMIF($B248:$B262,$U$3,BI248:BI262))/(1+User_interface!$H$59)^(BI247-($P247-1)))</f>
        <v xml:space="preserve"> </v>
      </c>
      <c r="BJ263" s="68" t="str">
        <f>IF(BJ247=" "," ",SUM(SUMIF($B248:$B262,$U$4,BJ248:BJ262),-SUMIF($B248:$B262,$U$3,BJ248:BJ262))/(1+User_interface!$H$59)^(BJ247-($P247-1)))</f>
        <v xml:space="preserve"> </v>
      </c>
      <c r="BK263" s="68" t="str">
        <f>IF(BK247=" "," ",SUM(SUMIF($B248:$B262,$U$4,BK248:BK262),-SUMIF($B248:$B262,$U$3,BK248:BK262))/(1+User_interface!$H$59)^(BK247-($P247-1)))</f>
        <v xml:space="preserve"> </v>
      </c>
      <c r="BL263" s="68" t="str">
        <f>IF(BL247=" "," ",SUM(SUMIF($B248:$B262,$U$4,BL248:BL262),-SUMIF($B248:$B262,$U$3,BL248:BL262))/(1+User_interface!$H$59)^(BL247-($P247-1)))</f>
        <v xml:space="preserve"> </v>
      </c>
      <c r="BM263" s="68" t="str">
        <f>IF(BM247=" "," ",SUM(SUMIF($B248:$B262,$U$4,BM248:BM262),-SUMIF($B248:$B262,$U$3,BM248:BM262))/(1+User_interface!$H$59)^(BM247-($P247-1)))</f>
        <v xml:space="preserve"> </v>
      </c>
    </row>
    <row r="264" spans="2:65">
      <c r="C264" s="68" t="s">
        <v>131</v>
      </c>
      <c r="D264" s="68" t="s">
        <v>6</v>
      </c>
      <c r="F264" s="68" t="str">
        <f>IF(F247=" "," ",SUM(SUMIF($B248:$B262,$U$3,F248:F262),-SUMIF($B248:$B262,$U$4,F248:F262))/(1+User_interface!$H$59)^(F247-($P247-1)))</f>
        <v xml:space="preserve"> </v>
      </c>
      <c r="G264" s="68" t="str">
        <f>IF(G247=" "," ",SUM(SUMIF($B248:$B262,$U$3,G248:G262),-SUMIF($B248:$B262,$U$4,G248:G262))/(1+User_interface!$H$59)^(G247-($P247-1)))</f>
        <v xml:space="preserve"> </v>
      </c>
      <c r="H264" s="68" t="str">
        <f>IF(H247=" "," ",SUM(SUMIF($B248:$B262,$U$3,H248:H262),-SUMIF($B248:$B262,$U$4,H248:H262))/(1+User_interface!$H$59)^(H247-($P247-1)))</f>
        <v xml:space="preserve"> </v>
      </c>
      <c r="I264" s="68" t="str">
        <f>IF(I247=" "," ",SUM(SUMIF($B248:$B262,$U$3,I248:I262),-SUMIF($B248:$B262,$U$4,I248:I262))/(1+User_interface!$H$59)^(I247-($P247-1)))</f>
        <v xml:space="preserve"> </v>
      </c>
      <c r="J264" s="68" t="str">
        <f>IF(J247=" "," ",SUM(SUMIF($B248:$B262,$U$3,J248:J262),-SUMIF($B248:$B262,$U$4,J248:J262))/(1+User_interface!$H$59)^(J247-($P247-1)))</f>
        <v xml:space="preserve"> </v>
      </c>
      <c r="K264" s="68" t="str">
        <f>IF(K247=" "," ",SUM(SUMIF($B248:$B262,$U$3,K248:K262),-SUMIF($B248:$B262,$U$4,K248:K262))/(1+User_interface!$H$59)^(K247-($P247-1)))</f>
        <v xml:space="preserve"> </v>
      </c>
      <c r="L264" s="68" t="str">
        <f>IF(L247=" "," ",SUM(SUMIF($B248:$B262,$U$3,L248:L262),-SUMIF($B248:$B262,$U$4,L248:L262))/(1+User_interface!$H$59)^(L247-($P247-1)))</f>
        <v xml:space="preserve"> </v>
      </c>
      <c r="M264" s="68" t="str">
        <f>IF(M247=" "," ",SUM(SUMIF($B248:$B262,$U$3,M248:M262),-SUMIF($B248:$B262,$U$4,M248:M262))/(1+User_interface!$H$59)^(M247-($P247-1)))</f>
        <v xml:space="preserve"> </v>
      </c>
      <c r="N264" s="68" t="str">
        <f>IF(N247=" "," ",SUM(SUMIF($B248:$B262,$U$3,N248:N262),-SUMIF($B248:$B262,$U$4,N248:N262))/(1+User_interface!$H$59)^(N247-($P247-1)))</f>
        <v xml:space="preserve"> </v>
      </c>
      <c r="O264" s="68" t="str">
        <f>IF(O247=" "," ",SUM(SUMIF($B248:$B262,$U$3,O248:O262),-SUMIF($B248:$B262,$U$4,O248:O262))/(1+User_interface!$H$59)^(O247-($P247-1)))</f>
        <v xml:space="preserve"> </v>
      </c>
      <c r="P264" s="68">
        <f>IF(P247=" "," ",SUM(SUMIF($B248:$B262,$U$3,P248:P262),-SUMIF($B248:$B262,$U$4,P248:P262))/(1+User_interface!$H$59)^(P247-($P247-1)))</f>
        <v>-55540.158417103754</v>
      </c>
      <c r="Q264" s="68">
        <f>IF(Q247=" "," ",SUM(SUMIF($B248:$B262,$U$3,Q248:Q262),-SUMIF($B248:$B262,$U$4,Q248:Q262))/(1+User_interface!$H$59)^(Q247-($P247-1)))</f>
        <v>-42389.73307673994</v>
      </c>
      <c r="R264" s="68">
        <f>IF(R247=" "," ",SUM(SUMIF($B248:$B262,$U$3,R248:R262),-SUMIF($B248:$B262,$U$4,R248:R262))/(1+User_interface!$H$59)^(R247-($P247-1)))</f>
        <v>-31085.725792043868</v>
      </c>
      <c r="S264" s="68">
        <f>IF(S247=" "," ",SUM(SUMIF($B248:$B262,$U$3,S248:S262),-SUMIF($B248:$B262,$U$4,S248:S262))/(1+User_interface!$H$59)^(S247-($P247-1)))</f>
        <v>-21385.458106855167</v>
      </c>
      <c r="T264" s="68">
        <f>IF(T247=" "," ",SUM(SUMIF($B248:$B262,$U$3,T248:T262),-SUMIF($B248:$B262,$U$4,T248:T262))/(1+User_interface!$H$59)^(T247-($P247-1)))</f>
        <v>-13077.904522331459</v>
      </c>
      <c r="U264" s="68">
        <f>IF(U247=" "," ",SUM(SUMIF($B248:$B262,$U$3,U248:U262),-SUMIF($B248:$B262,$U$4,U248:U262))/(1+User_interface!$H$59)^(U247-($P247-1)))</f>
        <v>-5979.5535113632577</v>
      </c>
      <c r="V264" s="68">
        <f>IF(V247=" "," ",SUM(SUMIF($B248:$B262,$U$3,V248:V262),-SUMIF($B248:$B262,$U$4,V248:V262))/(1+User_interface!$H$59)^(V247-($P247-1)))</f>
        <v>69.188213045605679</v>
      </c>
      <c r="W264" s="68">
        <f>IF(W247=" "," ",SUM(SUMIF($B248:$B262,$U$3,W248:W262),-SUMIF($B248:$B262,$U$4,W248:W262))/(1+User_interface!$H$59)^(W247-($P247-1)))</f>
        <v>5207.1197165415369</v>
      </c>
      <c r="X264" s="68">
        <f>IF(X247=" "," ",SUM(SUMIF($B248:$B262,$U$3,X248:X262),-SUMIF($B248:$B262,$U$4,X248:X262))/(1+User_interface!$H$59)^(X247-($P247-1)))</f>
        <v>9554.9602438148395</v>
      </c>
      <c r="Y264" s="68">
        <f>IF(Y247=" "," ",SUM(SUMIF($B248:$B262,$U$3,Y248:Y262),-SUMIF($B248:$B262,$U$4,Y248:Y262))/(1+User_interface!$H$59)^(Y247-($P247-1)))</f>
        <v>13217.707898513816</v>
      </c>
      <c r="Z264" s="68">
        <f>IF(Z247=" "," ",SUM(SUMIF($B248:$B262,$U$3,Z248:Z262),-SUMIF($B248:$B262,$U$4,Z248:Z262))/(1+User_interface!$H$59)^(Z247-($P247-1)))</f>
        <v>16286.689388314513</v>
      </c>
      <c r="AA264" s="68">
        <f>IF(AA247=" "," ",SUM(SUMIF($B248:$B262,$U$3,AA248:AA262),-SUMIF($B248:$B262,$U$4,AA248:AA262))/(1+User_interface!$H$59)^(AA247-($P247-1)))</f>
        <v>18841.341449173444</v>
      </c>
      <c r="AB264" s="68">
        <f>IF(AB247=" "," ",SUM(SUMIF($B248:$B262,$U$3,AB248:AB262),-SUMIF($B248:$B262,$U$4,AB248:AB262))/(1+User_interface!$H$59)^(AB247-($P247-1)))</f>
        <v>20950.759207199942</v>
      </c>
      <c r="AC264" s="68">
        <f>IF(AC247=" "," ",SUM(SUMIF($B248:$B262,$U$3,AC248:AC262),-SUMIF($B248:$B262,$U$4,AC248:AC262))/(1+User_interface!$H$59)^(AC247-($P247-1)))</f>
        <v>22675.042088920101</v>
      </c>
      <c r="AD264" s="68">
        <f>IF(AD247=" "," ",SUM(SUMIF($B248:$B262,$U$3,AD248:AD262),-SUMIF($B248:$B262,$U$4,AD248:AD262))/(1+User_interface!$H$59)^(AD247-($P247-1)))</f>
        <v>24066.463857210474</v>
      </c>
      <c r="AE264" s="68">
        <f>IF(AE247=" "," ",SUM(SUMIF($B248:$B262,$U$3,AE248:AE262),-SUMIF($B248:$B262,$U$4,AE248:AE262))/(1+User_interface!$H$59)^(AE247-($P247-1)))</f>
        <v>25170.489849538342</v>
      </c>
      <c r="AF264" s="68">
        <f>IF(AF247=" "," ",SUM(SUMIF($B248:$B262,$U$3,AF248:AF262),-SUMIF($B248:$B262,$U$4,AF248:AF262))/(1+User_interface!$H$59)^(AF247-($P247-1)))</f>
        <v>26026.661456819442</v>
      </c>
      <c r="AG264" s="68">
        <f>IF(AG247=" "," ",SUM(SUMIF($B248:$B262,$U$3,AG248:AG262),-SUMIF($B248:$B262,$U$4,AG248:AG262))/(1+User_interface!$H$59)^(AG247-($P247-1)))</f>
        <v>26669.365244011038</v>
      </c>
      <c r="AH264" s="68">
        <f>IF(AH247=" "," ",SUM(SUMIF($B248:$B262,$U$3,AH248:AH262),-SUMIF($B248:$B262,$U$4,AH248:AH262))/(1+User_interface!$H$59)^(AH247-($P247-1)))</f>
        <v>27128.501824423096</v>
      </c>
      <c r="AI264" s="68">
        <f>IF(AI247=" "," ",SUM(SUMIF($B248:$B262,$U$3,AI248:AI262),-SUMIF($B248:$B262,$U$4,AI248:AI262))/(1+User_interface!$H$59)^(AI247-($P247-1)))</f>
        <v>27430.067612615039</v>
      </c>
      <c r="AJ264" s="68">
        <f>IF(AJ247=" "," ",SUM(SUMIF($B248:$B262,$U$3,AJ248:AJ262),-SUMIF($B248:$B262,$U$4,AJ248:AJ262))/(1+User_interface!$H$59)^(AJ247-($P247-1)))</f>
        <v>30420.014707931914</v>
      </c>
      <c r="AK264" s="68">
        <f>IF(AK247=" "," ",SUM(SUMIF($B248:$B262,$U$3,AK248:AK262),-SUMIF($B248:$B262,$U$4,AK248:AK262))/(1+User_interface!$H$59)^(AK247-($P247-1)))</f>
        <v>29901.579326850835</v>
      </c>
      <c r="AL264" s="68">
        <f>IF(AL247=" "," ",SUM(SUMIF($B248:$B262,$U$3,AL248:AL262),-SUMIF($B248:$B262,$U$4,AL248:AL262))/(1+User_interface!$H$59)^(AL247-($P247-1)))</f>
        <v>29773.712206651908</v>
      </c>
      <c r="AM264" s="68">
        <f>IF(AM247=" "," ",SUM(SUMIF($B248:$B262,$U$3,AM248:AM262),-SUMIF($B248:$B262,$U$4,AM248:AM262))/(1+User_interface!$H$59)^(AM247-($P247-1)))</f>
        <v>29542.168946050489</v>
      </c>
      <c r="AN264" s="68">
        <f>IF(AN247=" "," ",SUM(SUMIF($B248:$B262,$U$3,AN248:AN262),-SUMIF($B248:$B262,$U$4,AN248:AN262))/(1+User_interface!$H$59)^(AN247-($P247-1)))</f>
        <v>29227.080573686631</v>
      </c>
      <c r="AO264" s="68">
        <f>IF(AO247=" "," ",SUM(SUMIF($B248:$B262,$U$3,AO248:AO262),-SUMIF($B248:$B262,$U$4,AO248:AO262))/(1+User_interface!$H$59)^(AO247-($P247-1)))</f>
        <v>28845.218591566412</v>
      </c>
      <c r="AP264" s="68">
        <f>IF(AP247=" "," ",SUM(SUMIF($B248:$B262,$U$3,AP248:AP262),-SUMIF($B248:$B262,$U$4,AP248:AP262))/(1+User_interface!$H$59)^(AP247-($P247-1)))</f>
        <v>28410.543527874455</v>
      </c>
      <c r="AQ264" s="68">
        <f>IF(AQ247=" "," ",SUM(SUMIF($B248:$B262,$U$3,AQ248:AQ262),-SUMIF($B248:$B262,$U$4,AQ248:AQ262))/(1+User_interface!$H$59)^(AQ247-($P247-1)))</f>
        <v>27934.664230403472</v>
      </c>
      <c r="AR264" s="68">
        <f>IF(AR247=" "," ",SUM(SUMIF($B248:$B262,$U$3,AR248:AR262),-SUMIF($B248:$B262,$U$4,AR248:AR262))/(1+User_interface!$H$59)^(AR247-($P247-1)))</f>
        <v>27427.222416591649</v>
      </c>
      <c r="AS264" s="68">
        <f>IF(AS247=" "," ",SUM(SUMIF($B248:$B262,$U$3,AS248:AS262),-SUMIF($B248:$B262,$U$4,AS248:AS262))/(1+User_interface!$H$59)^(AS247-($P247-1)))</f>
        <v>26896.214635678658</v>
      </c>
      <c r="AT264" s="68" t="str">
        <f>IF(AT247=" "," ",SUM(SUMIF($B248:$B262,$U$3,AT248:AT262),-SUMIF($B248:$B262,$U$4,AT248:AT262))/(1+User_interface!$H$59)^(AT247-($P247-1)))</f>
        <v xml:space="preserve"> </v>
      </c>
      <c r="AU264" s="68" t="str">
        <f>IF(AU247=" "," ",SUM(SUMIF($B248:$B262,$U$3,AU248:AU262),-SUMIF($B248:$B262,$U$4,AU248:AU262))/(1+User_interface!$H$59)^(AU247-($P247-1)))</f>
        <v xml:space="preserve"> </v>
      </c>
      <c r="AV264" s="68" t="str">
        <f>IF(AV247=" "," ",SUM(SUMIF($B248:$B262,$U$3,AV248:AV262),-SUMIF($B248:$B262,$U$4,AV248:AV262))/(1+User_interface!$H$59)^(AV247-($P247-1)))</f>
        <v xml:space="preserve"> </v>
      </c>
      <c r="AW264" s="68" t="str">
        <f>IF(AW247=" "," ",SUM(SUMIF($B248:$B262,$U$3,AW248:AW262),-SUMIF($B248:$B262,$U$4,AW248:AW262))/(1+User_interface!$H$59)^(AW247-($P247-1)))</f>
        <v xml:space="preserve"> </v>
      </c>
      <c r="AX264" s="68" t="str">
        <f>IF(AX247=" "," ",SUM(SUMIF($B248:$B262,$U$3,AX248:AX262),-SUMIF($B248:$B262,$U$4,AX248:AX262))/(1+User_interface!$H$59)^(AX247-($P247-1)))</f>
        <v xml:space="preserve"> </v>
      </c>
      <c r="AY264" s="68" t="str">
        <f>IF(AY247=" "," ",SUM(SUMIF($B248:$B262,$U$3,AY248:AY262),-SUMIF($B248:$B262,$U$4,AY248:AY262))/(1+User_interface!$H$59)^(AY247-($P247-1)))</f>
        <v xml:space="preserve"> </v>
      </c>
      <c r="AZ264" s="68" t="str">
        <f>IF(AZ247=" "," ",SUM(SUMIF($B248:$B262,$U$3,AZ248:AZ262),-SUMIF($B248:$B262,$U$4,AZ248:AZ262))/(1+User_interface!$H$59)^(AZ247-($P247-1)))</f>
        <v xml:space="preserve"> </v>
      </c>
      <c r="BA264" s="68" t="str">
        <f>IF(BA247=" "," ",SUM(SUMIF($B248:$B262,$U$3,BA248:BA262),-SUMIF($B248:$B262,$U$4,BA248:BA262))/(1+User_interface!$H$59)^(BA247-($P247-1)))</f>
        <v xml:space="preserve"> </v>
      </c>
      <c r="BB264" s="68" t="str">
        <f>IF(BB247=" "," ",SUM(SUMIF($B248:$B262,$U$3,BB248:BB262),-SUMIF($B248:$B262,$U$4,BB248:BB262))/(1+User_interface!$H$59)^(BB247-($P247-1)))</f>
        <v xml:space="preserve"> </v>
      </c>
      <c r="BC264" s="68" t="str">
        <f>IF(BC247=" "," ",SUM(SUMIF($B248:$B262,$U$3,BC248:BC262),-SUMIF($B248:$B262,$U$4,BC248:BC262))/(1+User_interface!$H$59)^(BC247-($P247-1)))</f>
        <v xml:space="preserve"> </v>
      </c>
      <c r="BD264" s="68" t="str">
        <f>IF(BD247=" "," ",SUM(SUMIF($B248:$B262,$U$3,BD248:BD262),-SUMIF($B248:$B262,$U$4,BD248:BD262))/(1+User_interface!$H$59)^(BD247-($P247-1)))</f>
        <v xml:space="preserve"> </v>
      </c>
      <c r="BE264" s="68" t="str">
        <f>IF(BE247=" "," ",SUM(SUMIF($B248:$B262,$U$3,BE248:BE262),-SUMIF($B248:$B262,$U$4,BE248:BE262))/(1+User_interface!$H$59)^(BE247-($P247-1)))</f>
        <v xml:space="preserve"> </v>
      </c>
      <c r="BF264" s="68" t="str">
        <f>IF(BF247=" "," ",SUM(SUMIF($B248:$B262,$U$3,BF248:BF262),-SUMIF($B248:$B262,$U$4,BF248:BF262))/(1+User_interface!$H$59)^(BF247-($P247-1)))</f>
        <v xml:space="preserve"> </v>
      </c>
      <c r="BG264" s="68" t="str">
        <f>IF(BG247=" "," ",SUM(SUMIF($B248:$B262,$U$3,BG248:BG262),-SUMIF($B248:$B262,$U$4,BG248:BG262))/(1+User_interface!$H$59)^(BG247-($P247-1)))</f>
        <v xml:space="preserve"> </v>
      </c>
      <c r="BH264" s="68" t="str">
        <f>IF(BH247=" "," ",SUM(SUMIF($B248:$B262,$U$3,BH248:BH262),-SUMIF($B248:$B262,$U$4,BH248:BH262))/(1+User_interface!$H$59)^(BH247-($P247-1)))</f>
        <v xml:space="preserve"> </v>
      </c>
      <c r="BI264" s="68" t="str">
        <f>IF(BI247=" "," ",SUM(SUMIF($B248:$B262,$U$3,BI248:BI262),-SUMIF($B248:$B262,$U$4,BI248:BI262))/(1+User_interface!$H$59)^(BI247-($P247-1)))</f>
        <v xml:space="preserve"> </v>
      </c>
      <c r="BJ264" s="68" t="str">
        <f>IF(BJ247=" "," ",SUM(SUMIF($B248:$B262,$U$3,BJ248:BJ262),-SUMIF($B248:$B262,$U$4,BJ248:BJ262))/(1+User_interface!$H$59)^(BJ247-($P247-1)))</f>
        <v xml:space="preserve"> </v>
      </c>
      <c r="BK264" s="68" t="str">
        <f>IF(BK247=" "," ",SUM(SUMIF($B248:$B262,$U$3,BK248:BK262),-SUMIF($B248:$B262,$U$4,BK248:BK262))/(1+User_interface!$H$59)^(BK247-($P247-1)))</f>
        <v xml:space="preserve"> </v>
      </c>
      <c r="BL264" s="68" t="str">
        <f>IF(BL247=" "," ",SUM(SUMIF($B248:$B262,$U$3,BL248:BL262),-SUMIF($B248:$B262,$U$4,BL248:BL262))/(1+User_interface!$H$59)^(BL247-($P247-1)))</f>
        <v xml:space="preserve"> </v>
      </c>
      <c r="BM264" s="68" t="str">
        <f>IF(BM247=" "," ",SUM(SUMIF($B248:$B262,$U$3,BM248:BM262),-SUMIF($B248:$B262,$U$4,BM248:BM262))/(1+User_interface!$H$59)^(BM247-($P247-1)))</f>
        <v xml:space="preserve"> </v>
      </c>
    </row>
    <row r="266" spans="2:65">
      <c r="B266" s="68" t="s">
        <v>212</v>
      </c>
      <c r="E266" s="68" t="s">
        <v>54</v>
      </c>
      <c r="F266" s="68" t="str">
        <f>IF(AND(ABS(SUM(G266,-1,-$P266))&lt;=User_interface!$H$67,SUM(G266,-1)&lt;=$P266),SUM(G266,-1)," ")</f>
        <v xml:space="preserve"> </v>
      </c>
      <c r="G266" s="68" t="str">
        <f>IF(AND(ABS(SUM(H266,-1,-$P266))&lt;=User_interface!$H$67,SUM(H266,-1)&lt;=$P266),SUM(H266,-1)," ")</f>
        <v xml:space="preserve"> </v>
      </c>
      <c r="H266" s="68" t="str">
        <f>IF(AND(ABS(SUM(I266,-1,-$P266))&lt;=User_interface!$H$67,SUM(I266,-1)&lt;=$P266),SUM(I266,-1)," ")</f>
        <v xml:space="preserve"> </v>
      </c>
      <c r="I266" s="68" t="str">
        <f>IF(AND(ABS(SUM(J266,-1,-$P266))&lt;=User_interface!$H$67,SUM(J266,-1)&lt;=$P266),SUM(J266,-1)," ")</f>
        <v xml:space="preserve"> </v>
      </c>
      <c r="J266" s="68" t="str">
        <f>IF(AND(ABS(SUM(K266,-1,-$P266))&lt;=User_interface!$H$67,SUM(K266,-1)&lt;=$P266),SUM(K266,-1)," ")</f>
        <v xml:space="preserve"> </v>
      </c>
      <c r="K266" s="68" t="str">
        <f>IF(AND(ABS(SUM(L266,-1,-$P266))&lt;=User_interface!$H$67,SUM(L266,-1)&lt;=$P266),SUM(L266,-1)," ")</f>
        <v xml:space="preserve"> </v>
      </c>
      <c r="L266" s="68" t="str">
        <f>IF(AND(ABS(SUM(M266,-1,-$P266))&lt;=User_interface!$H$67,SUM(M266,-1)&lt;=$P266),SUM(M266,-1)," ")</f>
        <v xml:space="preserve"> </v>
      </c>
      <c r="M266" s="68" t="str">
        <f>IF(AND(ABS(SUM(N266,-1,-$P266))&lt;=User_interface!$H$67,SUM(N266,-1)&lt;=$P266),SUM(N266,-1)," ")</f>
        <v xml:space="preserve"> </v>
      </c>
      <c r="N266" s="68" t="str">
        <f>IF(AND(ABS(SUM(O266,-1,-$P266))&lt;=User_interface!$H$67,SUM(O266,-1)&lt;=$P266),SUM(O266,-1)," ")</f>
        <v xml:space="preserve"> </v>
      </c>
      <c r="O266" s="68" t="str">
        <f>IF(AND(ABS(SUM(P266,-1,-$P266))&lt;=User_interface!$H$67,SUM(P266,-1)&lt;=$P266),SUM(P266,-1)," ")</f>
        <v xml:space="preserve"> </v>
      </c>
      <c r="P266" s="68">
        <f>2030+User_interface!H67</f>
        <v>2030</v>
      </c>
      <c r="Q266" s="68">
        <f>IF(AND(SUM(P266,2,-$P266)&lt;=User_interface!$H$56,SUM(P266,1)&gt;=$P266),SUM(P266,1)," ")</f>
        <v>2031</v>
      </c>
      <c r="R266" s="68">
        <f>IF(AND(SUM(Q266,2,-$P266)&lt;=User_interface!$H$56,SUM(Q266,1)&gt;=$P266),SUM(Q266,1)," ")</f>
        <v>2032</v>
      </c>
      <c r="S266" s="68">
        <f>IF(AND(SUM(R266,2,-$P266)&lt;=User_interface!$H$56,SUM(R266,1)&gt;=$P266),SUM(R266,1)," ")</f>
        <v>2033</v>
      </c>
      <c r="T266" s="68">
        <f>IF(AND(SUM(S266,2,-$P266)&lt;=User_interface!$H$56,SUM(S266,1)&gt;=$P266),SUM(S266,1)," ")</f>
        <v>2034</v>
      </c>
      <c r="U266" s="68">
        <f>IF(AND(SUM(T266,2,-$P266)&lt;=User_interface!$H$56,SUM(T266,1)&gt;=$P266),SUM(T266,1)," ")</f>
        <v>2035</v>
      </c>
      <c r="V266" s="68">
        <f>IF(AND(SUM(U266,2,-$P266)&lt;=User_interface!$H$56,SUM(U266,1)&gt;=$P266),SUM(U266,1)," ")</f>
        <v>2036</v>
      </c>
      <c r="W266" s="68">
        <f>IF(AND(SUM(V266,2,-$P266)&lt;=User_interface!$H$56,SUM(V266,1)&gt;=$P266),SUM(V266,1)," ")</f>
        <v>2037</v>
      </c>
      <c r="X266" s="68">
        <f>IF(AND(SUM(W266,2,-$P266)&lt;=User_interface!$H$56,SUM(W266,1)&gt;=$P266),SUM(W266,1)," ")</f>
        <v>2038</v>
      </c>
      <c r="Y266" s="68">
        <f>IF(AND(SUM(X266,2,-$P266)&lt;=User_interface!$H$56,SUM(X266,1)&gt;=$P266),SUM(X266,1)," ")</f>
        <v>2039</v>
      </c>
      <c r="Z266" s="68">
        <f>IF(AND(SUM(Y266,2,-$P266)&lt;=User_interface!$H$56,SUM(Y266,1)&gt;=$P266),SUM(Y266,1)," ")</f>
        <v>2040</v>
      </c>
      <c r="AA266" s="68">
        <f>IF(AND(SUM(Z266,2,-$P266)&lt;=User_interface!$H$56,SUM(Z266,1)&gt;=$P266),SUM(Z266,1)," ")</f>
        <v>2041</v>
      </c>
      <c r="AB266" s="68">
        <f>IF(AND(SUM(AA266,2,-$P266)&lt;=User_interface!$H$56,SUM(AA266,1)&gt;=$P266),SUM(AA266,1)," ")</f>
        <v>2042</v>
      </c>
      <c r="AC266" s="68">
        <f>IF(AND(SUM(AB266,2,-$P266)&lt;=User_interface!$H$56,SUM(AB266,1)&gt;=$P266),SUM(AB266,1)," ")</f>
        <v>2043</v>
      </c>
      <c r="AD266" s="68">
        <f>IF(AND(SUM(AC266,2,-$P266)&lt;=User_interface!$H$56,SUM(AC266,1)&gt;=$P266),SUM(AC266,1)," ")</f>
        <v>2044</v>
      </c>
      <c r="AE266" s="68">
        <f>IF(AND(SUM(AD266,2,-$P266)&lt;=User_interface!$H$56,SUM(AD266,1)&gt;=$P266),SUM(AD266,1)," ")</f>
        <v>2045</v>
      </c>
      <c r="AF266" s="68">
        <f>IF(AND(SUM(AE266,2,-$P266)&lt;=User_interface!$H$56,SUM(AE266,1)&gt;=$P266),SUM(AE266,1)," ")</f>
        <v>2046</v>
      </c>
      <c r="AG266" s="68">
        <f>IF(AND(SUM(AF266,2,-$P266)&lt;=User_interface!$H$56,SUM(AF266,1)&gt;=$P266),SUM(AF266,1)," ")</f>
        <v>2047</v>
      </c>
      <c r="AH266" s="68">
        <f>IF(AND(SUM(AG266,2,-$P266)&lt;=User_interface!$H$56,SUM(AG266,1)&gt;=$P266),SUM(AG266,1)," ")</f>
        <v>2048</v>
      </c>
      <c r="AI266" s="68">
        <f>IF(AND(SUM(AH266,2,-$P266)&lt;=User_interface!$H$56,SUM(AH266,1)&gt;=$P266),SUM(AH266,1)," ")</f>
        <v>2049</v>
      </c>
      <c r="AJ266" s="68">
        <f>IF(AND(SUM(AI266,2,-$P266)&lt;=User_interface!$H$56,SUM(AI266,1)&gt;=$P266),SUM(AI266,1)," ")</f>
        <v>2050</v>
      </c>
      <c r="AK266" s="68">
        <f>IF(AND(SUM(AJ266,2,-$P266)&lt;=User_interface!$H$56,SUM(AJ266,1)&gt;=$P266),SUM(AJ266,1)," ")</f>
        <v>2051</v>
      </c>
      <c r="AL266" s="68">
        <f>IF(AND(SUM(AK266,2,-$P266)&lt;=User_interface!$H$56,SUM(AK266,1)&gt;=$P266),SUM(AK266,1)," ")</f>
        <v>2052</v>
      </c>
      <c r="AM266" s="68">
        <f>IF(AND(SUM(AL266,2,-$P266)&lt;=User_interface!$H$56,SUM(AL266,1)&gt;=$P266),SUM(AL266,1)," ")</f>
        <v>2053</v>
      </c>
      <c r="AN266" s="68">
        <f>IF(AND(SUM(AM266,2,-$P266)&lt;=User_interface!$H$56,SUM(AM266,1)&gt;=$P266),SUM(AM266,1)," ")</f>
        <v>2054</v>
      </c>
      <c r="AO266" s="68">
        <f>IF(AND(SUM(AN266,2,-$P266)&lt;=User_interface!$H$56,SUM(AN266,1)&gt;=$P266),SUM(AN266,1)," ")</f>
        <v>2055</v>
      </c>
      <c r="AP266" s="68">
        <f>IF(AND(SUM(AO266,2,-$P266)&lt;=User_interface!$H$56,SUM(AO266,1)&gt;=$P266),SUM(AO266,1)," ")</f>
        <v>2056</v>
      </c>
      <c r="AQ266" s="68">
        <f>IF(AND(SUM(AP266,2,-$P266)&lt;=User_interface!$H$56,SUM(AP266,1)&gt;=$P266),SUM(AP266,1)," ")</f>
        <v>2057</v>
      </c>
      <c r="AR266" s="68">
        <f>IF(AND(SUM(AQ266,2,-$P266)&lt;=User_interface!$H$56,SUM(AQ266,1)&gt;=$P266),SUM(AQ266,1)," ")</f>
        <v>2058</v>
      </c>
      <c r="AS266" s="68">
        <f>IF(AND(SUM(AR266,2,-$P266)&lt;=User_interface!$H$56,SUM(AR266,1)&gt;=$P266),SUM(AR266,1)," ")</f>
        <v>2059</v>
      </c>
      <c r="AT266" s="68" t="str">
        <f>IF(AND(SUM(AS266,2,-$P266)&lt;=User_interface!$H$56,SUM(AS266,1)&gt;=$P266),SUM(AS266,1)," ")</f>
        <v xml:space="preserve"> </v>
      </c>
      <c r="AU266" s="68" t="str">
        <f>IF(AND(SUM(AT266,2,-$P266)&lt;=User_interface!$H$56,SUM(AT266,1)&gt;=$P266),SUM(AT266,1)," ")</f>
        <v xml:space="preserve"> </v>
      </c>
      <c r="AV266" s="68" t="str">
        <f>IF(AND(SUM(AU266,2,-$P266)&lt;=User_interface!$H$56,SUM(AU266,1)&gt;=$P266),SUM(AU266,1)," ")</f>
        <v xml:space="preserve"> </v>
      </c>
      <c r="AW266" s="68" t="str">
        <f>IF(AND(SUM(AV266,2,-$P266)&lt;=User_interface!$H$56,SUM(AV266,1)&gt;=$P266),SUM(AV266,1)," ")</f>
        <v xml:space="preserve"> </v>
      </c>
      <c r="AX266" s="68" t="str">
        <f>IF(AND(SUM(AW266,2,-$P266)&lt;=User_interface!$H$56,SUM(AW266,1)&gt;=$P266),SUM(AW266,1)," ")</f>
        <v xml:space="preserve"> </v>
      </c>
      <c r="AY266" s="68" t="str">
        <f>IF(AND(SUM(AX266,2,-$P266)&lt;=User_interface!$H$56,SUM(AX266,1)&gt;=$P266),SUM(AX266,1)," ")</f>
        <v xml:space="preserve"> </v>
      </c>
      <c r="AZ266" s="68" t="str">
        <f>IF(AND(SUM(AY266,2,-$P266)&lt;=User_interface!$H$56,SUM(AY266,1)&gt;=$P266),SUM(AY266,1)," ")</f>
        <v xml:space="preserve"> </v>
      </c>
      <c r="BA266" s="68" t="str">
        <f>IF(AND(SUM(AZ266,2,-$P266)&lt;=User_interface!$H$56,SUM(AZ266,1)&gt;=$P266),SUM(AZ266,1)," ")</f>
        <v xml:space="preserve"> </v>
      </c>
      <c r="BB266" s="68" t="str">
        <f>IF(AND(SUM(BA266,2,-$P266)&lt;=User_interface!$H$56,SUM(BA266,1)&gt;=$P266),SUM(BA266,1)," ")</f>
        <v xml:space="preserve"> </v>
      </c>
      <c r="BC266" s="68" t="str">
        <f>IF(AND(SUM(BB266,2,-$P266)&lt;=User_interface!$H$56,SUM(BB266,1)&gt;=$P266),SUM(BB266,1)," ")</f>
        <v xml:space="preserve"> </v>
      </c>
      <c r="BD266" s="68" t="str">
        <f>IF(AND(SUM(BC266,2,-$P266)&lt;=User_interface!$H$56,SUM(BC266,1)&gt;=$P266),SUM(BC266,1)," ")</f>
        <v xml:space="preserve"> </v>
      </c>
      <c r="BE266" s="68" t="str">
        <f>IF(AND(SUM(BD266,2,-$P266)&lt;=User_interface!$H$56,SUM(BD266,1)&gt;=$P266),SUM(BD266,1)," ")</f>
        <v xml:space="preserve"> </v>
      </c>
      <c r="BF266" s="68" t="str">
        <f>IF(AND(SUM(BE266,2,-$P266)&lt;=User_interface!$H$56,SUM(BE266,1)&gt;=$P266),SUM(BE266,1)," ")</f>
        <v xml:space="preserve"> </v>
      </c>
      <c r="BG266" s="68" t="str">
        <f>IF(AND(SUM(BF266,2,-$P266)&lt;=User_interface!$H$56,SUM(BF266,1)&gt;=$P266),SUM(BF266,1)," ")</f>
        <v xml:space="preserve"> </v>
      </c>
      <c r="BH266" s="68" t="str">
        <f>IF(AND(SUM(BG266,2,-$P266)&lt;=User_interface!$H$56,SUM(BG266,1)&gt;=$P266),SUM(BG266,1)," ")</f>
        <v xml:space="preserve"> </v>
      </c>
      <c r="BI266" s="68" t="str">
        <f>IF(AND(SUM(BH266,2,-$P266)&lt;=User_interface!$H$56,SUM(BH266,1)&gt;=$P266),SUM(BH266,1)," ")</f>
        <v xml:space="preserve"> </v>
      </c>
      <c r="BJ266" s="68" t="str">
        <f>IF(AND(SUM(BI266,2,-$P266)&lt;=User_interface!$H$56,SUM(BI266,1)&gt;=$P266),SUM(BI266,1)," ")</f>
        <v xml:space="preserve"> </v>
      </c>
      <c r="BK266" s="68" t="str">
        <f>IF(AND(SUM(BJ266,2,-$P266)&lt;=User_interface!$H$56,SUM(BJ266,1)&gt;=$P266),SUM(BJ266,1)," ")</f>
        <v xml:space="preserve"> </v>
      </c>
      <c r="BL266" s="68" t="str">
        <f>IF(AND(SUM(BK266,2,-$P266)&lt;=User_interface!$H$56,SUM(BK266,1)&gt;=$P266),SUM(BK266,1)," ")</f>
        <v xml:space="preserve"> </v>
      </c>
      <c r="BM266" s="68" t="str">
        <f>IF(AND(SUM(BL266,2,-$P266)&lt;=User_interface!$H$56,SUM(BL266,1)&gt;=$P266),SUM(BL266,1)," ")</f>
        <v xml:space="preserve"> </v>
      </c>
    </row>
    <row r="267" spans="2:65">
      <c r="B267" s="68" t="s">
        <v>4</v>
      </c>
      <c r="C267" s="68" t="s">
        <v>196</v>
      </c>
      <c r="D267" s="68" t="s">
        <v>6</v>
      </c>
      <c r="E267" s="86" t="str">
        <f t="shared" ref="E267:E274" si="14">IF(B267=$U$3,$E$8,IF(B267=$U$4,$E$9,$S$4))</f>
        <v>Ref.</v>
      </c>
      <c r="P267" s="55">
        <f>IF(P$266="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Q267" s="55">
        <f>IF(Q$266="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R267" s="55">
        <f>IF(R$266="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S267" s="55">
        <f>IF(S$266="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T267" s="55">
        <f>IF(T$266="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U267" s="55">
        <f>IF(U$266="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V267" s="55">
        <f>IF(V$266="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W267" s="55">
        <f>IF(W$266="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X267" s="55">
        <f>IF(X$266="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Y267" s="55">
        <f>IF(Y$266="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Z267" s="55">
        <f>IF(Z$266="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A267" s="55">
        <f>IF(AA$266="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B267" s="55">
        <f>IF(AB$266="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C267" s="55">
        <f>IF(AC$266="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D267" s="55">
        <f>IF(AD$266="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E267" s="55">
        <f>IF(AE$266="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F267" s="55">
        <f>IF(AF$266="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G267" s="55">
        <f>IF(AG$266="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H267" s="55">
        <f>IF(AH$266="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I267" s="55">
        <f>IF(AI$266="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J267" s="55">
        <f>IF(AJ$266="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K267" s="55">
        <f>IF(AK$266="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L267" s="55">
        <f>IF(AL$266="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M267" s="55">
        <f>IF(AM$266="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N267" s="55">
        <f>IF(AN$266="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O267" s="55">
        <f>IF(AO$266="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P267" s="55">
        <f>IF(AP$266="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Q267" s="55">
        <f>IF(AQ$266="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R267" s="55">
        <f>IF(AR$266="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S267" s="55">
        <f>IF(AS$266="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>0</v>
      </c>
      <c r="AT267" s="55" t="str">
        <f>IF(AT$266="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AU267" s="55" t="str">
        <f>IF(AU$266="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AV267" s="55" t="str">
        <f>IF(AV$266="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AW267" s="55" t="str">
        <f>IF(AW$266="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AX267" s="55" t="str">
        <f>IF(AX$266="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AY267" s="55" t="str">
        <f>IF(AY$266="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AZ267" s="55" t="str">
        <f>IF(AZ$266="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A267" s="55" t="str">
        <f>IF(BA$266="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B267" s="55" t="str">
        <f>IF(BB$266="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C267" s="55" t="str">
        <f>IF(BC$266="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D267" s="55" t="str">
        <f>IF(BD$266="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E267" s="55" t="str">
        <f>IF(BE$266="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F267" s="55" t="str">
        <f>IF(BF$266="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G267" s="55" t="str">
        <f>IF(BG$266="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H267" s="55" t="str">
        <f>IF(BH$266="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I267" s="55" t="str">
        <f>IF(BI$266="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J267" s="55" t="str">
        <f>IF(BJ$266="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K267" s="55" t="str">
        <f>IF(BK$266="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L267" s="55" t="str">
        <f>IF(BL$266="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  <c r="BM267" s="55" t="str">
        <f>IF(BM$266=" "," ",IF($E267=$S$3,INDEX(Data_sheet!$S$78:$S$85,MATCH(Berekeningen!$C267,Data_sheet!$C$78:$C$85,0))*User_interface!$H$54,IF($E267=$S$4,INDEX(Data_sheet!$T$78:$T$85,MATCH(Berekeningen!$C267,Data_sheet!$C$78:$C$85,0))*User_interface!$H$54,IF($E267=$S$5,INDEX(Data_sheet!$U$78:$U$85,MATCH(Berekeningen!$C267,Data_sheet!$C$78:$C$85,0))*User_interface!$H$54,IF($E267=$S$6,0,"ERROR")))))</f>
        <v xml:space="preserve"> </v>
      </c>
    </row>
    <row r="268" spans="2:65">
      <c r="B268" s="68" t="s">
        <v>5</v>
      </c>
      <c r="C268" s="68" t="s">
        <v>197</v>
      </c>
      <c r="D268" s="68" t="s">
        <v>6</v>
      </c>
      <c r="E268" s="86" t="str">
        <f t="shared" si="14"/>
        <v>Ref.</v>
      </c>
      <c r="P268" s="55">
        <f>IF(P$266="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Q268" s="55">
        <f>IF(Q$266="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R268" s="55">
        <f>IF(R$266="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S268" s="55">
        <f>IF(S$266="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T268" s="55">
        <f>IF(T$266="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U268" s="55">
        <f>IF(U$266="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V268" s="55">
        <f>IF(V$266="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W268" s="55">
        <f>IF(W$266="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X268" s="55">
        <f>IF(X$266="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Y268" s="55">
        <f>IF(Y$266="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Z268" s="55">
        <f>IF(Z$266="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A268" s="55">
        <f>IF(AA$266="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B268" s="55">
        <f>IF(AB$266="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C268" s="55">
        <f>IF(AC$266="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D268" s="55">
        <f>IF(AD$266="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E268" s="55">
        <f>IF(AE$266="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F268" s="55">
        <f>IF(AF$266="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G268" s="55">
        <f>IF(AG$266="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H268" s="55">
        <f>IF(AH$266="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I268" s="55">
        <f>IF(AI$266="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J268" s="55">
        <f>IF(AJ$266="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K268" s="55">
        <f>IF(AK$266="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L268" s="55">
        <f>IF(AL$266="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M268" s="55">
        <f>IF(AM$266="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N268" s="55">
        <f>IF(AN$266="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O268" s="55">
        <f>IF(AO$266="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P268" s="55">
        <f>IF(AP$266="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Q268" s="55">
        <f>IF(AQ$266="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R268" s="55">
        <f>IF(AR$266="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S268" s="55">
        <f>IF(AS$266="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>0</v>
      </c>
      <c r="AT268" s="55" t="str">
        <f>IF(AT$266="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AU268" s="55" t="str">
        <f>IF(AU$266="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AV268" s="55" t="str">
        <f>IF(AV$266="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AW268" s="55" t="str">
        <f>IF(AW$266="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AX268" s="55" t="str">
        <f>IF(AX$266="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AY268" s="55" t="str">
        <f>IF(AY$266="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AZ268" s="55" t="str">
        <f>IF(AZ$266="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A268" s="55" t="str">
        <f>IF(BA$266="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B268" s="55" t="str">
        <f>IF(BB$266="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C268" s="55" t="str">
        <f>IF(BC$266="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D268" s="55" t="str">
        <f>IF(BD$266="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E268" s="55" t="str">
        <f>IF(BE$266="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F268" s="55" t="str">
        <f>IF(BF$266="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G268" s="55" t="str">
        <f>IF(BG$266="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H268" s="55" t="str">
        <f>IF(BH$266="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I268" s="55" t="str">
        <f>IF(BI$266="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J268" s="55" t="str">
        <f>IF(BJ$266="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K268" s="55" t="str">
        <f>IF(BK$266="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L268" s="55" t="str">
        <f>IF(BL$266="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  <c r="BM268" s="55" t="str">
        <f>IF(BM$266=" "," ",IF($E268=$S$3,INDEX(Data_sheet!$S$78:$S$85,MATCH(Berekeningen!$C268,Data_sheet!$C$78:$C$85,0)),IF($E268=$S$4,INDEX(Data_sheet!$T$78:$T$85,MATCH(Berekeningen!$C268,Data_sheet!$C$78:$C$85,0)),IF($E268=$S$5,INDEX(Data_sheet!$U$78:$U$85,MATCH(Berekeningen!$C268,Data_sheet!$C$78:$C$85,0)),IF($E268=$S$6,0,"ERROR")))))</f>
        <v xml:space="preserve"> </v>
      </c>
    </row>
    <row r="269" spans="2:65">
      <c r="B269" s="68" t="s">
        <v>4</v>
      </c>
      <c r="C269" s="68" t="s">
        <v>210</v>
      </c>
      <c r="D269" s="68" t="s">
        <v>6</v>
      </c>
      <c r="E269" s="86" t="str">
        <f t="shared" si="14"/>
        <v>Ref.</v>
      </c>
      <c r="P269" s="55">
        <f>IF(P$266="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Q269" s="55">
        <f>IF(Q$266="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R269" s="55">
        <f>IF(R$266="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S269" s="55">
        <f>IF(S$266="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T269" s="55">
        <f>IF(T$266="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U269" s="55">
        <f>IF(U$266="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V269" s="55">
        <f>IF(V$266="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W269" s="55">
        <f>IF(W$266="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X269" s="55">
        <f>IF(X$266="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Y269" s="55">
        <f>IF(Y$266="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Z269" s="55">
        <f>IF(Z$266="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A269" s="55">
        <f>IF(AA$266="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B269" s="55">
        <f>IF(AB$266="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C269" s="55">
        <f>IF(AC$266="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D269" s="55">
        <f>IF(AD$266="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E269" s="55">
        <f>IF(AE$266="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F269" s="55">
        <f>IF(AF$266="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G269" s="55">
        <f>IF(AG$266="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H269" s="55">
        <f>IF(AH$266="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I269" s="55">
        <f>IF(AI$266="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J269" s="55">
        <f>IF(AJ$266="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K269" s="55">
        <f>IF(AK$266="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L269" s="55">
        <f>IF(AL$266="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M269" s="55">
        <f>IF(AM$266="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N269" s="55">
        <f>IF(AN$266="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O269" s="55">
        <f>IF(AO$266="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P269" s="55">
        <f>IF(AP$266="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Q269" s="55">
        <f>IF(AQ$266="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R269" s="55">
        <f>IF(AR$266="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S269" s="55">
        <f>IF(AS$266="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>0</v>
      </c>
      <c r="AT269" s="55" t="str">
        <f>IF(AT$266="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AU269" s="55" t="str">
        <f>IF(AU$266="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AV269" s="55" t="str">
        <f>IF(AV$266="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AW269" s="55" t="str">
        <f>IF(AW$266="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AX269" s="55" t="str">
        <f>IF(AX$266="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AY269" s="55" t="str">
        <f>IF(AY$266="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AZ269" s="55" t="str">
        <f>IF(AZ$266="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A269" s="55" t="str">
        <f>IF(BA$266="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B269" s="55" t="str">
        <f>IF(BB$266="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C269" s="55" t="str">
        <f>IF(BC$266="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D269" s="55" t="str">
        <f>IF(BD$266="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E269" s="55" t="str">
        <f>IF(BE$266="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F269" s="55" t="str">
        <f>IF(BF$266="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G269" s="55" t="str">
        <f>IF(BG$266="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H269" s="55" t="str">
        <f>IF(BH$266="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I269" s="55" t="str">
        <f>IF(BI$266="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J269" s="55" t="str">
        <f>IF(BJ$266="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K269" s="55" t="str">
        <f>IF(BK$266="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L269" s="55" t="str">
        <f>IF(BL$266="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  <c r="BM269" s="55" t="str">
        <f>IF(BM$266=" "," ",IF($E269=$S$3,INDEX(Data_sheet!$S$78:$S$85,MATCH(Berekeningen!$C269,Data_sheet!$C$78:$C$85,0))*User_interface!$H$54,IF($E269=$S$4,INDEX(Data_sheet!$T$78:$T$85,MATCH(Berekeningen!$C269,Data_sheet!$C$78:$C$85,0))*User_interface!$H$54,IF($E269=$S$5,INDEX(Data_sheet!$U$78:$U$85,MATCH(Berekeningen!$C269,Data_sheet!$C$78:$C$85,0))*User_interface!$H$54,IF($E269=$S$6,0,"ERROR")))))</f>
        <v xml:space="preserve"> </v>
      </c>
    </row>
    <row r="270" spans="2:65">
      <c r="B270" s="68" t="s">
        <v>5</v>
      </c>
      <c r="C270" s="68" t="s">
        <v>211</v>
      </c>
      <c r="D270" s="68" t="s">
        <v>6</v>
      </c>
      <c r="E270" s="86" t="str">
        <f t="shared" si="14"/>
        <v>Ref.</v>
      </c>
      <c r="P270" s="55">
        <f>IF(P$266="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Q270" s="55">
        <f>IF(Q$266="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R270" s="55">
        <f>IF(R$266="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S270" s="55">
        <f>IF(S$266="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T270" s="55">
        <f>IF(T$266="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U270" s="55">
        <f>IF(U$266="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V270" s="55">
        <f>IF(V$266="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W270" s="55">
        <f>IF(W$266="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X270" s="55">
        <f>IF(X$266="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Y270" s="55">
        <f>IF(Y$266="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Z270" s="55">
        <f>IF(Z$266="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A270" s="55">
        <f>IF(AA$266="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B270" s="55">
        <f>IF(AB$266="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C270" s="55">
        <f>IF(AC$266="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D270" s="55">
        <f>IF(AD$266="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E270" s="55">
        <f>IF(AE$266="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F270" s="55">
        <f>IF(AF$266="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G270" s="55">
        <f>IF(AG$266="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H270" s="55">
        <f>IF(AH$266="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I270" s="55">
        <f>IF(AI$266="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J270" s="55">
        <f>IF(AJ$266="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K270" s="55">
        <f>IF(AK$266="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L270" s="55">
        <f>IF(AL$266="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M270" s="55">
        <f>IF(AM$266="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N270" s="55">
        <f>IF(AN$266="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O270" s="55">
        <f>IF(AO$266="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P270" s="55">
        <f>IF(AP$266="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Q270" s="55">
        <f>IF(AQ$266="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R270" s="55">
        <f>IF(AR$266="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S270" s="55">
        <f>IF(AS$266="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>0</v>
      </c>
      <c r="AT270" s="55" t="str">
        <f>IF(AT$266="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AU270" s="55" t="str">
        <f>IF(AU$266="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AV270" s="55" t="str">
        <f>IF(AV$266="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AW270" s="55" t="str">
        <f>IF(AW$266="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AX270" s="55" t="str">
        <f>IF(AX$266="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AY270" s="55" t="str">
        <f>IF(AY$266="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AZ270" s="55" t="str">
        <f>IF(AZ$266="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A270" s="55" t="str">
        <f>IF(BA$266="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B270" s="55" t="str">
        <f>IF(BB$266="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C270" s="55" t="str">
        <f>IF(BC$266="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D270" s="55" t="str">
        <f>IF(BD$266="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E270" s="55" t="str">
        <f>IF(BE$266="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F270" s="55" t="str">
        <f>IF(BF$266="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G270" s="55" t="str">
        <f>IF(BG$266="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H270" s="55" t="str">
        <f>IF(BH$266="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I270" s="55" t="str">
        <f>IF(BI$266="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J270" s="55" t="str">
        <f>IF(BJ$266="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K270" s="55" t="str">
        <f>IF(BK$266="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L270" s="55" t="str">
        <f>IF(BL$266="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  <c r="BM270" s="55" t="str">
        <f>IF(BM$266=" "," ",IF($E270=$S$3,INDEX(Data_sheet!$S$78:$S$85,MATCH(Berekeningen!$C270,Data_sheet!$C$78:$C$85,0))*User_interface!$H$54,IF($E270=$S$4,INDEX(Data_sheet!$T$78:$T$85,MATCH(Berekeningen!$C270,Data_sheet!$C$78:$C$85,0))*User_interface!$H$54,IF($E270=$S$5,INDEX(Data_sheet!$U$78:$U$85,MATCH(Berekeningen!$C270,Data_sheet!$C$78:$C$85,0))*User_interface!$H$54,IF($E270=$S$6,0,"ERROR")))))</f>
        <v xml:space="preserve"> </v>
      </c>
    </row>
    <row r="271" spans="2:65">
      <c r="B271" s="68" t="s">
        <v>5</v>
      </c>
      <c r="C271" s="68" t="s">
        <v>188</v>
      </c>
      <c r="D271" s="68" t="s">
        <v>6</v>
      </c>
      <c r="E271" s="86" t="str">
        <f t="shared" si="14"/>
        <v>Ref.</v>
      </c>
      <c r="P271" s="55">
        <f>IF(P$266=" "," ",IF(P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420706.37119113567</v>
      </c>
      <c r="Q271" s="55">
        <f>IF(Q$266=" "," ",IF(Q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R271" s="55">
        <f>IF(R$266=" "," ",IF(R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S271" s="55">
        <f>IF(S$266=" "," ",IF(S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T271" s="55">
        <f>IF(T$266=" "," ",IF(T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U271" s="55">
        <f>IF(U$266=" "," ",IF(U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V271" s="55">
        <f>IF(V$266=" "," ",IF(V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W271" s="55">
        <f>IF(W$266=" "," ",IF(W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X271" s="55">
        <f>IF(X$266=" "," ",IF(X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Y271" s="55">
        <f>IF(Y$266=" "," ",IF(Y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Z271" s="55">
        <f>IF(Z$266=" "," ",IF(Z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A271" s="55">
        <f>IF(AA$266=" "," ",IF(AA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B271" s="55">
        <f>IF(AB$266=" "," ",IF(AB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C271" s="55">
        <f>IF(AC$266=" "," ",IF(AC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D271" s="55">
        <f>IF(AD$266=" "," ",IF(AD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E271" s="55">
        <f>IF(AE$266=" "," ",IF(AE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F271" s="55">
        <f>IF(AF$266=" "," ",IF(AF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G271" s="55">
        <f>IF(AG$266=" "," ",IF(AG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H271" s="55">
        <f>IF(AH$266=" "," ",IF(AH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I271" s="55">
        <f>IF(AI$266=" "," ",IF(AI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J271" s="55">
        <f>IF(AJ$266=" "," ",IF(AJ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K271" s="55">
        <f>IF(AK$266=" "," ",IF(AK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L271" s="55">
        <f>IF(AL$266=" "," ",IF(AL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M271" s="55">
        <f>IF(AM$266=" "," ",IF(AM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N271" s="55">
        <f>IF(AN$266=" "," ",IF(AN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O271" s="55">
        <f>IF(AO$266=" "," ",IF(AO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P271" s="55">
        <f>IF(AP$266=" "," ",IF(AP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Q271" s="55">
        <f>IF(AQ$266=" "," ",IF(AQ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R271" s="55">
        <f>IF(AR$266=" "," ",IF(AR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S271" s="55">
        <f>IF(AS$266=" "," ",IF(AS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>0</v>
      </c>
      <c r="AT271" s="55" t="str">
        <f>IF(AT$266=" "," ",IF(AT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AU271" s="55" t="str">
        <f>IF(AU$266=" "," ",IF(AU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AV271" s="55" t="str">
        <f>IF(AV$266=" "," ",IF(AV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AW271" s="55" t="str">
        <f>IF(AW$266=" "," ",IF(AW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AX271" s="55" t="str">
        <f>IF(AX$266=" "," ",IF(AX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AY271" s="55" t="str">
        <f>IF(AY$266=" "," ",IF(AY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AZ271" s="55" t="str">
        <f>IF(AZ$266=" "," ",IF(AZ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A271" s="55" t="str">
        <f>IF(BA$266=" "," ",IF(BA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B271" s="55" t="str">
        <f>IF(BB$266=" "," ",IF(BB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C271" s="55" t="str">
        <f>IF(BC$266=" "," ",IF(BC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D271" s="55" t="str">
        <f>IF(BD$266=" "," ",IF(BD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E271" s="55" t="str">
        <f>IF(BE$266=" "," ",IF(BE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F271" s="55" t="str">
        <f>IF(BF$266=" "," ",IF(BF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G271" s="55" t="str">
        <f>IF(BG$266=" "," ",IF(BG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H271" s="55" t="str">
        <f>IF(BH$266=" "," ",IF(BH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I271" s="55" t="str">
        <f>IF(BI$266=" "," ",IF(BI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J271" s="55" t="str">
        <f>IF(BJ$266=" "," ",IF(BJ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K271" s="55" t="str">
        <f>IF(BK$266=" "," ",IF(BK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L271" s="55" t="str">
        <f>IF(BL$266=" "," ",IF(BL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  <c r="BM271" s="55" t="str">
        <f>IF(BM$266=" "," ",IF(BM266=Berekeningen!$P266,(IF($E271=$S$3,INDEX(Data_sheet!$S$78:$S$85,MATCH(Berekeningen!$C271,Data_sheet!$C$78:$C$85,0))*User_interface!$H$54,IF($E271=$S$4,INDEX(Data_sheet!$T$78:$T$85,MATCH(Berekeningen!$C271,Data_sheet!$C$78:$C$85,0))*User_interface!$H$54,IF($E271=$S$5,INDEX(Data_sheet!$U$78:$U$85,MATCH(Berekeningen!$C271,Data_sheet!$C$78:$C$85,0))*User_interface!$H$54,IF($E271=$S$6,0,"ERROR"))))),0))</f>
        <v xml:space="preserve"> </v>
      </c>
    </row>
    <row r="272" spans="2:65">
      <c r="B272" s="68" t="s">
        <v>5</v>
      </c>
      <c r="C272" s="68" t="s">
        <v>29</v>
      </c>
      <c r="D272" s="68" t="s">
        <v>6</v>
      </c>
      <c r="E272" s="86" t="str">
        <f t="shared" si="14"/>
        <v>Ref.</v>
      </c>
      <c r="P272" s="55">
        <f>IF(P$266="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Q272" s="55">
        <f>IF(Q$266="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R272" s="55">
        <f>IF(R$266="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S272" s="55">
        <f>IF(S$266="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T272" s="55">
        <f>IF(T$266="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U272" s="55">
        <f>IF(U$266="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V272" s="55">
        <f>IF(V$266="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W272" s="55">
        <f>IF(W$266="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X272" s="55">
        <f>IF(X$266="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Y272" s="55">
        <f>IF(Y$266="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Z272" s="55">
        <f>IF(Z$266="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A272" s="55">
        <f>IF(AA$266="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B272" s="55">
        <f>IF(AB$266="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C272" s="55">
        <f>IF(AC$266="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D272" s="55">
        <f>IF(AD$266="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E272" s="55">
        <f>IF(AE$266="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F272" s="55">
        <f>IF(AF$266="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G272" s="55">
        <f>IF(AG$266="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H272" s="55">
        <f>IF(AH$266="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I272" s="55">
        <f>IF(AI$266="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J272" s="55">
        <f>IF(AJ$266="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K272" s="55">
        <f>IF(AK$266="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L272" s="55">
        <f>IF(AL$266="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M272" s="55">
        <f>IF(AM$266="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N272" s="55">
        <f>IF(AN$266="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O272" s="55">
        <f>IF(AO$266="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P272" s="55">
        <f>IF(AP$266="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Q272" s="55">
        <f>IF(AQ$266="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R272" s="55">
        <f>IF(AR$266="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S272" s="55">
        <f>IF(AS$266="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>109851.10803324101</v>
      </c>
      <c r="AT272" s="55" t="str">
        <f>IF(AT$266="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AU272" s="55" t="str">
        <f>IF(AU$266="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AV272" s="55" t="str">
        <f>IF(AV$266="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AW272" s="55" t="str">
        <f>IF(AW$266="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AX272" s="55" t="str">
        <f>IF(AX$266="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AY272" s="55" t="str">
        <f>IF(AY$266="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AZ272" s="55" t="str">
        <f>IF(AZ$266="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A272" s="55" t="str">
        <f>IF(BA$266="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B272" s="55" t="str">
        <f>IF(BB$266="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C272" s="55" t="str">
        <f>IF(BC$266="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D272" s="55" t="str">
        <f>IF(BD$266="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E272" s="55" t="str">
        <f>IF(BE$266="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F272" s="55" t="str">
        <f>IF(BF$266="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G272" s="55" t="str">
        <f>IF(BG$266="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H272" s="55" t="str">
        <f>IF(BH$266="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I272" s="55" t="str">
        <f>IF(BI$266="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J272" s="55" t="str">
        <f>IF(BJ$266="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K272" s="55" t="str">
        <f>IF(BK$266="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L272" s="55" t="str">
        <f>IF(BL$266="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  <c r="BM272" s="55" t="str">
        <f>IF(BM$266=" "," ",IF($E272=$S$3,INDEX(Data_sheet!$S$78:$S$85,MATCH(Berekeningen!$C272,Data_sheet!$C$78:$C$85,0))*User_interface!$H$54,IF($E272=$S$4,INDEX(Data_sheet!$T$78:$T$85,MATCH(Berekeningen!$C272,Data_sheet!$C$78:$C$85,0))*User_interface!$H$54,IF($E272=$S$5,INDEX(Data_sheet!$U$78:$U$85,MATCH(Berekeningen!$C272,Data_sheet!$C$78:$C$85,0))*User_interface!$H$54,IF($E272=$S$6,0,"ERROR")))))</f>
        <v xml:space="preserve"> </v>
      </c>
    </row>
    <row r="273" spans="2:65">
      <c r="B273" s="68" t="s">
        <v>5</v>
      </c>
      <c r="C273" s="68" t="s">
        <v>118</v>
      </c>
      <c r="D273" s="68" t="s">
        <v>6</v>
      </c>
      <c r="E273" s="86" t="str">
        <f t="shared" si="14"/>
        <v>Ref.</v>
      </c>
      <c r="P273" s="68">
        <f>IF(P$266=" ", " ",INDEX(User_interface!$C$85:$C$174,MATCH(Berekeningen!P$266,User_interface!$B$85:$B$174))*INDEX(User_interface!$E$85:$E$174,MATCH(Berekeningen!P$266,User_interface!$B$85:$B$174))*User_interface!$H$54*User_interface!$H$55-INDEX(User_interface!$C$85:$C$174,MATCH(Berekeningen!P$266,User_interface!$B$85:$B$174))*INDEX(User_interface!$D$85:$D$174,MATCH(Berekeningen!P$266,User_interface!$B$85:$B$174))*User_interface!$H$54*User_interface!$H$55)</f>
        <v>163918.8761680483</v>
      </c>
      <c r="Q273" s="68">
        <f>IF(Q$266=" ", " ",INDEX(User_interface!$C$85:$C$174,MATCH(Berekeningen!Q$266,User_interface!$B$85:$B$174))*INDEX(User_interface!$E$85:$E$174,MATCH(Berekeningen!Q$266,User_interface!$B$85:$B$174))*User_interface!$H$54*User_interface!$H$55-INDEX(User_interface!$C$85:$C$174,MATCH(Berekeningen!Q$266,User_interface!$B$85:$B$174))*INDEX(User_interface!$D$85:$D$174,MATCH(Berekeningen!Q$266,User_interface!$B$85:$B$174))*User_interface!$H$54*User_interface!$H$55)</f>
        <v>145149.75078761647</v>
      </c>
      <c r="R273" s="68">
        <f>IF(R$266=" ", " ",INDEX(User_interface!$C$85:$C$174,MATCH(Berekeningen!R$266,User_interface!$B$85:$B$174))*INDEX(User_interface!$E$85:$E$174,MATCH(Berekeningen!R$266,User_interface!$B$85:$B$174))*User_interface!$H$54*User_interface!$H$55-INDEX(User_interface!$C$85:$C$174,MATCH(Berekeningen!R$266,User_interface!$B$85:$B$174))*INDEX(User_interface!$D$85:$D$174,MATCH(Berekeningen!R$266,User_interface!$B$85:$B$174))*User_interface!$H$54*User_interface!$H$55)</f>
        <v>128501.05303956015</v>
      </c>
      <c r="S273" s="68">
        <f>IF(S$266=" ", " ",INDEX(User_interface!$C$85:$C$174,MATCH(Berekeningen!S$266,User_interface!$B$85:$B$174))*INDEX(User_interface!$E$85:$E$174,MATCH(Berekeningen!S$266,User_interface!$B$85:$B$174))*User_interface!$H$54*User_interface!$H$55-INDEX(User_interface!$C$85:$C$174,MATCH(Berekeningen!S$266,User_interface!$B$85:$B$174))*INDEX(User_interface!$D$85:$D$174,MATCH(Berekeningen!S$266,User_interface!$B$85:$B$174))*User_interface!$H$54*User_interface!$H$55)</f>
        <v>113735.37979442009</v>
      </c>
      <c r="T273" s="68">
        <f>IF(T$266=" ", " ",INDEX(User_interface!$C$85:$C$174,MATCH(Berekeningen!T$266,User_interface!$B$85:$B$174))*INDEX(User_interface!$E$85:$E$174,MATCH(Berekeningen!T$266,User_interface!$B$85:$B$174))*User_interface!$H$54*User_interface!$H$55-INDEX(User_interface!$C$85:$C$174,MATCH(Berekeningen!T$266,User_interface!$B$85:$B$174))*INDEX(User_interface!$D$85:$D$174,MATCH(Berekeningen!T$266,User_interface!$B$85:$B$174))*User_interface!$H$54*User_interface!$H$55)</f>
        <v>100641.74416792936</v>
      </c>
      <c r="U273" s="68">
        <f>IF(U$266=" ", " ",INDEX(User_interface!$C$85:$C$174,MATCH(Berekeningen!U$266,User_interface!$B$85:$B$174))*INDEX(User_interface!$E$85:$E$174,MATCH(Berekeningen!U$266,User_interface!$B$85:$B$174))*User_interface!$H$54*User_interface!$H$55-INDEX(User_interface!$C$85:$C$174,MATCH(Berekeningen!U$266,User_interface!$B$85:$B$174))*INDEX(User_interface!$D$85:$D$174,MATCH(Berekeningen!U$266,User_interface!$B$85:$B$174))*User_interface!$H$54*User_interface!$H$55)</f>
        <v>89032.648670909199</v>
      </c>
      <c r="V273" s="68">
        <f>IF(V$266=" ", " ",INDEX(User_interface!$C$85:$C$174,MATCH(Berekeningen!V$266,User_interface!$B$85:$B$174))*INDEX(User_interface!$E$85:$E$174,MATCH(Berekeningen!V$266,User_interface!$B$85:$B$174))*User_interface!$H$54*User_interface!$H$55-INDEX(User_interface!$C$85:$C$174,MATCH(Berekeningen!V$266,User_interface!$B$85:$B$174))*INDEX(User_interface!$D$85:$D$174,MATCH(Berekeningen!V$266,User_interface!$B$85:$B$174))*User_interface!$H$54*User_interface!$H$55)</f>
        <v>78741.481679739401</v>
      </c>
      <c r="W273" s="68">
        <f>IF(W$266=" ", " ",INDEX(User_interface!$C$85:$C$174,MATCH(Berekeningen!W$266,User_interface!$B$85:$B$174))*INDEX(User_interface!$E$85:$E$174,MATCH(Berekeningen!W$266,User_interface!$B$85:$B$174))*User_interface!$H$54*User_interface!$H$55-INDEX(User_interface!$C$85:$C$174,MATCH(Berekeningen!W$266,User_interface!$B$85:$B$174))*INDEX(User_interface!$D$85:$D$174,MATCH(Berekeningen!W$266,User_interface!$B$85:$B$174))*User_interface!$H$54*User_interface!$H$55)</f>
        <v>69620.20158602178</v>
      </c>
      <c r="X273" s="68">
        <f>IF(X$266=" ", " ",INDEX(User_interface!$C$85:$C$174,MATCH(Berekeningen!X$266,User_interface!$B$85:$B$174))*INDEX(User_interface!$E$85:$E$174,MATCH(Berekeningen!X$266,User_interface!$B$85:$B$174))*User_interface!$H$54*User_interface!$H$55-INDEX(User_interface!$C$85:$C$174,MATCH(Berekeningen!X$266,User_interface!$B$85:$B$174))*INDEX(User_interface!$D$85:$D$174,MATCH(Berekeningen!X$266,User_interface!$B$85:$B$174))*User_interface!$H$54*User_interface!$H$55)</f>
        <v>61537.276907179476</v>
      </c>
      <c r="Y273" s="68">
        <f>IF(Y$266=" ", " ",INDEX(User_interface!$C$85:$C$174,MATCH(Berekeningen!Y$266,User_interface!$B$85:$B$174))*INDEX(User_interface!$E$85:$E$174,MATCH(Berekeningen!Y$266,User_interface!$B$85:$B$174))*User_interface!$H$54*User_interface!$H$55-INDEX(User_interface!$C$85:$C$174,MATCH(Berekeningen!Y$266,User_interface!$B$85:$B$174))*INDEX(User_interface!$D$85:$D$174,MATCH(Berekeningen!Y$266,User_interface!$B$85:$B$174))*User_interface!$H$54*User_interface!$H$55)</f>
        <v>54375.85413148209</v>
      </c>
      <c r="Z273" s="68">
        <f>IF(Z$266=" ", " ",INDEX(User_interface!$C$85:$C$174,MATCH(Berekeningen!Z$266,User_interface!$B$85:$B$174))*INDEX(User_interface!$E$85:$E$174,MATCH(Berekeningen!Z$266,User_interface!$B$85:$B$174))*User_interface!$H$54*User_interface!$H$55-INDEX(User_interface!$C$85:$C$174,MATCH(Berekeningen!Z$266,User_interface!$B$85:$B$174))*INDEX(User_interface!$D$85:$D$174,MATCH(Berekeningen!Z$266,User_interface!$B$85:$B$174))*User_interface!$H$54*User_interface!$H$55)</f>
        <v>48032.128178760991</v>
      </c>
      <c r="AA273" s="68">
        <f>IF(AA$266=" ", " ",INDEX(User_interface!$C$85:$C$174,MATCH(Berekeningen!AA$266,User_interface!$B$85:$B$174))*INDEX(User_interface!$E$85:$E$174,MATCH(Berekeningen!AA$266,User_interface!$B$85:$B$174))*User_interface!$H$54*User_interface!$H$55-INDEX(User_interface!$C$85:$C$174,MATCH(Berekeningen!AA$266,User_interface!$B$85:$B$174))*INDEX(User_interface!$D$85:$D$174,MATCH(Berekeningen!AA$266,User_interface!$B$85:$B$174))*User_interface!$H$54*User_interface!$H$55)</f>
        <v>42413.893124067094</v>
      </c>
      <c r="AB273" s="68">
        <f>IF(AB$266=" ", " ",INDEX(User_interface!$C$85:$C$174,MATCH(Berekeningen!AB$266,User_interface!$B$85:$B$174))*INDEX(User_interface!$E$85:$E$174,MATCH(Berekeningen!AB$266,User_interface!$B$85:$B$174))*User_interface!$H$54*User_interface!$H$55-INDEX(User_interface!$C$85:$C$174,MATCH(Berekeningen!AB$266,User_interface!$B$85:$B$174))*INDEX(User_interface!$D$85:$D$174,MATCH(Berekeningen!AB$266,User_interface!$B$85:$B$174))*User_interface!$H$54*User_interface!$H$55)</f>
        <v>37439.253293287307</v>
      </c>
      <c r="AC273" s="68">
        <f>IF(AC$266=" ", " ",INDEX(User_interface!$C$85:$C$174,MATCH(Berekeningen!AC$266,User_interface!$B$85:$B$174))*INDEX(User_interface!$E$85:$E$174,MATCH(Berekeningen!AC$266,User_interface!$B$85:$B$174))*User_interface!$H$54*User_interface!$H$55-INDEX(User_interface!$C$85:$C$174,MATCH(Berekeningen!AC$266,User_interface!$B$85:$B$174))*INDEX(User_interface!$D$85:$D$174,MATCH(Berekeningen!AC$266,User_interface!$B$85:$B$174))*User_interface!$H$54*User_interface!$H$55)</f>
        <v>33035.47703070585</v>
      </c>
      <c r="AD273" s="68">
        <f>IF(AD$266=" ", " ",INDEX(User_interface!$C$85:$C$174,MATCH(Berekeningen!AD$266,User_interface!$B$85:$B$174))*INDEX(User_interface!$E$85:$E$174,MATCH(Berekeningen!AD$266,User_interface!$B$85:$B$174))*User_interface!$H$54*User_interface!$H$55-INDEX(User_interface!$C$85:$C$174,MATCH(Berekeningen!AD$266,User_interface!$B$85:$B$174))*INDEX(User_interface!$D$85:$D$174,MATCH(Berekeningen!AD$266,User_interface!$B$85:$B$174))*User_interface!$H$54*User_interface!$H$55)</f>
        <v>29137.977388437372</v>
      </c>
      <c r="AE273" s="68">
        <f>IF(AE$266=" ", " ",INDEX(User_interface!$C$85:$C$174,MATCH(Berekeningen!AE$266,User_interface!$B$85:$B$174))*INDEX(User_interface!$E$85:$E$174,MATCH(Berekeningen!AE$266,User_interface!$B$85:$B$174))*User_interface!$H$54*User_interface!$H$55-INDEX(User_interface!$C$85:$C$174,MATCH(Berekeningen!AE$266,User_interface!$B$85:$B$174))*INDEX(User_interface!$D$85:$D$174,MATCH(Berekeningen!AE$266,User_interface!$B$85:$B$174))*User_interface!$H$54*User_interface!$H$55)</f>
        <v>25689.405723060048</v>
      </c>
      <c r="AF273" s="68">
        <f>IF(AF$266=" ", " ",INDEX(User_interface!$C$85:$C$174,MATCH(Berekeningen!AF$266,User_interface!$B$85:$B$174))*INDEX(User_interface!$E$85:$E$174,MATCH(Berekeningen!AF$266,User_interface!$B$85:$B$174))*User_interface!$H$54*User_interface!$H$55-INDEX(User_interface!$C$85:$C$174,MATCH(Berekeningen!AF$266,User_interface!$B$85:$B$174))*INDEX(User_interface!$D$85:$D$174,MATCH(Berekeningen!AF$266,User_interface!$B$85:$B$174))*User_interface!$H$54*User_interface!$H$55)</f>
        <v>22638.845729222645</v>
      </c>
      <c r="AG273" s="68">
        <f>IF(AG$266=" ", " ",INDEX(User_interface!$C$85:$C$174,MATCH(Berekeningen!AG$266,User_interface!$B$85:$B$174))*INDEX(User_interface!$E$85:$E$174,MATCH(Berekeningen!AG$266,User_interface!$B$85:$B$174))*User_interface!$H$54*User_interface!$H$55-INDEX(User_interface!$C$85:$C$174,MATCH(Berekeningen!AG$266,User_interface!$B$85:$B$174))*INDEX(User_interface!$D$85:$D$174,MATCH(Berekeningen!AG$266,User_interface!$B$85:$B$174))*User_interface!$H$54*User_interface!$H$55)</f>
        <v>19941.096814481461</v>
      </c>
      <c r="AH273" s="68">
        <f>IF(AH$266=" ", " ",INDEX(User_interface!$C$85:$C$174,MATCH(Berekeningen!AH$266,User_interface!$B$85:$B$174))*INDEX(User_interface!$E$85:$E$174,MATCH(Berekeningen!AH$266,User_interface!$B$85:$B$174))*User_interface!$H$54*User_interface!$H$55-INDEX(User_interface!$C$85:$C$174,MATCH(Berekeningen!AH$266,User_interface!$B$85:$B$174))*INDEX(User_interface!$D$85:$D$174,MATCH(Berekeningen!AH$266,User_interface!$B$85:$B$174))*User_interface!$H$54*User_interface!$H$55)</f>
        <v>17556.036942826271</v>
      </c>
      <c r="AI273" s="68">
        <f>IF(AI$266=" ", " ",INDEX(User_interface!$C$85:$C$174,MATCH(Berekeningen!AI$266,User_interface!$B$85:$B$174))*INDEX(User_interface!$E$85:$E$174,MATCH(Berekeningen!AI$266,User_interface!$B$85:$B$174))*User_interface!$H$54*User_interface!$H$55-INDEX(User_interface!$C$85:$C$174,MATCH(Berekeningen!AI$266,User_interface!$B$85:$B$174))*INDEX(User_interface!$D$85:$D$174,MATCH(Berekeningen!AI$266,User_interface!$B$85:$B$174))*User_interface!$H$54*User_interface!$H$55)</f>
        <v>15448.05616291297</v>
      </c>
      <c r="AJ273" s="68">
        <f>IF(AJ$266=" ", " ",INDEX(User_interface!$C$85:$C$174,MATCH(Berekeningen!AJ$266,User_interface!$B$85:$B$174))*INDEX(User_interface!$E$85:$E$174,MATCH(Berekeningen!AJ$266,User_interface!$B$85:$B$174))*User_interface!$H$54*User_interface!$H$55-INDEX(User_interface!$C$85:$C$174,MATCH(Berekeningen!AJ$266,User_interface!$B$85:$B$174))*INDEX(User_interface!$D$85:$D$174,MATCH(Berekeningen!AJ$266,User_interface!$B$85:$B$174))*User_interface!$H$54*User_interface!$H$55)</f>
        <v>0</v>
      </c>
      <c r="AK273" s="68">
        <f>IF(AK$266=" ", " ",INDEX(User_interface!$C$85:$C$174,MATCH(Berekeningen!AK$266,User_interface!$B$85:$B$174))*INDEX(User_interface!$E$85:$E$174,MATCH(Berekeningen!AK$266,User_interface!$B$85:$B$174))*User_interface!$H$54*User_interface!$H$55-INDEX(User_interface!$C$85:$C$174,MATCH(Berekeningen!AK$266,User_interface!$B$85:$B$174))*INDEX(User_interface!$D$85:$D$174,MATCH(Berekeningen!AK$266,User_interface!$B$85:$B$174))*User_interface!$H$54*User_interface!$H$55)</f>
        <v>0</v>
      </c>
      <c r="AL273" s="68">
        <f>IF(AL$266=" ", " ",INDEX(User_interface!$C$85:$C$174,MATCH(Berekeningen!AL$266,User_interface!$B$85:$B$174))*INDEX(User_interface!$E$85:$E$174,MATCH(Berekeningen!AL$266,User_interface!$B$85:$B$174))*User_interface!$H$54*User_interface!$H$55-INDEX(User_interface!$C$85:$C$174,MATCH(Berekeningen!AL$266,User_interface!$B$85:$B$174))*INDEX(User_interface!$D$85:$D$174,MATCH(Berekeningen!AL$266,User_interface!$B$85:$B$174))*User_interface!$H$54*User_interface!$H$55)</f>
        <v>0</v>
      </c>
      <c r="AM273" s="68">
        <f>IF(AM$266=" ", " ",INDEX(User_interface!$C$85:$C$174,MATCH(Berekeningen!AM$266,User_interface!$B$85:$B$174))*INDEX(User_interface!$E$85:$E$174,MATCH(Berekeningen!AM$266,User_interface!$B$85:$B$174))*User_interface!$H$54*User_interface!$H$55-INDEX(User_interface!$C$85:$C$174,MATCH(Berekeningen!AM$266,User_interface!$B$85:$B$174))*INDEX(User_interface!$D$85:$D$174,MATCH(Berekeningen!AM$266,User_interface!$B$85:$B$174))*User_interface!$H$54*User_interface!$H$55)</f>
        <v>0</v>
      </c>
      <c r="AN273" s="68">
        <f>IF(AN$266=" ", " ",INDEX(User_interface!$C$85:$C$174,MATCH(Berekeningen!AN$266,User_interface!$B$85:$B$174))*INDEX(User_interface!$E$85:$E$174,MATCH(Berekeningen!AN$266,User_interface!$B$85:$B$174))*User_interface!$H$54*User_interface!$H$55-INDEX(User_interface!$C$85:$C$174,MATCH(Berekeningen!AN$266,User_interface!$B$85:$B$174))*INDEX(User_interface!$D$85:$D$174,MATCH(Berekeningen!AN$266,User_interface!$B$85:$B$174))*User_interface!$H$54*User_interface!$H$55)</f>
        <v>0</v>
      </c>
      <c r="AO273" s="68">
        <f>IF(AO$266=" ", " ",INDEX(User_interface!$C$85:$C$174,MATCH(Berekeningen!AO$266,User_interface!$B$85:$B$174))*INDEX(User_interface!$E$85:$E$174,MATCH(Berekeningen!AO$266,User_interface!$B$85:$B$174))*User_interface!$H$54*User_interface!$H$55-INDEX(User_interface!$C$85:$C$174,MATCH(Berekeningen!AO$266,User_interface!$B$85:$B$174))*INDEX(User_interface!$D$85:$D$174,MATCH(Berekeningen!AO$266,User_interface!$B$85:$B$174))*User_interface!$H$54*User_interface!$H$55)</f>
        <v>0</v>
      </c>
      <c r="AP273" s="68">
        <f>IF(AP$266=" ", " ",INDEX(User_interface!$C$85:$C$174,MATCH(Berekeningen!AP$266,User_interface!$B$85:$B$174))*INDEX(User_interface!$E$85:$E$174,MATCH(Berekeningen!AP$266,User_interface!$B$85:$B$174))*User_interface!$H$54*User_interface!$H$55-INDEX(User_interface!$C$85:$C$174,MATCH(Berekeningen!AP$266,User_interface!$B$85:$B$174))*INDEX(User_interface!$D$85:$D$174,MATCH(Berekeningen!AP$266,User_interface!$B$85:$B$174))*User_interface!$H$54*User_interface!$H$55)</f>
        <v>0</v>
      </c>
      <c r="AQ273" s="68">
        <f>IF(AQ$266=" ", " ",INDEX(User_interface!$C$85:$C$174,MATCH(Berekeningen!AQ$266,User_interface!$B$85:$B$174))*INDEX(User_interface!$E$85:$E$174,MATCH(Berekeningen!AQ$266,User_interface!$B$85:$B$174))*User_interface!$H$54*User_interface!$H$55-INDEX(User_interface!$C$85:$C$174,MATCH(Berekeningen!AQ$266,User_interface!$B$85:$B$174))*INDEX(User_interface!$D$85:$D$174,MATCH(Berekeningen!AQ$266,User_interface!$B$85:$B$174))*User_interface!$H$54*User_interface!$H$55)</f>
        <v>0</v>
      </c>
      <c r="AR273" s="68">
        <f>IF(AR$266=" ", " ",INDEX(User_interface!$C$85:$C$174,MATCH(Berekeningen!AR$266,User_interface!$B$85:$B$174))*INDEX(User_interface!$E$85:$E$174,MATCH(Berekeningen!AR$266,User_interface!$B$85:$B$174))*User_interface!$H$54*User_interface!$H$55-INDEX(User_interface!$C$85:$C$174,MATCH(Berekeningen!AR$266,User_interface!$B$85:$B$174))*INDEX(User_interface!$D$85:$D$174,MATCH(Berekeningen!AR$266,User_interface!$B$85:$B$174))*User_interface!$H$54*User_interface!$H$55)</f>
        <v>0</v>
      </c>
      <c r="AS273" s="68">
        <f>IF(AS$266=" ", " ",INDEX(User_interface!$C$85:$C$174,MATCH(Berekeningen!AS$266,User_interface!$B$85:$B$174))*INDEX(User_interface!$E$85:$E$174,MATCH(Berekeningen!AS$266,User_interface!$B$85:$B$174))*User_interface!$H$54*User_interface!$H$55-INDEX(User_interface!$C$85:$C$174,MATCH(Berekeningen!AS$266,User_interface!$B$85:$B$174))*INDEX(User_interface!$D$85:$D$174,MATCH(Berekeningen!AS$266,User_interface!$B$85:$B$174))*User_interface!$H$54*User_interface!$H$55)</f>
        <v>0</v>
      </c>
      <c r="AT273" s="68" t="str">
        <f>IF(AT$266=" ", " ",INDEX(User_interface!$C$85:$C$174,MATCH(Berekeningen!AT$266,User_interface!$B$85:$B$174))*INDEX(User_interface!$E$85:$E$174,MATCH(Berekeningen!AT$266,User_interface!$B$85:$B$174))*User_interface!$H$54*User_interface!$H$55-INDEX(User_interface!$C$85:$C$174,MATCH(Berekeningen!AT$266,User_interface!$B$85:$B$174))*INDEX(User_interface!$D$85:$D$174,MATCH(Berekeningen!AT$266,User_interface!$B$85:$B$174))*User_interface!$H$54*User_interface!$H$55)</f>
        <v xml:space="preserve"> </v>
      </c>
      <c r="AU273" s="68" t="str">
        <f>IF(AU$266=" ", " ",INDEX(User_interface!$C$85:$C$174,MATCH(Berekeningen!AU$266,User_interface!$B$85:$B$174))*INDEX(User_interface!$E$85:$E$174,MATCH(Berekeningen!AU$266,User_interface!$B$85:$B$174))*User_interface!$H$54*User_interface!$H$55-INDEX(User_interface!$C$85:$C$174,MATCH(Berekeningen!AU$266,User_interface!$B$85:$B$174))*INDEX(User_interface!$D$85:$D$174,MATCH(Berekeningen!AU$266,User_interface!$B$85:$B$174))*User_interface!$H$54*User_interface!$H$55)</f>
        <v xml:space="preserve"> </v>
      </c>
      <c r="AV273" s="68" t="str">
        <f>IF(AV$266=" ", " ",INDEX(User_interface!$C$85:$C$174,MATCH(Berekeningen!AV$266,User_interface!$B$85:$B$174))*INDEX(User_interface!$E$85:$E$174,MATCH(Berekeningen!AV$266,User_interface!$B$85:$B$174))*User_interface!$H$54*User_interface!$H$55-INDEX(User_interface!$C$85:$C$174,MATCH(Berekeningen!AV$266,User_interface!$B$85:$B$174))*INDEX(User_interface!$D$85:$D$174,MATCH(Berekeningen!AV$266,User_interface!$B$85:$B$174))*User_interface!$H$54*User_interface!$H$55)</f>
        <v xml:space="preserve"> </v>
      </c>
      <c r="AW273" s="68" t="str">
        <f>IF(AW$266=" ", " ",INDEX(User_interface!$C$85:$C$174,MATCH(Berekeningen!AW$266,User_interface!$B$85:$B$174))*INDEX(User_interface!$E$85:$E$174,MATCH(Berekeningen!AW$266,User_interface!$B$85:$B$174))*User_interface!$H$54*User_interface!$H$55-INDEX(User_interface!$C$85:$C$174,MATCH(Berekeningen!AW$266,User_interface!$B$85:$B$174))*INDEX(User_interface!$D$85:$D$174,MATCH(Berekeningen!AW$266,User_interface!$B$85:$B$174))*User_interface!$H$54*User_interface!$H$55)</f>
        <v xml:space="preserve"> </v>
      </c>
      <c r="AX273" s="68" t="str">
        <f>IF(AX$266=" ", " ",INDEX(User_interface!$C$85:$C$174,MATCH(Berekeningen!AX$266,User_interface!$B$85:$B$174))*INDEX(User_interface!$E$85:$E$174,MATCH(Berekeningen!AX$266,User_interface!$B$85:$B$174))*User_interface!$H$54*User_interface!$H$55-INDEX(User_interface!$C$85:$C$174,MATCH(Berekeningen!AX$266,User_interface!$B$85:$B$174))*INDEX(User_interface!$D$85:$D$174,MATCH(Berekeningen!AX$266,User_interface!$B$85:$B$174))*User_interface!$H$54*User_interface!$H$55)</f>
        <v xml:space="preserve"> </v>
      </c>
      <c r="AY273" s="68" t="str">
        <f>IF(AY$266=" ", " ",INDEX(User_interface!$C$85:$C$174,MATCH(Berekeningen!AY$266,User_interface!$B$85:$B$174))*INDEX(User_interface!$E$85:$E$174,MATCH(Berekeningen!AY$266,User_interface!$B$85:$B$174))*User_interface!$H$54*User_interface!$H$55-INDEX(User_interface!$C$85:$C$174,MATCH(Berekeningen!AY$266,User_interface!$B$85:$B$174))*INDEX(User_interface!$D$85:$D$174,MATCH(Berekeningen!AY$266,User_interface!$B$85:$B$174))*User_interface!$H$54*User_interface!$H$55)</f>
        <v xml:space="preserve"> </v>
      </c>
      <c r="AZ273" s="68" t="str">
        <f>IF(AZ$266=" ", " ",INDEX(User_interface!$C$85:$C$174,MATCH(Berekeningen!AZ$266,User_interface!$B$85:$B$174))*INDEX(User_interface!$E$85:$E$174,MATCH(Berekeningen!AZ$266,User_interface!$B$85:$B$174))*User_interface!$H$54*User_interface!$H$55-INDEX(User_interface!$C$85:$C$174,MATCH(Berekeningen!AZ$266,User_interface!$B$85:$B$174))*INDEX(User_interface!$D$85:$D$174,MATCH(Berekeningen!AZ$266,User_interface!$B$85:$B$174))*User_interface!$H$54*User_interface!$H$55)</f>
        <v xml:space="preserve"> </v>
      </c>
      <c r="BA273" s="68" t="str">
        <f>IF(BA$266=" ", " ",INDEX(User_interface!$C$85:$C$174,MATCH(Berekeningen!BA$266,User_interface!$B$85:$B$174))*INDEX(User_interface!$E$85:$E$174,MATCH(Berekeningen!BA$266,User_interface!$B$85:$B$174))*User_interface!$H$54*User_interface!$H$55-INDEX(User_interface!$C$85:$C$174,MATCH(Berekeningen!BA$266,User_interface!$B$85:$B$174))*INDEX(User_interface!$D$85:$D$174,MATCH(Berekeningen!BA$266,User_interface!$B$85:$B$174))*User_interface!$H$54*User_interface!$H$55)</f>
        <v xml:space="preserve"> </v>
      </c>
      <c r="BB273" s="68" t="str">
        <f>IF(BB$266=" ", " ",INDEX(User_interface!$C$85:$C$174,MATCH(Berekeningen!BB$266,User_interface!$B$85:$B$174))*INDEX(User_interface!$E$85:$E$174,MATCH(Berekeningen!BB$266,User_interface!$B$85:$B$174))*User_interface!$H$54*User_interface!$H$55-INDEX(User_interface!$C$85:$C$174,MATCH(Berekeningen!BB$266,User_interface!$B$85:$B$174))*INDEX(User_interface!$D$85:$D$174,MATCH(Berekeningen!BB$266,User_interface!$B$85:$B$174))*User_interface!$H$54*User_interface!$H$55)</f>
        <v xml:space="preserve"> </v>
      </c>
      <c r="BC273" s="68" t="str">
        <f>IF(BC$266=" ", " ",INDEX(User_interface!$C$85:$C$174,MATCH(Berekeningen!BC$266,User_interface!$B$85:$B$174))*INDEX(User_interface!$E$85:$E$174,MATCH(Berekeningen!BC$266,User_interface!$B$85:$B$174))*User_interface!$H$54*User_interface!$H$55-INDEX(User_interface!$C$85:$C$174,MATCH(Berekeningen!BC$266,User_interface!$B$85:$B$174))*INDEX(User_interface!$D$85:$D$174,MATCH(Berekeningen!BC$266,User_interface!$B$85:$B$174))*User_interface!$H$54*User_interface!$H$55)</f>
        <v xml:space="preserve"> </v>
      </c>
      <c r="BD273" s="68" t="str">
        <f>IF(BD$266=" ", " ",INDEX(User_interface!$C$85:$C$174,MATCH(Berekeningen!BD$266,User_interface!$B$85:$B$174))*INDEX(User_interface!$E$85:$E$174,MATCH(Berekeningen!BD$266,User_interface!$B$85:$B$174))*User_interface!$H$54*User_interface!$H$55-INDEX(User_interface!$C$85:$C$174,MATCH(Berekeningen!BD$266,User_interface!$B$85:$B$174))*INDEX(User_interface!$D$85:$D$174,MATCH(Berekeningen!BD$266,User_interface!$B$85:$B$174))*User_interface!$H$54*User_interface!$H$55)</f>
        <v xml:space="preserve"> </v>
      </c>
      <c r="BE273" s="68" t="str">
        <f>IF(BE$266=" ", " ",INDEX(User_interface!$C$85:$C$174,MATCH(Berekeningen!BE$266,User_interface!$B$85:$B$174))*INDEX(User_interface!$E$85:$E$174,MATCH(Berekeningen!BE$266,User_interface!$B$85:$B$174))*User_interface!$H$54*User_interface!$H$55-INDEX(User_interface!$C$85:$C$174,MATCH(Berekeningen!BE$266,User_interface!$B$85:$B$174))*INDEX(User_interface!$D$85:$D$174,MATCH(Berekeningen!BE$266,User_interface!$B$85:$B$174))*User_interface!$H$54*User_interface!$H$55)</f>
        <v xml:space="preserve"> </v>
      </c>
      <c r="BF273" s="68" t="str">
        <f>IF(BF$266=" ", " ",INDEX(User_interface!$C$85:$C$174,MATCH(Berekeningen!BF$266,User_interface!$B$85:$B$174))*INDEX(User_interface!$E$85:$E$174,MATCH(Berekeningen!BF$266,User_interface!$B$85:$B$174))*User_interface!$H$54*User_interface!$H$55-INDEX(User_interface!$C$85:$C$174,MATCH(Berekeningen!BF$266,User_interface!$B$85:$B$174))*INDEX(User_interface!$D$85:$D$174,MATCH(Berekeningen!BF$266,User_interface!$B$85:$B$174))*User_interface!$H$54*User_interface!$H$55)</f>
        <v xml:space="preserve"> </v>
      </c>
      <c r="BG273" s="68" t="str">
        <f>IF(BG$266=" ", " ",INDEX(User_interface!$C$85:$C$174,MATCH(Berekeningen!BG$266,User_interface!$B$85:$B$174))*INDEX(User_interface!$E$85:$E$174,MATCH(Berekeningen!BG$266,User_interface!$B$85:$B$174))*User_interface!$H$54*User_interface!$H$55-INDEX(User_interface!$C$85:$C$174,MATCH(Berekeningen!BG$266,User_interface!$B$85:$B$174))*INDEX(User_interface!$D$85:$D$174,MATCH(Berekeningen!BG$266,User_interface!$B$85:$B$174))*User_interface!$H$54*User_interface!$H$55)</f>
        <v xml:space="preserve"> </v>
      </c>
      <c r="BH273" s="68" t="str">
        <f>IF(BH$266=" ", " ",INDEX(User_interface!$C$85:$C$174,MATCH(Berekeningen!BH$266,User_interface!$B$85:$B$174))*INDEX(User_interface!$E$85:$E$174,MATCH(Berekeningen!BH$266,User_interface!$B$85:$B$174))*User_interface!$H$54*User_interface!$H$55-INDEX(User_interface!$C$85:$C$174,MATCH(Berekeningen!BH$266,User_interface!$B$85:$B$174))*INDEX(User_interface!$D$85:$D$174,MATCH(Berekeningen!BH$266,User_interface!$B$85:$B$174))*User_interface!$H$54*User_interface!$H$55)</f>
        <v xml:space="preserve"> </v>
      </c>
      <c r="BI273" s="68" t="str">
        <f>IF(BI$266=" ", " ",INDEX(User_interface!$C$85:$C$174,MATCH(Berekeningen!BI$266,User_interface!$B$85:$B$174))*INDEX(User_interface!$E$85:$E$174,MATCH(Berekeningen!BI$266,User_interface!$B$85:$B$174))*User_interface!$H$54*User_interface!$H$55-INDEX(User_interface!$C$85:$C$174,MATCH(Berekeningen!BI$266,User_interface!$B$85:$B$174))*INDEX(User_interface!$D$85:$D$174,MATCH(Berekeningen!BI$266,User_interface!$B$85:$B$174))*User_interface!$H$54*User_interface!$H$55)</f>
        <v xml:space="preserve"> </v>
      </c>
      <c r="BJ273" s="68" t="str">
        <f>IF(BJ$266=" ", " ",INDEX(User_interface!$C$85:$C$174,MATCH(Berekeningen!BJ$266,User_interface!$B$85:$B$174))*INDEX(User_interface!$E$85:$E$174,MATCH(Berekeningen!BJ$266,User_interface!$B$85:$B$174))*User_interface!$H$54*User_interface!$H$55-INDEX(User_interface!$C$85:$C$174,MATCH(Berekeningen!BJ$266,User_interface!$B$85:$B$174))*INDEX(User_interface!$D$85:$D$174,MATCH(Berekeningen!BJ$266,User_interface!$B$85:$B$174))*User_interface!$H$54*User_interface!$H$55)</f>
        <v xml:space="preserve"> </v>
      </c>
      <c r="BK273" s="68" t="str">
        <f>IF(BK$266=" ", " ",INDEX(User_interface!$C$85:$C$174,MATCH(Berekeningen!BK$266,User_interface!$B$85:$B$174))*INDEX(User_interface!$E$85:$E$174,MATCH(Berekeningen!BK$266,User_interface!$B$85:$B$174))*User_interface!$H$54*User_interface!$H$55-INDEX(User_interface!$C$85:$C$174,MATCH(Berekeningen!BK$266,User_interface!$B$85:$B$174))*INDEX(User_interface!$D$85:$D$174,MATCH(Berekeningen!BK$266,User_interface!$B$85:$B$174))*User_interface!$H$54*User_interface!$H$55)</f>
        <v xml:space="preserve"> </v>
      </c>
      <c r="BL273" s="68" t="str">
        <f>IF(BL$266=" ", " ",INDEX(User_interface!$C$85:$C$174,MATCH(Berekeningen!BL$266,User_interface!$B$85:$B$174))*INDEX(User_interface!$E$85:$E$174,MATCH(Berekeningen!BL$266,User_interface!$B$85:$B$174))*User_interface!$H$54*User_interface!$H$55-INDEX(User_interface!$C$85:$C$174,MATCH(Berekeningen!BL$266,User_interface!$B$85:$B$174))*INDEX(User_interface!$D$85:$D$174,MATCH(Berekeningen!BL$266,User_interface!$B$85:$B$174))*User_interface!$H$54*User_interface!$H$55)</f>
        <v xml:space="preserve"> </v>
      </c>
      <c r="BM273" s="68" t="str">
        <f>IF(BM$266=" ", " ",INDEX(User_interface!$C$85:$C$174,MATCH(Berekeningen!BM$266,User_interface!$B$85:$B$174))*INDEX(User_interface!$E$85:$E$174,MATCH(Berekeningen!BM$266,User_interface!$B$85:$B$174))*User_interface!$H$54*User_interface!$H$55-INDEX(User_interface!$C$85:$C$174,MATCH(Berekeningen!BM$266,User_interface!$B$85:$B$174))*INDEX(User_interface!$D$85:$D$174,MATCH(Berekeningen!BM$266,User_interface!$B$85:$B$174))*User_interface!$H$54*User_interface!$H$55)</f>
        <v xml:space="preserve"> </v>
      </c>
    </row>
    <row r="274" spans="2:65">
      <c r="B274" s="68" t="s">
        <v>5</v>
      </c>
      <c r="C274" s="68" t="s">
        <v>32</v>
      </c>
      <c r="D274" s="68" t="s">
        <v>6</v>
      </c>
      <c r="E274" s="86" t="str">
        <f t="shared" si="14"/>
        <v>Ref.</v>
      </c>
      <c r="P274" s="55">
        <f>IF(P$266=" "," ",IF(P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Q274" s="55">
        <f>IF(Q$266=" "," ",IF(Q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R274" s="55">
        <f>IF(R$266=" "," ",IF(R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S274" s="55">
        <f>IF(S$266=" "," ",IF(S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T274" s="55">
        <f>IF(T$266=" "," ",IF(T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U274" s="55">
        <f>IF(U$266=" "," ",IF(U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V274" s="55">
        <f>IF(V$266=" "," ",IF(V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W274" s="55">
        <f>IF(W$266=" "," ",IF(W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X274" s="55">
        <f>IF(X$266=" "," ",IF(X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Y274" s="55">
        <f>IF(Y$266=" "," ",IF(Y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Z274" s="55">
        <f>IF(Z$266=" "," ",IF(Z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A274" s="55">
        <f>IF(AA$266=" "," ",IF(AA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B274" s="55">
        <f>IF(AB$266=" "," ",IF(AB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C274" s="55">
        <f>IF(AC$266=" "," ",IF(AC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D274" s="55">
        <f>IF(AD$266=" "," ",IF(AD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E274" s="55">
        <f>IF(AE$266=" "," ",IF(AE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F274" s="55">
        <f>IF(AF$266=" "," ",IF(AF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G274" s="55">
        <f>IF(AG$266=" "," ",IF(AG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H274" s="55">
        <f>IF(AH$266=" "," ",IF(AH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I274" s="55">
        <f>IF(AI$266=" "," ",IF(AI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J274" s="55">
        <f>IF(AJ$266=" "," ",IF(AJ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K274" s="55">
        <f>IF(AK$266=" "," ",IF(AK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L274" s="55">
        <f>IF(AL$266=" "," ",IF(AL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M274" s="55">
        <f>IF(AM$266=" "," ",IF(AM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N274" s="55">
        <f>IF(AN$266=" "," ",IF(AN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O274" s="55">
        <f>IF(AO$266=" "," ",IF(AO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P274" s="55">
        <f>IF(AP$266=" "," ",IF(AP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Q274" s="55">
        <f>IF(AQ$266=" "," ",IF(AQ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R274" s="55">
        <f>IF(AR$266=" "," ",IF(AR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S274" s="55">
        <f>IF(AS$266=" "," ",IF(AS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>0</v>
      </c>
      <c r="AT274" s="55" t="str">
        <f>IF(AT$266=" "," ",IF(AT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AU274" s="55" t="str">
        <f>IF(AU$266=" "," ",IF(AU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AV274" s="55" t="str">
        <f>IF(AV$266=" "," ",IF(AV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AW274" s="55" t="str">
        <f>IF(AW$266=" "," ",IF(AW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AX274" s="55" t="str">
        <f>IF(AX$266=" "," ",IF(AX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AY274" s="55" t="str">
        <f>IF(AY$266=" "," ",IF(AY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AZ274" s="55" t="str">
        <f>IF(AZ$266=" "," ",IF(AZ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A274" s="55" t="str">
        <f>IF(BA$266=" "," ",IF(BA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B274" s="55" t="str">
        <f>IF(BB$266=" "," ",IF(BB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C274" s="55" t="str">
        <f>IF(BC$266=" "," ",IF(BC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D274" s="55" t="str">
        <f>IF(BD$266=" "," ",IF(BD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E274" s="55" t="str">
        <f>IF(BE$266=" "," ",IF(BE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F274" s="55" t="str">
        <f>IF(BF$266=" "," ",IF(BF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G274" s="55" t="str">
        <f>IF(BG$266=" "," ",IF(BG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H274" s="55" t="str">
        <f>IF(BH$266=" "," ",IF(BH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I274" s="55" t="str">
        <f>IF(BI$266=" "," ",IF(BI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J274" s="55" t="str">
        <f>IF(BJ$266=" "," ",IF(BJ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K274" s="55" t="str">
        <f>IF(BK$266=" "," ",IF(BK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L274" s="55" t="str">
        <f>IF(BL$266=" "," ",IF(BL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  <c r="BM274" s="55" t="str">
        <f>IF(BM$266=" "," ",IF(BM266=Berekeningen!$P266,(IF($E274=$S$3,INDEX(Data_sheet!$S$78:$S$85,MATCH(Berekeningen!$C274,Data_sheet!$C$78:$C$85,0))*User_interface!$H$54,IF($E274=$S$4,INDEX(Data_sheet!$T$78:$T$85,MATCH(Berekeningen!$C274,Data_sheet!$C$78:$C$85,0))*User_interface!$H$54,IF($E274=$S$5,INDEX(Data_sheet!$U$78:$U$85,MATCH(Berekeningen!$C274,Data_sheet!$C$78:$C$85,0))*User_interface!$H$54,IF($E274=$S$6,0,"ERROR"))))),0))</f>
        <v xml:space="preserve"> </v>
      </c>
    </row>
    <row r="275" spans="2:65">
      <c r="C275" s="68" t="s">
        <v>43</v>
      </c>
      <c r="D275" s="68" t="s">
        <v>6</v>
      </c>
      <c r="F275" s="68" t="str">
        <f>IF(F266=" "," ",SUM(SUMIF($B267:$B274,$U$4,F267:F274),-SUMIF($B267:$B274,$U$3,F267:F274))/(1+User_interface!$H$59)^(F266-($P266-1)))</f>
        <v xml:space="preserve"> </v>
      </c>
      <c r="G275" s="68" t="str">
        <f>IF(G266=" "," ",SUM(SUMIF($B267:$B274,$U$4,G267:G274),-SUMIF($B267:$B274,$U$3,G267:G274))/(1+User_interface!$H$59)^(G266-($P266-1)))</f>
        <v xml:space="preserve"> </v>
      </c>
      <c r="H275" s="68" t="str">
        <f>IF(H266=" "," ",SUM(SUMIF($B267:$B274,$U$4,H267:H274),-SUMIF($B267:$B274,$U$3,H267:H274))/(1+User_interface!$H$59)^(H266-($P266-1)))</f>
        <v xml:space="preserve"> </v>
      </c>
      <c r="I275" s="68" t="str">
        <f>IF(I266=" "," ",SUM(SUMIF($B267:$B274,$U$4,I267:I274),-SUMIF($B267:$B274,$U$3,I267:I274))/(1+User_interface!$H$59)^(I266-($P266-1)))</f>
        <v xml:space="preserve"> </v>
      </c>
      <c r="J275" s="68" t="str">
        <f>IF(J266=" "," ",SUM(SUMIF($B267:$B274,$U$4,J267:J274),-SUMIF($B267:$B274,$U$3,J267:J274))/(1+User_interface!$H$59)^(J266-($P266-1)))</f>
        <v xml:space="preserve"> </v>
      </c>
      <c r="K275" s="68" t="str">
        <f>IF(K266=" "," ",SUM(SUMIF($B267:$B274,$U$4,K267:K274),-SUMIF($B267:$B274,$U$3,K267:K274))/(1+User_interface!$H$59)^(K266-($P266-1)))</f>
        <v xml:space="preserve"> </v>
      </c>
      <c r="L275" s="68" t="str">
        <f>IF(L266=" "," ",SUM(SUMIF($B267:$B274,$U$4,L267:L274),-SUMIF($B267:$B274,$U$3,L267:L274))/(1+User_interface!$H$59)^(L266-($P266-1)))</f>
        <v xml:space="preserve"> </v>
      </c>
      <c r="M275" s="68" t="str">
        <f>IF(M266=" "," ",SUM(SUMIF($B267:$B274,$U$4,M267:M274),-SUMIF($B267:$B274,$U$3,M267:M274))/(1+User_interface!$H$59)^(M266-($P266-1)))</f>
        <v xml:space="preserve"> </v>
      </c>
      <c r="N275" s="68" t="str">
        <f>IF(N266=" "," ",SUM(SUMIF($B267:$B274,$U$4,N267:N274),-SUMIF($B267:$B274,$U$3,N267:N274))/(1+User_interface!$H$59)^(N266-($P266-1)))</f>
        <v xml:space="preserve"> </v>
      </c>
      <c r="O275" s="68" t="str">
        <f>IF(O266=" "," ",SUM(SUMIF($B267:$B274,$U$4,O267:O274),-SUMIF($B267:$B274,$U$3,O267:O274))/(1+User_interface!$H$59)^(O266-($P266-1)))</f>
        <v xml:space="preserve"> </v>
      </c>
      <c r="P275" s="68">
        <f>IF(P266=" "," ",SUM(SUMIF($B267:$B274,$U$4,P267:P274),-SUMIF($B267:$B274,$U$3,P267:P274))/(1+User_interface!$H$59)^(P266-($P266-1)))</f>
        <v>676218.45705202036</v>
      </c>
      <c r="Q275" s="68">
        <f>IF(Q266=" "," ",SUM(SUMIF($B267:$B274,$U$4,Q267:Q274),-SUMIF($B267:$B274,$U$3,Q267:Q274))/(1+User_interface!$H$59)^(Q266-($P266-1)))</f>
        <v>241769.07890164916</v>
      </c>
      <c r="R275" s="68">
        <f>IF(R266=" "," ",SUM(SUMIF($B267:$B274,$U$4,R267:R274),-SUMIF($B267:$B274,$U$3,R267:R274))/(1+User_interface!$H$59)^(R266-($P266-1)))</f>
        <v>220043.10425104827</v>
      </c>
      <c r="S275" s="68">
        <f>IF(S266=" "," ",SUM(SUMIF($B267:$B274,$U$4,S267:S274),-SUMIF($B267:$B274,$U$3,S267:S274))/(1+User_interface!$H$59)^(S266-($P266-1)))</f>
        <v>200985.06173290516</v>
      </c>
      <c r="T275" s="68">
        <f>IF(T266=" "," ",SUM(SUMIF($B267:$B274,$U$4,T267:T274),-SUMIF($B267:$B274,$U$3,T267:T274))/(1+User_interface!$H$59)^(T266-($P266-1)))</f>
        <v>184240.51329563887</v>
      </c>
      <c r="U275" s="68">
        <f>IF(U266=" "," ",SUM(SUMIF($B267:$B274,$U$4,U267:U274),-SUMIF($B267:$B274,$U$3,U267:U274))/(1+User_interface!$H$59)^(U266-($P266-1)))</f>
        <v>169502.7127651019</v>
      </c>
      <c r="V275" s="68">
        <f>IF(V266=" "," ",SUM(SUMIF($B267:$B274,$U$4,V267:V274),-SUMIF($B267:$B274,$U$3,V267:V274))/(1+User_interface!$H$59)^(V266-($P266-1)))</f>
        <v>156506.18997893247</v>
      </c>
      <c r="W275" s="68">
        <f>IF(W266=" "," ",SUM(SUMIF($B267:$B274,$U$4,W267:W274),-SUMIF($B267:$B274,$U$3,W267:W274))/(1+User_interface!$H$59)^(W266-($P266-1)))</f>
        <v>145021.19622391957</v>
      </c>
      <c r="X275" s="68">
        <f>IF(X266=" "," ",SUM(SUMIF($B267:$B274,$U$4,X267:X274),-SUMIF($B267:$B274,$U$3,X267:X274))/(1+User_interface!$H$59)^(X266-($P266-1)))</f>
        <v>134848.8955770123</v>
      </c>
      <c r="Y275" s="68">
        <f>IF(Y266=" "," ",SUM(SUMIF($B267:$B274,$U$4,Y267:Y274),-SUMIF($B267:$B274,$U$3,Y267:Y274))/(1+User_interface!$H$59)^(Y266-($P266-1)))</f>
        <v>125817.20218787214</v>
      </c>
      <c r="Z275" s="68">
        <f>IF(Z266=" "," ",SUM(SUMIF($B267:$B274,$U$4,Z267:Z274),-SUMIF($B267:$B274,$U$3,Z267:Z274))/(1+User_interface!$H$59)^(Z266-($P266-1)))</f>
        <v>117777.17691554586</v>
      </c>
      <c r="AA275" s="68">
        <f>IF(AA266=" "," ",SUM(SUMIF($B267:$B274,$U$4,AA267:AA274),-SUMIF($B267:$B274,$U$3,AA267:AA274))/(1+User_interface!$H$59)^(AA266-($P266-1)))</f>
        <v>110599.90831925572</v>
      </c>
      <c r="AB275" s="68">
        <f>IF(AB266=" "," ",SUM(SUMIF($B267:$B274,$U$4,AB267:AB274),-SUMIF($B267:$B274,$U$3,AB267:AB274))/(1+User_interface!$H$59)^(AB266-($P266-1)))</f>
        <v>104173.8130420698</v>
      </c>
      <c r="AC275" s="68">
        <f>IF(AC266=" "," ",SUM(SUMIF($B267:$B274,$U$4,AC267:AC274),-SUMIF($B267:$B274,$U$3,AC267:AC274))/(1+User_interface!$H$59)^(AC266-($P266-1)))</f>
        <v>98402.299323093233</v>
      </c>
      <c r="AD275" s="68">
        <f>IF(AD266=" "," ",SUM(SUMIF($B267:$B274,$U$4,AD267:AD274),-SUMIF($B267:$B274,$U$3,AD267:AD274))/(1+User_interface!$H$59)^(AD266-($P266-1)))</f>
        <v>93201.744908002132</v>
      </c>
      <c r="AE275" s="68">
        <f>IF(AE266=" "," ",SUM(SUMIF($B267:$B274,$U$4,AE267:AE274),-SUMIF($B267:$B274,$U$3,AE267:AE274))/(1+User_interface!$H$59)^(AE266-($P266-1)))</f>
        <v>88499.747154500961</v>
      </c>
      <c r="AF275" s="68">
        <f>IF(AF266=" "," ",SUM(SUMIF($B267:$B274,$U$4,AF267:AF274),-SUMIF($B267:$B274,$U$3,AF267:AF274))/(1+User_interface!$H$59)^(AF266-($P266-1)))</f>
        <v>84233.608783176707</v>
      </c>
      <c r="AG275" s="68">
        <f>IF(AG266=" "," ",SUM(SUMIF($B267:$B274,$U$4,AG267:AG274),-SUMIF($B267:$B274,$U$3,AG267:AG274))/(1+User_interface!$H$59)^(AG266-($P266-1)))</f>
        <v>80349.027621851943</v>
      </c>
      <c r="AH275" s="68">
        <f>IF(AH266=" "," ",SUM(SUMIF($B267:$B274,$U$4,AH267:AH274),-SUMIF($B267:$B274,$U$3,AH267:AH274))/(1+User_interface!$H$59)^(AH266-($P266-1)))</f>
        <v>76798.962933939591</v>
      </c>
      <c r="AI275" s="68">
        <f>IF(AI266=" "," ",SUM(SUMIF($B267:$B274,$U$4,AI267:AI274),-SUMIF($B267:$B274,$U$3,AI267:AI274))/(1+User_interface!$H$59)^(AI266-($P266-1)))</f>
        <v>73542.654596027656</v>
      </c>
      <c r="AJ275" s="68">
        <f>IF(AJ266=" "," ",SUM(SUMIF($B267:$B274,$U$4,AJ267:AJ274),-SUMIF($B267:$B274,$U$3,AJ267:AJ274))/(1+User_interface!$H$59)^(AJ266-($P266-1)))</f>
        <v>62780.551479223432</v>
      </c>
      <c r="AK275" s="68">
        <f>IF(AK266=" "," ",SUM(SUMIF($B267:$B274,$U$4,AK267:AK274),-SUMIF($B267:$B274,$U$3,AK267:AK274))/(1+User_interface!$H$59)^(AK266-($P266-1)))</f>
        <v>61130.040388727793</v>
      </c>
      <c r="AL275" s="68">
        <f>IF(AL266=" "," ",SUM(SUMIF($B267:$B274,$U$4,AL267:AL274),-SUMIF($B267:$B274,$U$3,AL267:AL274))/(1+User_interface!$H$59)^(AL266-($P266-1)))</f>
        <v>59522.921508011488</v>
      </c>
      <c r="AM275" s="68">
        <f>IF(AM266=" "," ",SUM(SUMIF($B267:$B274,$U$4,AM267:AM274),-SUMIF($B267:$B274,$U$3,AM267:AM274))/(1+User_interface!$H$59)^(AM266-($P266-1)))</f>
        <v>57958.054048696686</v>
      </c>
      <c r="AN275" s="68">
        <f>IF(AN266=" "," ",SUM(SUMIF($B267:$B274,$U$4,AN267:AN274),-SUMIF($B267:$B274,$U$3,AN267:AN274))/(1+User_interface!$H$59)^(AN266-($P266-1)))</f>
        <v>56434.327213920827</v>
      </c>
      <c r="AO275" s="68">
        <f>IF(AO266=" "," ",SUM(SUMIF($B267:$B274,$U$4,AO267:AO274),-SUMIF($B267:$B274,$U$3,AO267:AO274))/(1+User_interface!$H$59)^(AO266-($P266-1)))</f>
        <v>54950.65940985475</v>
      </c>
      <c r="AP275" s="68">
        <f>IF(AP266=" "," ",SUM(SUMIF($B267:$B274,$U$4,AP267:AP274),-SUMIF($B267:$B274,$U$3,AP267:AP274))/(1+User_interface!$H$59)^(AP266-($P266-1)))</f>
        <v>53505.997477950106</v>
      </c>
      <c r="AQ275" s="68">
        <f>IF(AQ266=" "," ",SUM(SUMIF($B267:$B274,$U$4,AQ267:AQ274),-SUMIF($B267:$B274,$U$3,AQ267:AQ274))/(1+User_interface!$H$59)^(AQ266-($P266-1)))</f>
        <v>52099.315947371084</v>
      </c>
      <c r="AR275" s="68">
        <f>IF(AR266=" "," ",SUM(SUMIF($B267:$B274,$U$4,AR267:AR274),-SUMIF($B267:$B274,$U$3,AR267:AR274))/(1+User_interface!$H$59)^(AR266-($P266-1)))</f>
        <v>50729.616307079938</v>
      </c>
      <c r="AS275" s="68">
        <f>IF(AS266=" "," ",SUM(SUMIF($B267:$B274,$U$4,AS267:AS274),-SUMIF($B267:$B274,$U$3,AS267:AS274))/(1+User_interface!$H$59)^(AS266-($P266-1)))</f>
        <v>49395.926297059341</v>
      </c>
      <c r="AT275" s="68" t="str">
        <f>IF(AT266=" "," ",SUM(SUMIF($B267:$B274,$U$4,AT267:AT274),-SUMIF($B267:$B274,$U$3,AT267:AT274))/(1+User_interface!$H$59)^(AT266-($P266-1)))</f>
        <v xml:space="preserve"> </v>
      </c>
      <c r="AU275" s="68" t="str">
        <f>IF(AU266=" "," ",SUM(SUMIF($B267:$B274,$U$4,AU267:AU274),-SUMIF($B267:$B274,$U$3,AU267:AU274))/(1+User_interface!$H$59)^(AU266-($P266-1)))</f>
        <v xml:space="preserve"> </v>
      </c>
      <c r="AV275" s="68" t="str">
        <f>IF(AV266=" "," ",SUM(SUMIF($B267:$B274,$U$4,AV267:AV274),-SUMIF($B267:$B274,$U$3,AV267:AV274))/(1+User_interface!$H$59)^(AV266-($P266-1)))</f>
        <v xml:space="preserve"> </v>
      </c>
      <c r="AW275" s="68" t="str">
        <f>IF(AW266=" "," ",SUM(SUMIF($B267:$B274,$U$4,AW267:AW274),-SUMIF($B267:$B274,$U$3,AW267:AW274))/(1+User_interface!$H$59)^(AW266-($P266-1)))</f>
        <v xml:space="preserve"> </v>
      </c>
      <c r="AX275" s="68" t="str">
        <f>IF(AX266=" "," ",SUM(SUMIF($B267:$B274,$U$4,AX267:AX274),-SUMIF($B267:$B274,$U$3,AX267:AX274))/(1+User_interface!$H$59)^(AX266-($P266-1)))</f>
        <v xml:space="preserve"> </v>
      </c>
      <c r="AY275" s="68" t="str">
        <f>IF(AY266=" "," ",SUM(SUMIF($B267:$B274,$U$4,AY267:AY274),-SUMIF($B267:$B274,$U$3,AY267:AY274))/(1+User_interface!$H$59)^(AY266-($P266-1)))</f>
        <v xml:space="preserve"> </v>
      </c>
      <c r="AZ275" s="68" t="str">
        <f>IF(AZ266=" "," ",SUM(SUMIF($B267:$B274,$U$4,AZ267:AZ274),-SUMIF($B267:$B274,$U$3,AZ267:AZ274))/(1+User_interface!$H$59)^(AZ266-($P266-1)))</f>
        <v xml:space="preserve"> </v>
      </c>
      <c r="BA275" s="68" t="str">
        <f>IF(BA266=" "," ",SUM(SUMIF($B267:$B274,$U$4,BA267:BA274),-SUMIF($B267:$B274,$U$3,BA267:BA274))/(1+User_interface!$H$59)^(BA266-($P266-1)))</f>
        <v xml:space="preserve"> </v>
      </c>
      <c r="BB275" s="68" t="str">
        <f>IF(BB266=" "," ",SUM(SUMIF($B267:$B274,$U$4,BB267:BB274),-SUMIF($B267:$B274,$U$3,BB267:BB274))/(1+User_interface!$H$59)^(BB266-($P266-1)))</f>
        <v xml:space="preserve"> </v>
      </c>
      <c r="BC275" s="68" t="str">
        <f>IF(BC266=" "," ",SUM(SUMIF($B267:$B274,$U$4,BC267:BC274),-SUMIF($B267:$B274,$U$3,BC267:BC274))/(1+User_interface!$H$59)^(BC266-($P266-1)))</f>
        <v xml:space="preserve"> </v>
      </c>
      <c r="BD275" s="68" t="str">
        <f>IF(BD266=" "," ",SUM(SUMIF($B267:$B274,$U$4,BD267:BD274),-SUMIF($B267:$B274,$U$3,BD267:BD274))/(1+User_interface!$H$59)^(BD266-($P266-1)))</f>
        <v xml:space="preserve"> </v>
      </c>
      <c r="BE275" s="68" t="str">
        <f>IF(BE266=" "," ",SUM(SUMIF($B267:$B274,$U$4,BE267:BE274),-SUMIF($B267:$B274,$U$3,BE267:BE274))/(1+User_interface!$H$59)^(BE266-($P266-1)))</f>
        <v xml:space="preserve"> </v>
      </c>
      <c r="BF275" s="68" t="str">
        <f>IF(BF266=" "," ",SUM(SUMIF($B267:$B274,$U$4,BF267:BF274),-SUMIF($B267:$B274,$U$3,BF267:BF274))/(1+User_interface!$H$59)^(BF266-($P266-1)))</f>
        <v xml:space="preserve"> </v>
      </c>
      <c r="BG275" s="68" t="str">
        <f>IF(BG266=" "," ",SUM(SUMIF($B267:$B274,$U$4,BG267:BG274),-SUMIF($B267:$B274,$U$3,BG267:BG274))/(1+User_interface!$H$59)^(BG266-($P266-1)))</f>
        <v xml:space="preserve"> </v>
      </c>
      <c r="BH275" s="68" t="str">
        <f>IF(BH266=" "," ",SUM(SUMIF($B267:$B274,$U$4,BH267:BH274),-SUMIF($B267:$B274,$U$3,BH267:BH274))/(1+User_interface!$H$59)^(BH266-($P266-1)))</f>
        <v xml:space="preserve"> </v>
      </c>
      <c r="BI275" s="68" t="str">
        <f>IF(BI266=" "," ",SUM(SUMIF($B267:$B274,$U$4,BI267:BI274),-SUMIF($B267:$B274,$U$3,BI267:BI274))/(1+User_interface!$H$59)^(BI266-($P266-1)))</f>
        <v xml:space="preserve"> </v>
      </c>
      <c r="BJ275" s="68" t="str">
        <f>IF(BJ266=" "," ",SUM(SUMIF($B267:$B274,$U$4,BJ267:BJ274),-SUMIF($B267:$B274,$U$3,BJ267:BJ274))/(1+User_interface!$H$59)^(BJ266-($P266-1)))</f>
        <v xml:space="preserve"> </v>
      </c>
      <c r="BK275" s="68" t="str">
        <f>IF(BK266=" "," ",SUM(SUMIF($B267:$B274,$U$4,BK267:BK274),-SUMIF($B267:$B274,$U$3,BK267:BK274))/(1+User_interface!$H$59)^(BK266-($P266-1)))</f>
        <v xml:space="preserve"> </v>
      </c>
      <c r="BL275" s="68" t="str">
        <f>IF(BL266=" "," ",SUM(SUMIF($B267:$B274,$U$4,BL267:BL274),-SUMIF($B267:$B274,$U$3,BL267:BL274))/(1+User_interface!$H$59)^(BL266-($P266-1)))</f>
        <v xml:space="preserve"> </v>
      </c>
      <c r="BM275" s="68" t="str">
        <f>IF(BM266=" "," ",SUM(SUMIF($B267:$B274,$U$4,BM267:BM274),-SUMIF($B267:$B274,$U$3,BM267:BM274))/(1+User_interface!$H$59)^(BM266-($P266-1)))</f>
        <v xml:space="preserve"> </v>
      </c>
    </row>
    <row r="276" spans="2:65">
      <c r="C276" s="68" t="s">
        <v>131</v>
      </c>
      <c r="D276" s="68" t="s">
        <v>6</v>
      </c>
      <c r="F276" s="68" t="str">
        <f>IF(F266=" "," ",SUM(SUMIF($B267:$B274,$U$3,F267:F274),-SUMIF($B267:$B274,$U$4,F267:F274))/(1+User_interface!$H$59)^(F266-($P266-1)))</f>
        <v xml:space="preserve"> </v>
      </c>
      <c r="G276" s="68" t="str">
        <f>IF(G266=" "," ",SUM(SUMIF($B267:$B274,$U$3,G267:G274),-SUMIF($B267:$B274,$U$4,G267:G274))/(1+User_interface!$H$59)^(G266-($P266-1)))</f>
        <v xml:space="preserve"> </v>
      </c>
      <c r="H276" s="68" t="str">
        <f>IF(H266=" "," ",SUM(SUMIF($B267:$B274,$U$3,H267:H274),-SUMIF($B267:$B274,$U$4,H267:H274))/(1+User_interface!$H$59)^(H266-($P266-1)))</f>
        <v xml:space="preserve"> </v>
      </c>
      <c r="I276" s="68" t="str">
        <f>IF(I266=" "," ",SUM(SUMIF($B267:$B274,$U$3,I267:I274),-SUMIF($B267:$B274,$U$4,I267:I274))/(1+User_interface!$H$59)^(I266-($P266-1)))</f>
        <v xml:space="preserve"> </v>
      </c>
      <c r="J276" s="68" t="str">
        <f>IF(J266=" "," ",SUM(SUMIF($B267:$B274,$U$3,J267:J274),-SUMIF($B267:$B274,$U$4,J267:J274))/(1+User_interface!$H$59)^(J266-($P266-1)))</f>
        <v xml:space="preserve"> </v>
      </c>
      <c r="K276" s="68" t="str">
        <f>IF(K266=" "," ",SUM(SUMIF($B267:$B274,$U$3,K267:K274),-SUMIF($B267:$B274,$U$4,K267:K274))/(1+User_interface!$H$59)^(K266-($P266-1)))</f>
        <v xml:space="preserve"> </v>
      </c>
      <c r="L276" s="68" t="str">
        <f>IF(L266=" "," ",SUM(SUMIF($B267:$B274,$U$3,L267:L274),-SUMIF($B267:$B274,$U$4,L267:L274))/(1+User_interface!$H$59)^(L266-($P266-1)))</f>
        <v xml:space="preserve"> </v>
      </c>
      <c r="M276" s="68" t="str">
        <f>IF(M266=" "," ",SUM(SUMIF($B267:$B274,$U$3,M267:M274),-SUMIF($B267:$B274,$U$4,M267:M274))/(1+User_interface!$H$59)^(M266-($P266-1)))</f>
        <v xml:space="preserve"> </v>
      </c>
      <c r="N276" s="68" t="str">
        <f>IF(N266=" "," ",SUM(SUMIF($B267:$B274,$U$3,N267:N274),-SUMIF($B267:$B274,$U$4,N267:N274))/(1+User_interface!$H$59)^(N266-($P266-1)))</f>
        <v xml:space="preserve"> </v>
      </c>
      <c r="O276" s="68" t="str">
        <f>IF(O266=" "," ",SUM(SUMIF($B267:$B274,$U$3,O267:O274),-SUMIF($B267:$B274,$U$4,O267:O274))/(1+User_interface!$H$59)^(O266-($P266-1)))</f>
        <v xml:space="preserve"> </v>
      </c>
      <c r="P276" s="68">
        <f>IF(P266=" "," ",SUM(SUMIF($B267:$B274,$U$3,P267:P274),-SUMIF($B267:$B274,$U$4,P267:P274))/(1+User_interface!$H$59)^(P266-($P266-1)))</f>
        <v>-676218.45705202036</v>
      </c>
      <c r="Q276" s="68">
        <f>IF(Q266=" "," ",SUM(SUMIF($B267:$B274,$U$3,Q267:Q274),-SUMIF($B267:$B274,$U$4,Q267:Q274))/(1+User_interface!$H$59)^(Q266-($P266-1)))</f>
        <v>-241769.07890164916</v>
      </c>
      <c r="R276" s="68">
        <f>IF(R266=" "," ",SUM(SUMIF($B267:$B274,$U$3,R267:R274),-SUMIF($B267:$B274,$U$4,R267:R274))/(1+User_interface!$H$59)^(R266-($P266-1)))</f>
        <v>-220043.10425104827</v>
      </c>
      <c r="S276" s="68">
        <f>IF(S266=" "," ",SUM(SUMIF($B267:$B274,$U$3,S267:S274),-SUMIF($B267:$B274,$U$4,S267:S274))/(1+User_interface!$H$59)^(S266-($P266-1)))</f>
        <v>-200985.06173290516</v>
      </c>
      <c r="T276" s="68">
        <f>IF(T266=" "," ",SUM(SUMIF($B267:$B274,$U$3,T267:T274),-SUMIF($B267:$B274,$U$4,T267:T274))/(1+User_interface!$H$59)^(T266-($P266-1)))</f>
        <v>-184240.51329563887</v>
      </c>
      <c r="U276" s="68">
        <f>IF(U266=" "," ",SUM(SUMIF($B267:$B274,$U$3,U267:U274),-SUMIF($B267:$B274,$U$4,U267:U274))/(1+User_interface!$H$59)^(U266-($P266-1)))</f>
        <v>-169502.7127651019</v>
      </c>
      <c r="V276" s="68">
        <f>IF(V266=" "," ",SUM(SUMIF($B267:$B274,$U$3,V267:V274),-SUMIF($B267:$B274,$U$4,V267:V274))/(1+User_interface!$H$59)^(V266-($P266-1)))</f>
        <v>-156506.18997893247</v>
      </c>
      <c r="W276" s="68">
        <f>IF(W266=" "," ",SUM(SUMIF($B267:$B274,$U$3,W267:W274),-SUMIF($B267:$B274,$U$4,W267:W274))/(1+User_interface!$H$59)^(W266-($P266-1)))</f>
        <v>-145021.19622391957</v>
      </c>
      <c r="X276" s="68">
        <f>IF(X266=" "," ",SUM(SUMIF($B267:$B274,$U$3,X267:X274),-SUMIF($B267:$B274,$U$4,X267:X274))/(1+User_interface!$H$59)^(X266-($P266-1)))</f>
        <v>-134848.8955770123</v>
      </c>
      <c r="Y276" s="68">
        <f>IF(Y266=" "," ",SUM(SUMIF($B267:$B274,$U$3,Y267:Y274),-SUMIF($B267:$B274,$U$4,Y267:Y274))/(1+User_interface!$H$59)^(Y266-($P266-1)))</f>
        <v>-125817.20218787214</v>
      </c>
      <c r="Z276" s="68">
        <f>IF(Z266=" "," ",SUM(SUMIF($B267:$B274,$U$3,Z267:Z274),-SUMIF($B267:$B274,$U$4,Z267:Z274))/(1+User_interface!$H$59)^(Z266-($P266-1)))</f>
        <v>-117777.17691554586</v>
      </c>
      <c r="AA276" s="68">
        <f>IF(AA266=" "," ",SUM(SUMIF($B267:$B274,$U$3,AA267:AA274),-SUMIF($B267:$B274,$U$4,AA267:AA274))/(1+User_interface!$H$59)^(AA266-($P266-1)))</f>
        <v>-110599.90831925572</v>
      </c>
      <c r="AB276" s="68">
        <f>IF(AB266=" "," ",SUM(SUMIF($B267:$B274,$U$3,AB267:AB274),-SUMIF($B267:$B274,$U$4,AB267:AB274))/(1+User_interface!$H$59)^(AB266-($P266-1)))</f>
        <v>-104173.8130420698</v>
      </c>
      <c r="AC276" s="68">
        <f>IF(AC266=" "," ",SUM(SUMIF($B267:$B274,$U$3,AC267:AC274),-SUMIF($B267:$B274,$U$4,AC267:AC274))/(1+User_interface!$H$59)^(AC266-($P266-1)))</f>
        <v>-98402.299323093233</v>
      </c>
      <c r="AD276" s="68">
        <f>IF(AD266=" "," ",SUM(SUMIF($B267:$B274,$U$3,AD267:AD274),-SUMIF($B267:$B274,$U$4,AD267:AD274))/(1+User_interface!$H$59)^(AD266-($P266-1)))</f>
        <v>-93201.744908002132</v>
      </c>
      <c r="AE276" s="68">
        <f>IF(AE266=" "," ",SUM(SUMIF($B267:$B274,$U$3,AE267:AE274),-SUMIF($B267:$B274,$U$4,AE267:AE274))/(1+User_interface!$H$59)^(AE266-($P266-1)))</f>
        <v>-88499.747154500961</v>
      </c>
      <c r="AF276" s="68">
        <f>IF(AF266=" "," ",SUM(SUMIF($B267:$B274,$U$3,AF267:AF274),-SUMIF($B267:$B274,$U$4,AF267:AF274))/(1+User_interface!$H$59)^(AF266-($P266-1)))</f>
        <v>-84233.608783176707</v>
      </c>
      <c r="AG276" s="68">
        <f>IF(AG266=" "," ",SUM(SUMIF($B267:$B274,$U$3,AG267:AG274),-SUMIF($B267:$B274,$U$4,AG267:AG274))/(1+User_interface!$H$59)^(AG266-($P266-1)))</f>
        <v>-80349.027621851943</v>
      </c>
      <c r="AH276" s="68">
        <f>IF(AH266=" "," ",SUM(SUMIF($B267:$B274,$U$3,AH267:AH274),-SUMIF($B267:$B274,$U$4,AH267:AH274))/(1+User_interface!$H$59)^(AH266-($P266-1)))</f>
        <v>-76798.962933939591</v>
      </c>
      <c r="AI276" s="68">
        <f>IF(AI266=" "," ",SUM(SUMIF($B267:$B274,$U$3,AI267:AI274),-SUMIF($B267:$B274,$U$4,AI267:AI274))/(1+User_interface!$H$59)^(AI266-($P266-1)))</f>
        <v>-73542.654596027656</v>
      </c>
      <c r="AJ276" s="68">
        <f>IF(AJ266=" "," ",SUM(SUMIF($B267:$B274,$U$3,AJ267:AJ274),-SUMIF($B267:$B274,$U$4,AJ267:AJ274))/(1+User_interface!$H$59)^(AJ266-($P266-1)))</f>
        <v>-62780.551479223432</v>
      </c>
      <c r="AK276" s="68">
        <f>IF(AK266=" "," ",SUM(SUMIF($B267:$B274,$U$3,AK267:AK274),-SUMIF($B267:$B274,$U$4,AK267:AK274))/(1+User_interface!$H$59)^(AK266-($P266-1)))</f>
        <v>-61130.040388727793</v>
      </c>
      <c r="AL276" s="68">
        <f>IF(AL266=" "," ",SUM(SUMIF($B267:$B274,$U$3,AL267:AL274),-SUMIF($B267:$B274,$U$4,AL267:AL274))/(1+User_interface!$H$59)^(AL266-($P266-1)))</f>
        <v>-59522.921508011488</v>
      </c>
      <c r="AM276" s="68">
        <f>IF(AM266=" "," ",SUM(SUMIF($B267:$B274,$U$3,AM267:AM274),-SUMIF($B267:$B274,$U$4,AM267:AM274))/(1+User_interface!$H$59)^(AM266-($P266-1)))</f>
        <v>-57958.054048696686</v>
      </c>
      <c r="AN276" s="68">
        <f>IF(AN266=" "," ",SUM(SUMIF($B267:$B274,$U$3,AN267:AN274),-SUMIF($B267:$B274,$U$4,AN267:AN274))/(1+User_interface!$H$59)^(AN266-($P266-1)))</f>
        <v>-56434.327213920827</v>
      </c>
      <c r="AO276" s="68">
        <f>IF(AO266=" "," ",SUM(SUMIF($B267:$B274,$U$3,AO267:AO274),-SUMIF($B267:$B274,$U$4,AO267:AO274))/(1+User_interface!$H$59)^(AO266-($P266-1)))</f>
        <v>-54950.65940985475</v>
      </c>
      <c r="AP276" s="68">
        <f>IF(AP266=" "," ",SUM(SUMIF($B267:$B274,$U$3,AP267:AP274),-SUMIF($B267:$B274,$U$4,AP267:AP274))/(1+User_interface!$H$59)^(AP266-($P266-1)))</f>
        <v>-53505.997477950106</v>
      </c>
      <c r="AQ276" s="68">
        <f>IF(AQ266=" "," ",SUM(SUMIF($B267:$B274,$U$3,AQ267:AQ274),-SUMIF($B267:$B274,$U$4,AQ267:AQ274))/(1+User_interface!$H$59)^(AQ266-($P266-1)))</f>
        <v>-52099.315947371084</v>
      </c>
      <c r="AR276" s="68">
        <f>IF(AR266=" "," ",SUM(SUMIF($B267:$B274,$U$3,AR267:AR274),-SUMIF($B267:$B274,$U$4,AR267:AR274))/(1+User_interface!$H$59)^(AR266-($P266-1)))</f>
        <v>-50729.616307079938</v>
      </c>
      <c r="AS276" s="68">
        <f>IF(AS266=" "," ",SUM(SUMIF($B267:$B274,$U$3,AS267:AS274),-SUMIF($B267:$B274,$U$4,AS267:AS274))/(1+User_interface!$H$59)^(AS266-($P266-1)))</f>
        <v>-49395.926297059341</v>
      </c>
      <c r="AT276" s="68" t="str">
        <f>IF(AT266=" "," ",SUM(SUMIF($B267:$B274,$U$3,AT267:AT274),-SUMIF($B267:$B274,$U$4,AT267:AT274))/(1+User_interface!$H$59)^(AT266-($P266-1)))</f>
        <v xml:space="preserve"> </v>
      </c>
      <c r="AU276" s="68" t="str">
        <f>IF(AU266=" "," ",SUM(SUMIF($B267:$B274,$U$3,AU267:AU274),-SUMIF($B267:$B274,$U$4,AU267:AU274))/(1+User_interface!$H$59)^(AU266-($P266-1)))</f>
        <v xml:space="preserve"> </v>
      </c>
      <c r="AV276" s="68" t="str">
        <f>IF(AV266=" "," ",SUM(SUMIF($B267:$B274,$U$3,AV267:AV274),-SUMIF($B267:$B274,$U$4,AV267:AV274))/(1+User_interface!$H$59)^(AV266-($P266-1)))</f>
        <v xml:space="preserve"> </v>
      </c>
      <c r="AW276" s="68" t="str">
        <f>IF(AW266=" "," ",SUM(SUMIF($B267:$B274,$U$3,AW267:AW274),-SUMIF($B267:$B274,$U$4,AW267:AW274))/(1+User_interface!$H$59)^(AW266-($P266-1)))</f>
        <v xml:space="preserve"> </v>
      </c>
      <c r="AX276" s="68" t="str">
        <f>IF(AX266=" "," ",SUM(SUMIF($B267:$B274,$U$3,AX267:AX274),-SUMIF($B267:$B274,$U$4,AX267:AX274))/(1+User_interface!$H$59)^(AX266-($P266-1)))</f>
        <v xml:space="preserve"> </v>
      </c>
      <c r="AY276" s="68" t="str">
        <f>IF(AY266=" "," ",SUM(SUMIF($B267:$B274,$U$3,AY267:AY274),-SUMIF($B267:$B274,$U$4,AY267:AY274))/(1+User_interface!$H$59)^(AY266-($P266-1)))</f>
        <v xml:space="preserve"> </v>
      </c>
      <c r="AZ276" s="68" t="str">
        <f>IF(AZ266=" "," ",SUM(SUMIF($B267:$B274,$U$3,AZ267:AZ274),-SUMIF($B267:$B274,$U$4,AZ267:AZ274))/(1+User_interface!$H$59)^(AZ266-($P266-1)))</f>
        <v xml:space="preserve"> </v>
      </c>
      <c r="BA276" s="68" t="str">
        <f>IF(BA266=" "," ",SUM(SUMIF($B267:$B274,$U$3,BA267:BA274),-SUMIF($B267:$B274,$U$4,BA267:BA274))/(1+User_interface!$H$59)^(BA266-($P266-1)))</f>
        <v xml:space="preserve"> </v>
      </c>
      <c r="BB276" s="68" t="str">
        <f>IF(BB266=" "," ",SUM(SUMIF($B267:$B274,$U$3,BB267:BB274),-SUMIF($B267:$B274,$U$4,BB267:BB274))/(1+User_interface!$H$59)^(BB266-($P266-1)))</f>
        <v xml:space="preserve"> </v>
      </c>
      <c r="BC276" s="68" t="str">
        <f>IF(BC266=" "," ",SUM(SUMIF($B267:$B274,$U$3,BC267:BC274),-SUMIF($B267:$B274,$U$4,BC267:BC274))/(1+User_interface!$H$59)^(BC266-($P266-1)))</f>
        <v xml:space="preserve"> </v>
      </c>
      <c r="BD276" s="68" t="str">
        <f>IF(BD266=" "," ",SUM(SUMIF($B267:$B274,$U$3,BD267:BD274),-SUMIF($B267:$B274,$U$4,BD267:BD274))/(1+User_interface!$H$59)^(BD266-($P266-1)))</f>
        <v xml:space="preserve"> </v>
      </c>
      <c r="BE276" s="68" t="str">
        <f>IF(BE266=" "," ",SUM(SUMIF($B267:$B274,$U$3,BE267:BE274),-SUMIF($B267:$B274,$U$4,BE267:BE274))/(1+User_interface!$H$59)^(BE266-($P266-1)))</f>
        <v xml:space="preserve"> </v>
      </c>
      <c r="BF276" s="68" t="str">
        <f>IF(BF266=" "," ",SUM(SUMIF($B267:$B274,$U$3,BF267:BF274),-SUMIF($B267:$B274,$U$4,BF267:BF274))/(1+User_interface!$H$59)^(BF266-($P266-1)))</f>
        <v xml:space="preserve"> </v>
      </c>
      <c r="BG276" s="68" t="str">
        <f>IF(BG266=" "," ",SUM(SUMIF($B267:$B274,$U$3,BG267:BG274),-SUMIF($B267:$B274,$U$4,BG267:BG274))/(1+User_interface!$H$59)^(BG266-($P266-1)))</f>
        <v xml:space="preserve"> </v>
      </c>
      <c r="BH276" s="68" t="str">
        <f>IF(BH266=" "," ",SUM(SUMIF($B267:$B274,$U$3,BH267:BH274),-SUMIF($B267:$B274,$U$4,BH267:BH274))/(1+User_interface!$H$59)^(BH266-($P266-1)))</f>
        <v xml:space="preserve"> </v>
      </c>
      <c r="BI276" s="68" t="str">
        <f>IF(BI266=" "," ",SUM(SUMIF($B267:$B274,$U$3,BI267:BI274),-SUMIF($B267:$B274,$U$4,BI267:BI274))/(1+User_interface!$H$59)^(BI266-($P266-1)))</f>
        <v xml:space="preserve"> </v>
      </c>
      <c r="BJ276" s="68" t="str">
        <f>IF(BJ266=" "," ",SUM(SUMIF($B267:$B274,$U$3,BJ267:BJ274),-SUMIF($B267:$B274,$U$4,BJ267:BJ274))/(1+User_interface!$H$59)^(BJ266-($P266-1)))</f>
        <v xml:space="preserve"> </v>
      </c>
      <c r="BK276" s="68" t="str">
        <f>IF(BK266=" "," ",SUM(SUMIF($B267:$B274,$U$3,BK267:BK274),-SUMIF($B267:$B274,$U$4,BK267:BK274))/(1+User_interface!$H$59)^(BK266-($P266-1)))</f>
        <v xml:space="preserve"> </v>
      </c>
      <c r="BL276" s="68" t="str">
        <f>IF(BL266=" "," ",SUM(SUMIF($B267:$B274,$U$3,BL267:BL274),-SUMIF($B267:$B274,$U$4,BL267:BL274))/(1+User_interface!$H$59)^(BL266-($P266-1)))</f>
        <v xml:space="preserve"> </v>
      </c>
      <c r="BM276" s="68" t="str">
        <f>IF(BM266=" "," ",SUM(SUMIF($B267:$B274,$U$3,BM267:BM274),-SUMIF($B267:$B274,$U$4,BM267:BM274))/(1+User_interface!$H$59)^(BM266-($P266-1)))</f>
        <v xml:space="preserve"> </v>
      </c>
    </row>
    <row r="279" spans="2:65">
      <c r="B279" s="84" t="s">
        <v>38</v>
      </c>
    </row>
    <row r="280" spans="2:65">
      <c r="B280" s="84"/>
    </row>
    <row r="281" spans="2:65">
      <c r="B281" s="68" t="s">
        <v>44</v>
      </c>
      <c r="E281" s="68" t="s">
        <v>124</v>
      </c>
    </row>
    <row r="282" spans="2:65">
      <c r="B282" s="68" t="s">
        <v>45</v>
      </c>
      <c r="C282" s="68" t="s">
        <v>46</v>
      </c>
      <c r="D282" s="68">
        <f>COUNT(P284:BM284)</f>
        <v>40</v>
      </c>
      <c r="E282" s="85" t="str">
        <f>IF(D282=User_interface!I56, " ", "ERROR")</f>
        <v xml:space="preserve"> </v>
      </c>
      <c r="F282" s="85"/>
      <c r="G282" s="85"/>
      <c r="H282" s="85"/>
      <c r="I282" s="85"/>
      <c r="J282" s="85"/>
      <c r="K282" s="85"/>
      <c r="L282" s="85"/>
      <c r="M282" s="85"/>
      <c r="N282" s="85"/>
      <c r="O282" s="85"/>
    </row>
    <row r="284" spans="2:65">
      <c r="B284" s="88" t="s">
        <v>0</v>
      </c>
      <c r="C284" s="88"/>
      <c r="E284" s="68" t="s">
        <v>54</v>
      </c>
      <c r="F284" s="68" t="str">
        <f>IF(AND(ABS(SUM(G284,-1,-$P284))&lt;=User_interface!$I$67,SUM(G284,-1)&lt;=$P284),SUM(G284,-1)," ")</f>
        <v xml:space="preserve"> </v>
      </c>
      <c r="G284" s="68" t="str">
        <f>IF(AND(ABS(SUM(H284,-1,-$P284))&lt;=User_interface!$I$67,SUM(H284,-1)&lt;=$P284),SUM(H284,-1)," ")</f>
        <v xml:space="preserve"> </v>
      </c>
      <c r="H284" s="68" t="str">
        <f>IF(AND(ABS(SUM(I284,-1,-$P284))&lt;=User_interface!$I$67,SUM(I284,-1)&lt;=$P284),SUM(I284,-1)," ")</f>
        <v xml:space="preserve"> </v>
      </c>
      <c r="I284" s="68" t="str">
        <f>IF(AND(ABS(SUM(J284,-1,-$P284))&lt;=User_interface!$I$67,SUM(J284,-1)&lt;=$P284),SUM(J284,-1)," ")</f>
        <v xml:space="preserve"> </v>
      </c>
      <c r="J284" s="68" t="str">
        <f>IF(AND(ABS(SUM(K284,-1,-$P284))&lt;=User_interface!$I$67,SUM(K284,-1)&lt;=$P284),SUM(K284,-1)," ")</f>
        <v xml:space="preserve"> </v>
      </c>
      <c r="K284" s="68" t="str">
        <f>IF(AND(ABS(SUM(L284,-1,-$P284))&lt;=User_interface!$I$67,SUM(L284,-1)&lt;=$P284),SUM(L284,-1)," ")</f>
        <v xml:space="preserve"> </v>
      </c>
      <c r="L284" s="68" t="str">
        <f>IF(AND(ABS(SUM(M284,-1,-$P284))&lt;=User_interface!$I$67,SUM(M284,-1)&lt;=$P284),SUM(M284,-1)," ")</f>
        <v xml:space="preserve"> </v>
      </c>
      <c r="M284" s="68" t="str">
        <f>IF(AND(ABS(SUM(N284,-1,-$P284))&lt;=User_interface!$I$67,SUM(N284,-1)&lt;=$P284),SUM(N284,-1)," ")</f>
        <v xml:space="preserve"> </v>
      </c>
      <c r="N284" s="68" t="str">
        <f>IF(AND(ABS(SUM(O284,-1,-$P284))&lt;=User_interface!$I$67,SUM(O284,-1)&lt;=$P284),SUM(O284,-1)," ")</f>
        <v xml:space="preserve"> </v>
      </c>
      <c r="O284" s="68" t="str">
        <f>IF(AND(ABS(SUM(P284,-1,-$P284))&lt;=User_interface!$I$67,SUM(P284,-1)&lt;=$P284),SUM(P284,-1)," ")</f>
        <v xml:space="preserve"> </v>
      </c>
      <c r="P284" s="68">
        <f>2050+User_interface!I67</f>
        <v>2050</v>
      </c>
      <c r="Q284" s="68">
        <f>IF(AND(SUM(P284,2,-$P284)&lt;=User_interface!$I$56,SUM(P284,1)&gt;=$P284),SUM(P284,1)," ")</f>
        <v>2051</v>
      </c>
      <c r="R284" s="68">
        <f>IF(AND(SUM(Q284,2,-$P284)&lt;=User_interface!$I$56,SUM(Q284,1)&gt;=$P284),SUM(Q284,1)," ")</f>
        <v>2052</v>
      </c>
      <c r="S284" s="68">
        <f>IF(AND(SUM(R284,2,-$P284)&lt;=User_interface!$I$56,SUM(R284,1)&gt;=$P284),SUM(R284,1)," ")</f>
        <v>2053</v>
      </c>
      <c r="T284" s="68">
        <f>IF(AND(SUM(S284,2,-$P284)&lt;=User_interface!$I$56,SUM(S284,1)&gt;=$P284),SUM(S284,1)," ")</f>
        <v>2054</v>
      </c>
      <c r="U284" s="68">
        <f>IF(AND(SUM(T284,2,-$P284)&lt;=User_interface!$I$56,SUM(T284,1)&gt;=$P284),SUM(T284,1)," ")</f>
        <v>2055</v>
      </c>
      <c r="V284" s="68">
        <f>IF(AND(SUM(U284,2,-$P284)&lt;=User_interface!$I$56,SUM(U284,1)&gt;=$P284),SUM(U284,1)," ")</f>
        <v>2056</v>
      </c>
      <c r="W284" s="68">
        <f>IF(AND(SUM(V284,2,-$P284)&lt;=User_interface!$I$56,SUM(V284,1)&gt;=$P284),SUM(V284,1)," ")</f>
        <v>2057</v>
      </c>
      <c r="X284" s="68">
        <f>IF(AND(SUM(W284,2,-$P284)&lt;=User_interface!$I$56,SUM(W284,1)&gt;=$P284),SUM(W284,1)," ")</f>
        <v>2058</v>
      </c>
      <c r="Y284" s="68">
        <f>IF(AND(SUM(X284,2,-$P284)&lt;=User_interface!$I$56,SUM(X284,1)&gt;=$P284),SUM(X284,1)," ")</f>
        <v>2059</v>
      </c>
      <c r="Z284" s="68">
        <f>IF(AND(SUM(Y284,2,-$P284)&lt;=User_interface!$I$56,SUM(Y284,1)&gt;=$P284),SUM(Y284,1)," ")</f>
        <v>2060</v>
      </c>
      <c r="AA284" s="68">
        <f>IF(AND(SUM(Z284,2,-$P284)&lt;=User_interface!$I$56,SUM(Z284,1)&gt;=$P284),SUM(Z284,1)," ")</f>
        <v>2061</v>
      </c>
      <c r="AB284" s="68">
        <f>IF(AND(SUM(AA284,2,-$P284)&lt;=User_interface!$I$56,SUM(AA284,1)&gt;=$P284),SUM(AA284,1)," ")</f>
        <v>2062</v>
      </c>
      <c r="AC284" s="68">
        <f>IF(AND(SUM(AB284,2,-$P284)&lt;=User_interface!$I$56,SUM(AB284,1)&gt;=$P284),SUM(AB284,1)," ")</f>
        <v>2063</v>
      </c>
      <c r="AD284" s="68">
        <f>IF(AND(SUM(AC284,2,-$P284)&lt;=User_interface!$I$56,SUM(AC284,1)&gt;=$P284),SUM(AC284,1)," ")</f>
        <v>2064</v>
      </c>
      <c r="AE284" s="68">
        <f>IF(AND(SUM(AD284,2,-$P284)&lt;=User_interface!$I$56,SUM(AD284,1)&gt;=$P284),SUM(AD284,1)," ")</f>
        <v>2065</v>
      </c>
      <c r="AF284" s="68">
        <f>IF(AND(SUM(AE284,2,-$P284)&lt;=User_interface!$I$56,SUM(AE284,1)&gt;=$P284),SUM(AE284,1)," ")</f>
        <v>2066</v>
      </c>
      <c r="AG284" s="68">
        <f>IF(AND(SUM(AF284,2,-$P284)&lt;=User_interface!$I$56,SUM(AF284,1)&gt;=$P284),SUM(AF284,1)," ")</f>
        <v>2067</v>
      </c>
      <c r="AH284" s="68">
        <f>IF(AND(SUM(AG284,2,-$P284)&lt;=User_interface!$I$56,SUM(AG284,1)&gt;=$P284),SUM(AG284,1)," ")</f>
        <v>2068</v>
      </c>
      <c r="AI284" s="68">
        <f>IF(AND(SUM(AH284,2,-$P284)&lt;=User_interface!$I$56,SUM(AH284,1)&gt;=$P284),SUM(AH284,1)," ")</f>
        <v>2069</v>
      </c>
      <c r="AJ284" s="68">
        <f>IF(AND(SUM(AI284,2,-$P284)&lt;=User_interface!$I$56,SUM(AI284,1)&gt;=$P284),SUM(AI284,1)," ")</f>
        <v>2070</v>
      </c>
      <c r="AK284" s="68">
        <f>IF(AND(SUM(AJ284,2,-$P284)&lt;=User_interface!$I$56,SUM(AJ284,1)&gt;=$P284),SUM(AJ284,1)," ")</f>
        <v>2071</v>
      </c>
      <c r="AL284" s="68">
        <f>IF(AND(SUM(AK284,2,-$P284)&lt;=User_interface!$I$56,SUM(AK284,1)&gt;=$P284),SUM(AK284,1)," ")</f>
        <v>2072</v>
      </c>
      <c r="AM284" s="68">
        <f>IF(AND(SUM(AL284,2,-$P284)&lt;=User_interface!$I$56,SUM(AL284,1)&gt;=$P284),SUM(AL284,1)," ")</f>
        <v>2073</v>
      </c>
      <c r="AN284" s="68">
        <f>IF(AND(SUM(AM284,2,-$P284)&lt;=User_interface!$I$56,SUM(AM284,1)&gt;=$P284),SUM(AM284,1)," ")</f>
        <v>2074</v>
      </c>
      <c r="AO284" s="68">
        <f>IF(AND(SUM(AN284,2,-$P284)&lt;=User_interface!$I$56,SUM(AN284,1)&gt;=$P284),SUM(AN284,1)," ")</f>
        <v>2075</v>
      </c>
      <c r="AP284" s="68">
        <f>IF(AND(SUM(AO284,2,-$P284)&lt;=User_interface!$I$56,SUM(AO284,1)&gt;=$P284),SUM(AO284,1)," ")</f>
        <v>2076</v>
      </c>
      <c r="AQ284" s="68">
        <f>IF(AND(SUM(AP284,2,-$P284)&lt;=User_interface!$I$56,SUM(AP284,1)&gt;=$P284),SUM(AP284,1)," ")</f>
        <v>2077</v>
      </c>
      <c r="AR284" s="68">
        <f>IF(AND(SUM(AQ284,2,-$P284)&lt;=User_interface!$I$56,SUM(AQ284,1)&gt;=$P284),SUM(AQ284,1)," ")</f>
        <v>2078</v>
      </c>
      <c r="AS284" s="68">
        <f>IF(AND(SUM(AR284,2,-$P284)&lt;=User_interface!$I$56,SUM(AR284,1)&gt;=$P284),SUM(AR284,1)," ")</f>
        <v>2079</v>
      </c>
      <c r="AT284" s="68">
        <f>IF(AND(SUM(AS284,2,-$P284)&lt;=User_interface!$I$56,SUM(AS284,1)&gt;=$P284),SUM(AS284,1)," ")</f>
        <v>2080</v>
      </c>
      <c r="AU284" s="68">
        <f>IF(AND(SUM(AT284,2,-$P284)&lt;=User_interface!$I$56,SUM(AT284,1)&gt;=$P284),SUM(AT284,1)," ")</f>
        <v>2081</v>
      </c>
      <c r="AV284" s="68">
        <f>IF(AND(SUM(AU284,2,-$P284)&lt;=User_interface!$I$56,SUM(AU284,1)&gt;=$P284),SUM(AU284,1)," ")</f>
        <v>2082</v>
      </c>
      <c r="AW284" s="68">
        <f>IF(AND(SUM(AV284,2,-$P284)&lt;=User_interface!$I$56,SUM(AV284,1)&gt;=$P284),SUM(AV284,1)," ")</f>
        <v>2083</v>
      </c>
      <c r="AX284" s="68">
        <f>IF(AND(SUM(AW284,2,-$P284)&lt;=User_interface!$I$56,SUM(AW284,1)&gt;=$P284),SUM(AW284,1)," ")</f>
        <v>2084</v>
      </c>
      <c r="AY284" s="68">
        <f>IF(AND(SUM(AX284,2,-$P284)&lt;=User_interface!$I$56,SUM(AX284,1)&gt;=$P284),SUM(AX284,1)," ")</f>
        <v>2085</v>
      </c>
      <c r="AZ284" s="68">
        <f>IF(AND(SUM(AY284,2,-$P284)&lt;=User_interface!$I$56,SUM(AY284,1)&gt;=$P284),SUM(AY284,1)," ")</f>
        <v>2086</v>
      </c>
      <c r="BA284" s="68">
        <f>IF(AND(SUM(AZ284,2,-$P284)&lt;=User_interface!$I$56,SUM(AZ284,1)&gt;=$P284),SUM(AZ284,1)," ")</f>
        <v>2087</v>
      </c>
      <c r="BB284" s="68">
        <f>IF(AND(SUM(BA284,2,-$P284)&lt;=User_interface!$I$56,SUM(BA284,1)&gt;=$P284),SUM(BA284,1)," ")</f>
        <v>2088</v>
      </c>
      <c r="BC284" s="68">
        <f>IF(AND(SUM(BB284,2,-$P284)&lt;=User_interface!$I$56,SUM(BB284,1)&gt;=$P284),SUM(BB284,1)," ")</f>
        <v>2089</v>
      </c>
      <c r="BD284" s="68" t="str">
        <f>IF(AND(SUM(BC284,2,-$P284)&lt;=User_interface!$I$56,SUM(BC284,1)&gt;=$P284),SUM(BC284,1)," ")</f>
        <v xml:space="preserve"> </v>
      </c>
      <c r="BE284" s="68" t="str">
        <f>IF(AND(SUM(BD284,2,-$P284)&lt;=User_interface!$I$56,SUM(BD284,1)&gt;=$P284),SUM(BD284,1)," ")</f>
        <v xml:space="preserve"> </v>
      </c>
      <c r="BF284" s="68" t="str">
        <f>IF(AND(SUM(BE284,2,-$P284)&lt;=User_interface!$I$56,SUM(BE284,1)&gt;=$P284),SUM(BE284,1)," ")</f>
        <v xml:space="preserve"> </v>
      </c>
      <c r="BG284" s="68" t="str">
        <f>IF(AND(SUM(BF284,2,-$P284)&lt;=User_interface!$I$56,SUM(BF284,1)&gt;=$P284),SUM(BF284,1)," ")</f>
        <v xml:space="preserve"> </v>
      </c>
      <c r="BH284" s="68" t="str">
        <f>IF(AND(SUM(BG284,2,-$P284)&lt;=User_interface!$I$56,SUM(BG284,1)&gt;=$P284),SUM(BG284,1)," ")</f>
        <v xml:space="preserve"> </v>
      </c>
      <c r="BI284" s="68" t="str">
        <f>IF(AND(SUM(BH284,2,-$P284)&lt;=User_interface!$I$56,SUM(BH284,1)&gt;=$P284),SUM(BH284,1)," ")</f>
        <v xml:space="preserve"> </v>
      </c>
      <c r="BJ284" s="68" t="str">
        <f>IF(AND(SUM(BI284,2,-$P284)&lt;=User_interface!$I$56,SUM(BI284,1)&gt;=$P284),SUM(BI284,1)," ")</f>
        <v xml:space="preserve"> </v>
      </c>
      <c r="BK284" s="68" t="str">
        <f>IF(AND(SUM(BJ284,2,-$P284)&lt;=User_interface!$I$56,SUM(BJ284,1)&gt;=$P284),SUM(BJ284,1)," ")</f>
        <v xml:space="preserve"> </v>
      </c>
      <c r="BL284" s="68" t="str">
        <f>IF(AND(SUM(BK284,2,-$P284)&lt;=User_interface!$I$56,SUM(BK284,1)&gt;=$P284),SUM(BK284,1)," ")</f>
        <v xml:space="preserve"> </v>
      </c>
      <c r="BM284" s="68" t="str">
        <f>IF(AND(SUM(BL284,2,-$P284)&lt;=User_interface!$I$56,SUM(BL284,1)&gt;=$P284),SUM(BL284,1)," ")</f>
        <v xml:space="preserve"> </v>
      </c>
    </row>
    <row r="285" spans="2:65">
      <c r="B285" s="88" t="s">
        <v>4</v>
      </c>
      <c r="C285" s="88" t="s">
        <v>14</v>
      </c>
      <c r="D285" s="68" t="s">
        <v>6</v>
      </c>
      <c r="E285" s="86" t="str">
        <f t="shared" ref="E285:E296" si="15">IF(B285=$U$3,$E$8,IF(B285=$U$4,$E$9,$S$4))</f>
        <v>Ref.</v>
      </c>
      <c r="P285" s="55">
        <f>IF(P$284="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Q285" s="55">
        <f>IF(Q$284="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R285" s="55">
        <f>IF(R$284="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S285" s="55">
        <f>IF(S$284="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T285" s="55">
        <f>IF(T$284="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U285" s="55">
        <f>IF(U$284="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V285" s="55">
        <f>IF(V$284="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W285" s="55">
        <f>IF(W$284="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X285" s="55">
        <f>IF(X$284="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Y285" s="55">
        <f>IF(Y$284="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Z285" s="55">
        <f>IF(Z$284="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A285" s="55">
        <f>IF(AA$284="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B285" s="55">
        <f>IF(AB$284="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C285" s="55">
        <f>IF(AC$284="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D285" s="55">
        <f>IF(AD$284="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E285" s="55">
        <f>IF(AE$284="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F285" s="55">
        <f>IF(AF$284="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G285" s="55">
        <f>IF(AG$284="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H285" s="55">
        <f>IF(AH$284="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I285" s="55">
        <f>IF(AI$284="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J285" s="55">
        <f>IF(AJ$284="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K285" s="55">
        <f>IF(AK$284="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L285" s="55">
        <f>IF(AL$284="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M285" s="55">
        <f>IF(AM$284="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N285" s="55">
        <f>IF(AN$284="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O285" s="55">
        <f>IF(AO$284="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P285" s="55">
        <f>IF(AP$284="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Q285" s="55">
        <f>IF(AQ$284="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R285" s="55">
        <f>IF(AR$284="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S285" s="55">
        <f>IF(AS$284="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T285" s="55">
        <f>IF(AT$284="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U285" s="55">
        <f>IF(AU$284="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V285" s="55">
        <f>IF(AV$284="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W285" s="55">
        <f>IF(AW$284="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X285" s="55">
        <f>IF(AX$284="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Y285" s="55">
        <f>IF(AY$284="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AZ285" s="55">
        <f>IF(AZ$284="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BA285" s="55">
        <f>IF(BA$284="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BB285" s="55">
        <f>IF(BB$284="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BC285" s="55">
        <f>IF(BC$284="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>55500</v>
      </c>
      <c r="BD285" s="55" t="str">
        <f>IF(BD$284="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E285" s="55" t="str">
        <f>IF(BE$284="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F285" s="55" t="str">
        <f>IF(BF$284="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G285" s="55" t="str">
        <f>IF(BG$284="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H285" s="55" t="str">
        <f>IF(BH$284="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I285" s="55" t="str">
        <f>IF(BI$284="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J285" s="55" t="str">
        <f>IF(BJ$284="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K285" s="55" t="str">
        <f>IF(BK$284="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L285" s="55" t="str">
        <f>IF(BL$284="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  <c r="BM285" s="55" t="str">
        <f>IF(BM$284=" "," ",IF(Berekeningen!$E285=Berekeningen!$S$3,(SUMIF(Data_sheet!$C$49:$C$59,Berekeningen!$C285,Data_sheet!$V$49:$V$59)*User_interface!$I$54/User_interface!$I$56),IF(Berekeningen!$E285=Berekeningen!$S$4,(SUMIF(Data_sheet!$C$49:$C$59,Berekeningen!$C285,Data_sheet!$W$49:$W$59)*User_interface!$I$54/User_interface!$I$56),IF(Berekeningen!$E285=Berekeningen!$S$5,(SUMIF(Data_sheet!$C$49:$C$59,Berekeningen!$C285,Data_sheet!$X$49:$X$59)*User_interface!$I$54/User_interface!$I$56),IF(Berekeningen!$E285=Berekeningen!$S$6,0,"ERROR")))))</f>
        <v xml:space="preserve"> </v>
      </c>
    </row>
    <row r="286" spans="2:65">
      <c r="B286" s="88" t="s">
        <v>4</v>
      </c>
      <c r="C286" s="88" t="s">
        <v>15</v>
      </c>
      <c r="D286" s="68" t="s">
        <v>6</v>
      </c>
      <c r="E286" s="86" t="str">
        <f t="shared" si="15"/>
        <v>Ref.</v>
      </c>
      <c r="P286" s="55">
        <f>IF(P$284="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Q286" s="55">
        <f>IF(Q$284="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R286" s="55">
        <f>IF(R$284="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S286" s="55">
        <f>IF(S$284="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T286" s="55">
        <f>IF(T$284="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U286" s="55">
        <f>IF(U$284="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V286" s="55">
        <f>IF(V$284="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W286" s="55">
        <f>IF(W$284="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X286" s="55">
        <f>IF(X$284="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Y286" s="55">
        <f>IF(Y$284="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Z286" s="55">
        <f>IF(Z$284="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A286" s="55">
        <f>IF(AA$284="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B286" s="55">
        <f>IF(AB$284="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C286" s="55">
        <f>IF(AC$284="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D286" s="55">
        <f>IF(AD$284="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E286" s="55">
        <f>IF(AE$284="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F286" s="55">
        <f>IF(AF$284="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G286" s="55">
        <f>IF(AG$284="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H286" s="55">
        <f>IF(AH$284="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I286" s="55">
        <f>IF(AI$284="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J286" s="55">
        <f>IF(AJ$284="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K286" s="55">
        <f>IF(AK$284="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L286" s="55">
        <f>IF(AL$284="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M286" s="55">
        <f>IF(AM$284="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N286" s="55">
        <f>IF(AN$284="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O286" s="55">
        <f>IF(AO$284="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P286" s="55">
        <f>IF(AP$284="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Q286" s="55">
        <f>IF(AQ$284="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R286" s="55">
        <f>IF(AR$284="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S286" s="55">
        <f>IF(AS$284="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T286" s="55">
        <f>IF(AT$284="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U286" s="55">
        <f>IF(AU$284="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V286" s="55">
        <f>IF(AV$284="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W286" s="55">
        <f>IF(AW$284="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X286" s="55">
        <f>IF(AX$284="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Y286" s="55">
        <f>IF(AY$284="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AZ286" s="55">
        <f>IF(AZ$284="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BA286" s="55">
        <f>IF(BA$284="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BB286" s="55">
        <f>IF(BB$284="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BC286" s="55">
        <f>IF(BC$284="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>55500</v>
      </c>
      <c r="BD286" s="55" t="str">
        <f>IF(BD$284="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E286" s="55" t="str">
        <f>IF(BE$284="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F286" s="55" t="str">
        <f>IF(BF$284="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G286" s="55" t="str">
        <f>IF(BG$284="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H286" s="55" t="str">
        <f>IF(BH$284="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I286" s="55" t="str">
        <f>IF(BI$284="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J286" s="55" t="str">
        <f>IF(BJ$284="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K286" s="55" t="str">
        <f>IF(BK$284="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L286" s="55" t="str">
        <f>IF(BL$284="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  <c r="BM286" s="55" t="str">
        <f>IF(BM$284=" "," ",IF($E286=$S$3,INDEX(Data_sheet!$V$49:$V$59,MATCH(Berekeningen!$C286,Data_sheet!$C$49:$C$59,0)),IF($E286=$S$4,INDEX(Data_sheet!$W$49:$W$59,MATCH(Berekeningen!$C286,Data_sheet!$C$49:$C$59,0)),IF($E286=$S$5,INDEX(Data_sheet!$X$49:$X$59,MATCH(Berekeningen!$C286,Data_sheet!$C$49:$C$59,0)),IF($E286=$S$6,0,"ERROR")))))</f>
        <v xml:space="preserve"> </v>
      </c>
    </row>
    <row r="287" spans="2:65">
      <c r="B287" s="68" t="s">
        <v>4</v>
      </c>
      <c r="C287" s="68" t="s">
        <v>64</v>
      </c>
      <c r="D287" s="68" t="s">
        <v>6</v>
      </c>
      <c r="E287" s="86" t="str">
        <f t="shared" si="15"/>
        <v>Ref.</v>
      </c>
      <c r="P287" s="55">
        <f>IF(P$284=" "," ",IF(P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P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P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Q287" s="55">
        <f>IF(Q$284=" "," ",IF(Q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Q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Q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R287" s="55">
        <f>IF(R$284=" "," ",IF(R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R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R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S287" s="55">
        <f>IF(S$284=" "," ",IF(S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S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S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T287" s="55">
        <f>IF(T$284=" "," ",IF(T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T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T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U287" s="55">
        <f>IF(U$284=" "," ",IF(U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U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U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V287" s="55">
        <f>IF(V$284=" "," ",IF(V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V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V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W287" s="55">
        <f>IF(W$284=" "," ",IF(W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W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W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X287" s="55">
        <f>IF(X$284=" "," ",IF(X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X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X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Y287" s="55">
        <f>IF(Y$284=" "," ",IF(Y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Y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Y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Z287" s="55">
        <f>IF(Z$284=" "," ",IF(Z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Z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Z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A287" s="55">
        <f>IF(AA$284=" "," ",IF(AA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A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A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144000</v>
      </c>
      <c r="AB287" s="55">
        <f>IF(AB$284=" "," ",IF(AB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B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B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C287" s="55">
        <f>IF(AC$284=" "," ",IF(AC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C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C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D287" s="55">
        <f>IF(AD$284=" "," ",IF(AD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D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D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E287" s="55">
        <f>IF(AE$284=" "," ",IF(AE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E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E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F287" s="55">
        <f>IF(AF$284=" "," ",IF(AF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F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F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G287" s="55">
        <f>IF(AG$284=" "," ",IF(AG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G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G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H287" s="55">
        <f>IF(AH$284=" "," ",IF(AH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H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H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I287" s="55">
        <f>IF(AI$284=" "," ",IF(AI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I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I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J287" s="55">
        <f>IF(AJ$284=" "," ",IF(AJ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J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J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K287" s="55">
        <f>IF(AK$284=" "," ",IF(AK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K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K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L287" s="55">
        <f>IF(AL$284=" "," ",IF(AL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L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L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M287" s="55">
        <f>IF(AM$284=" "," ",IF(AM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M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M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144000</v>
      </c>
      <c r="AN287" s="55">
        <f>IF(AN$284=" "," ",IF(AN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N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N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O287" s="55">
        <f>IF(AO$284=" "," ",IF(AO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O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O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P287" s="55">
        <f>IF(AP$284=" "," ",IF(AP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P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P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Q287" s="55">
        <f>IF(AQ$284=" "," ",IF(AQ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Q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Q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R287" s="55">
        <f>IF(AR$284=" "," ",IF(AR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R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R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S287" s="55">
        <f>IF(AS$284=" "," ",IF(AS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S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S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T287" s="55">
        <f>IF(AT$284=" "," ",IF(AT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T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T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U287" s="55">
        <f>IF(AU$284=" "," ",IF(AU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U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U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V287" s="55">
        <f>IF(AV$284=" "," ",IF(AV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V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V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W287" s="55">
        <f>IF(AW$284=" "," ",IF(AW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W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W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X287" s="55">
        <f>IF(AX$284=" "," ",IF(AX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X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X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Y287" s="55">
        <f>IF(AY$284=" "," ",IF(AY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Y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Y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AZ287" s="55">
        <f>IF(AZ$284=" "," ",IF(AZ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AZ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AZ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144000</v>
      </c>
      <c r="BA287" s="55">
        <f>IF(BA$284=" "," ",IF(BA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A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A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BB287" s="55">
        <f>IF(BB$284=" "," ",IF(BB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B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B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BC287" s="55">
        <f>IF(BC$284=" "," ",IF(BC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C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C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>0</v>
      </c>
      <c r="BD287" s="55" t="str">
        <f>IF(BD$284=" "," ",IF(BD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D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D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E287" s="55" t="str">
        <f>IF(BE$284=" "," ",IF(BE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E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F287" s="55" t="str">
        <f>IF(BF$284=" "," ",IF(BF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F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F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G287" s="55" t="str">
        <f>IF(BG$284=" "," ",IF(BG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G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G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H287" s="55" t="str">
        <f>IF(BH$284=" "," ",IF(BH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H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H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I287" s="55" t="str">
        <f>IF(BI$284=" "," ",IF(BI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I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I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J287" s="55" t="str">
        <f>IF(BJ$284=" "," ",IF(BJ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J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J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K287" s="55" t="str">
        <f>IF(BK$284=" "," ",IF(BK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K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K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L287" s="55" t="str">
        <f>IF(BL$284=" "," ",IF(BL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L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L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  <c r="BM287" s="55" t="str">
        <f>IF(BM$284=" "," ",IF(BM284+1-Berekeningen!$P284=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M284+1-$P284=2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IF(Berekeningen!BM284-$P284=3*User_interface!$I$66,(IF($E287=$S$3,INDEX(Data_sheet!$V$49:$V$59,MATCH(Berekeningen!$C287,Data_sheet!$C$49:$C$59,0)),IF($E287=$S$4,INDEX(Data_sheet!$W$49:$W$59,MATCH(Berekeningen!$C287,Data_sheet!$C$49:$C$59,0)),IF($E287=$S$5,INDEX(Data_sheet!$X$49:$X$59,MATCH(Berekeningen!$C287,Data_sheet!$C$49:$C$59,0)),IF($E287=$S$6,0,"ERROR"))))),0))))</f>
        <v xml:space="preserve"> </v>
      </c>
    </row>
    <row r="288" spans="2:65">
      <c r="B288" s="68" t="s">
        <v>4</v>
      </c>
      <c r="C288" s="68" t="s">
        <v>120</v>
      </c>
      <c r="D288" s="68" t="s">
        <v>6</v>
      </c>
      <c r="E288" s="86" t="str">
        <f t="shared" si="15"/>
        <v>Ref.</v>
      </c>
      <c r="P288" s="55">
        <f>IF(P$284="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Q288" s="55">
        <f>IF(Q$284="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R288" s="55">
        <f>IF(R$284="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S288" s="55">
        <f>IF(S$284="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T288" s="55">
        <f>IF(T$284="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U288" s="55">
        <f>IF(U$284="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V288" s="55">
        <f>IF(V$284="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W288" s="55">
        <f>IF(W$284="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X288" s="55">
        <f>IF(X$284="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Y288" s="55">
        <f>IF(Y$284="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Z288" s="55">
        <f>IF(Z$284="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A288" s="55">
        <f>IF(AA$284="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B288" s="55">
        <f>IF(AB$284="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C288" s="55">
        <f>IF(AC$284="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D288" s="55">
        <f>IF(AD$284="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E288" s="55">
        <f>IF(AE$284="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F288" s="55">
        <f>IF(AF$284="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G288" s="55">
        <f>IF(AG$284="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H288" s="55">
        <f>IF(AH$284="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I288" s="55">
        <f>IF(AI$284="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J288" s="55">
        <f>IF(AJ$284="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K288" s="55">
        <f>IF(AK$284="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L288" s="55">
        <f>IF(AL$284="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M288" s="55">
        <f>IF(AM$284="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N288" s="55">
        <f>IF(AN$284="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O288" s="55">
        <f>IF(AO$284="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P288" s="55">
        <f>IF(AP$284="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Q288" s="55">
        <f>IF(AQ$284="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R288" s="55">
        <f>IF(AR$284="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S288" s="55">
        <f>IF(AS$284="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T288" s="55">
        <f>IF(AT$284="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U288" s="55">
        <f>IF(AU$284="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V288" s="55">
        <f>IF(AV$284="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W288" s="55">
        <f>IF(AW$284="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X288" s="55">
        <f>IF(AX$284="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Y288" s="55">
        <f>IF(AY$284="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AZ288" s="55">
        <f>IF(AZ$284="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BA288" s="55">
        <f>IF(BA$284="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BB288" s="55">
        <f>IF(BB$284="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BC288" s="55">
        <f>IF(BC$284="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>75000</v>
      </c>
      <c r="BD288" s="55" t="str">
        <f>IF(BD$284="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E288" s="55" t="str">
        <f>IF(BE$284="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F288" s="55" t="str">
        <f>IF(BF$284="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G288" s="55" t="str">
        <f>IF(BG$284="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H288" s="55" t="str">
        <f>IF(BH$284="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I288" s="55" t="str">
        <f>IF(BI$284="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J288" s="55" t="str">
        <f>IF(BJ$284="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K288" s="55" t="str">
        <f>IF(BK$284="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L288" s="55" t="str">
        <f>IF(BL$284="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  <c r="BM288" s="55" t="str">
        <f>IF(BM$284=" "," ",IF($E288=$S$3,INDEX(Data_sheet!$V$49:$V$59,MATCH(Berekeningen!$C288,Data_sheet!$C$49:$C$59,0)),IF($E288=$S$4,INDEX(Data_sheet!$W$49:$W$59,MATCH(Berekeningen!$C288,Data_sheet!$C$49:$C$59,0)),IF($E288=$S$5,INDEX(Data_sheet!$X$49:$X$59,MATCH(Berekeningen!$C288,Data_sheet!$C$49:$C$59,0)),IF($E288=$S$6,0,"ERROR")))))</f>
        <v xml:space="preserve"> </v>
      </c>
    </row>
    <row r="289" spans="2:65">
      <c r="B289" s="88" t="s">
        <v>4</v>
      </c>
      <c r="C289" s="88" t="s">
        <v>16</v>
      </c>
      <c r="D289" s="68" t="s">
        <v>6</v>
      </c>
      <c r="E289" s="86" t="str">
        <f t="shared" si="15"/>
        <v>Ref.</v>
      </c>
      <c r="P289" s="55">
        <f>IF(P$284=" "," ",IF(P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31500</v>
      </c>
      <c r="Q289" s="55">
        <f>IF(Q$284=" "," ",IF(Q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R289" s="55">
        <f>IF(R$284=" "," ",IF(R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S289" s="55">
        <f>IF(S$284=" "," ",IF(S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T289" s="55">
        <f>IF(T$284=" "," ",IF(T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U289" s="55">
        <f>IF(U$284=" "," ",IF(U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V289" s="55">
        <f>IF(V$284=" "," ",IF(V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W289" s="55">
        <f>IF(W$284=" "," ",IF(W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X289" s="55">
        <f>IF(X$284=" "," ",IF(X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Y289" s="55">
        <f>IF(Y$284=" "," ",IF(Y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Z289" s="55">
        <f>IF(Z$284=" "," ",IF(Z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A289" s="55">
        <f>IF(AA$284=" "," ",IF(AA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B289" s="55">
        <f>IF(AB$284=" "," ",IF(AB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C289" s="55">
        <f>IF(AC$284=" "," ",IF(AC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D289" s="55">
        <f>IF(AD$284=" "," ",IF(AD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E289" s="55">
        <f>IF(AE$284=" "," ",IF(AE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F289" s="55">
        <f>IF(AF$284=" "," ",IF(AF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G289" s="55">
        <f>IF(AG$284=" "," ",IF(AG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H289" s="55">
        <f>IF(AH$284=" "," ",IF(AH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I289" s="55">
        <f>IF(AI$284=" "," ",IF(AI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J289" s="55">
        <f>IF(AJ$284=" "," ",IF(AJ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K289" s="55">
        <f>IF(AK$284=" "," ",IF(AK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L289" s="55">
        <f>IF(AL$284=" "," ",IF(AL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M289" s="55">
        <f>IF(AM$284=" "," ",IF(AM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N289" s="55">
        <f>IF(AN$284=" "," ",IF(AN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O289" s="55">
        <f>IF(AO$284=" "," ",IF(AO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P289" s="55">
        <f>IF(AP$284=" "," ",IF(AP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Q289" s="55">
        <f>IF(AQ$284=" "," ",IF(AQ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R289" s="55">
        <f>IF(AR$284=" "," ",IF(AR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S289" s="55">
        <f>IF(AS$284=" "," ",IF(AS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T289" s="55">
        <f>IF(AT$284=" "," ",IF(AT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U289" s="55">
        <f>IF(AU$284=" "," ",IF(AU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V289" s="55">
        <f>IF(AV$284=" "," ",IF(AV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W289" s="55">
        <f>IF(AW$284=" "," ",IF(AW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X289" s="55">
        <f>IF(AX$284=" "," ",IF(AX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Y289" s="55">
        <f>IF(AY$284=" "," ",IF(AY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AZ289" s="55">
        <f>IF(AZ$284=" "," ",IF(AZ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BA289" s="55">
        <f>IF(BA$284=" "," ",IF(BA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BB289" s="55">
        <f>IF(BB$284=" "," ",IF(BB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BC289" s="55">
        <f>IF(BC$284=" "," ",IF(BC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>0</v>
      </c>
      <c r="BD289" s="55" t="str">
        <f>IF(BD$284=" "," ",IF(BD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E289" s="55" t="str">
        <f>IF(BE$284=" "," ",IF(BE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F289" s="55" t="str">
        <f>IF(BF$284=" "," ",IF(BF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G289" s="55" t="str">
        <f>IF(BG$284=" "," ",IF(BG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H289" s="55" t="str">
        <f>IF(BH$284=" "," ",IF(BH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I289" s="55" t="str">
        <f>IF(BI$284=" "," ",IF(BI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J289" s="55" t="str">
        <f>IF(BJ$284=" "," ",IF(BJ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K289" s="55" t="str">
        <f>IF(BK$284=" "," ",IF(BK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L289" s="55" t="str">
        <f>IF(BL$284=" "," ",IF(BL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  <c r="BM289" s="55" t="str">
        <f>IF(BM$284=" "," ",IF(BM284=$P284,(IF($E289=$S$3,INDEX(Data_sheet!$V$49:$V$59,MATCH(Berekeningen!$C289,Data_sheet!$C$49:$C$59,0)),IF($E289=$S$4,INDEX(Data_sheet!$W$49:$W$59,MATCH(Berekeningen!$C289,Data_sheet!$C$49:$C$59,0)),IF($E289=$S$5,INDEX(Data_sheet!$X$49:$X$59,MATCH(Berekeningen!$C289,Data_sheet!$C$49:$C$59,0)),IF($E289=$S$6,0,"ERROR"))))),0))</f>
        <v xml:space="preserve"> </v>
      </c>
    </row>
    <row r="290" spans="2:65">
      <c r="B290" s="88" t="s">
        <v>4</v>
      </c>
      <c r="C290" s="88" t="s">
        <v>17</v>
      </c>
      <c r="D290" s="68" t="s">
        <v>6</v>
      </c>
      <c r="E290" s="86" t="str">
        <f t="shared" si="15"/>
        <v>Ref.</v>
      </c>
      <c r="P290" s="55">
        <f>IF(P$284=" "," ",IF(P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Q290" s="55">
        <f>IF(Q$284=" "," ",IF(Q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R290" s="55">
        <f>IF(R$284=" "," ",IF(R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S290" s="55">
        <f>IF(S$284=" "," ",IF(S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T290" s="55">
        <f>IF(T$284=" "," ",IF(T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U290" s="55">
        <f>IF(U$284=" "," ",IF(U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V290" s="55">
        <f>IF(V$284=" "," ",IF(V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W290" s="55">
        <f>IF(W$284=" "," ",IF(W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X290" s="55">
        <f>IF(X$284=" "," ",IF(X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Y290" s="55">
        <f>IF(Y$284=" "," ",IF(Y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Z290" s="55">
        <f>IF(Z$284=" "," ",IF(Z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A290" s="55">
        <f>IF(AA$284=" "," ",IF(AA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B290" s="55">
        <f>IF(AB$284=" "," ",IF(AB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C290" s="55">
        <f>IF(AC$284=" "," ",IF(AC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D290" s="55">
        <f>IF(AD$284=" "," ",IF(AD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E290" s="55">
        <f>IF(AE$284=" "," ",IF(AE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F290" s="55">
        <f>IF(AF$284=" "," ",IF(AF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G290" s="55">
        <f>IF(AG$284=" "," ",IF(AG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H290" s="55">
        <f>IF(AH$284=" "," ",IF(AH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I290" s="55">
        <f>IF(AI$284=" "," ",IF(AI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J290" s="55">
        <f>IF(AJ$284=" "," ",IF(AJ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K290" s="55">
        <f>IF(AK$284=" "," ",IF(AK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L290" s="55">
        <f>IF(AL$284=" "," ",IF(AL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M290" s="55">
        <f>IF(AM$284=" "," ",IF(AM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N290" s="55">
        <f>IF(AN$284=" "," ",IF(AN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O290" s="55">
        <f>IF(AO$284=" "," ",IF(AO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P290" s="55">
        <f>IF(AP$284=" "," ",IF(AP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Q290" s="55">
        <f>IF(AQ$284=" "," ",IF(AQ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R290" s="55">
        <f>IF(AR$284=" "," ",IF(AR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S290" s="55">
        <f>IF(AS$284=" "," ",IF(AS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T290" s="55">
        <f>IF(AT$284=" "," ",IF(AT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U290" s="55">
        <f>IF(AU$284=" "," ",IF(AU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V290" s="55">
        <f>IF(AV$284=" "," ",IF(AV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W290" s="55">
        <f>IF(AW$284=" "," ",IF(AW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X290" s="55">
        <f>IF(AX$284=" "," ",IF(AX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Y290" s="55">
        <f>IF(AY$284=" "," ",IF(AY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AZ290" s="55">
        <f>IF(AZ$284=" "," ",IF(AZ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BA290" s="55">
        <f>IF(BA$284=" "," ",IF(BA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BB290" s="55">
        <f>IF(BB$284=" "," ",IF(BB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BC290" s="55">
        <f>IF(BC$284=" "," ",IF(BC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>0</v>
      </c>
      <c r="BD290" s="55" t="str">
        <f>IF(BD$284=" "," ",IF(BD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E290" s="55" t="str">
        <f>IF(BE$284=" "," ",IF(BE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F290" s="55" t="str">
        <f>IF(BF$284=" "," ",IF(BF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G290" s="55" t="str">
        <f>IF(BG$284=" "," ",IF(BG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H290" s="55" t="str">
        <f>IF(BH$284=" "," ",IF(BH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I290" s="55" t="str">
        <f>IF(BI$284=" "," ",IF(BI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J290" s="55" t="str">
        <f>IF(BJ$284=" "," ",IF(BJ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K290" s="55" t="str">
        <f>IF(BK$284=" "," ",IF(BK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L290" s="55" t="str">
        <f>IF(BL$284=" "," ",IF(BL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  <c r="BM290" s="55" t="str">
        <f>IF(BM$284=" "," ",IF(BM285=$P285,(IF($E290=$S$3,INDEX(Data_sheet!$V$49:$V$59,MATCH(Berekeningen!$C290,Data_sheet!$C$49:$C$59,0)),IF($E290=$S$4,INDEX(Data_sheet!$W$49:$W$59,MATCH(Berekeningen!$C290,Data_sheet!$C$49:$C$59,0)),IF($E290=$S$5,INDEX(Data_sheet!$X$49:$X$59,MATCH(Berekeningen!$C290,Data_sheet!$C$49:$C$59,0)),IF($E290=$S$6,0,"ERROR"))))),0))</f>
        <v xml:space="preserve"> </v>
      </c>
    </row>
    <row r="291" spans="2:65">
      <c r="B291" s="88" t="s">
        <v>4</v>
      </c>
      <c r="C291" s="88" t="s">
        <v>18</v>
      </c>
      <c r="D291" s="68" t="s">
        <v>6</v>
      </c>
      <c r="E291" s="86" t="str">
        <f t="shared" si="15"/>
        <v>Ref.</v>
      </c>
      <c r="P291" s="55">
        <f>IF(P$284="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Q291" s="55">
        <f>IF(Q$284="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R291" s="55">
        <f>IF(R$284="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S291" s="55">
        <f>IF(S$284="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T291" s="55">
        <f>IF(T$284="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U291" s="55">
        <f>IF(U$284="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V291" s="55">
        <f>IF(V$284="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W291" s="55">
        <f>IF(W$284="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X291" s="55">
        <f>IF(X$284="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Y291" s="55">
        <f>IF(Y$284="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Z291" s="55">
        <f>IF(Z$284="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A291" s="55">
        <f>IF(AA$284="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B291" s="55">
        <f>IF(AB$284="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C291" s="55">
        <f>IF(AC$284="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D291" s="55">
        <f>IF(AD$284="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E291" s="55">
        <f>IF(AE$284="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F291" s="55">
        <f>IF(AF$284="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G291" s="55">
        <f>IF(AG$284="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H291" s="55">
        <f>IF(AH$284="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I291" s="55">
        <f>IF(AI$284="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J291" s="55">
        <f>IF(AJ$284="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K291" s="55">
        <f>IF(AK$284="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L291" s="55">
        <f>IF(AL$284="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M291" s="55">
        <f>IF(AM$284="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N291" s="55">
        <f>IF(AN$284="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O291" s="55">
        <f>IF(AO$284="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P291" s="55">
        <f>IF(AP$284="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Q291" s="55">
        <f>IF(AQ$284="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R291" s="55">
        <f>IF(AR$284="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S291" s="55">
        <f>IF(AS$284="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T291" s="55">
        <f>IF(AT$284="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U291" s="55">
        <f>IF(AU$284="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V291" s="55">
        <f>IF(AV$284="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W291" s="55">
        <f>IF(AW$284="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X291" s="55">
        <f>IF(AX$284="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Y291" s="55">
        <f>IF(AY$284="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AZ291" s="55">
        <f>IF(AZ$284="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BA291" s="55">
        <f>IF(BA$284="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BB291" s="55">
        <f>IF(BB$284="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BC291" s="55">
        <f>IF(BC$284="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>59940</v>
      </c>
      <c r="BD291" s="55" t="str">
        <f>IF(BD$284="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E291" s="55" t="str">
        <f>IF(BE$284="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F291" s="55" t="str">
        <f>IF(BF$284="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G291" s="55" t="str">
        <f>IF(BG$284="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H291" s="55" t="str">
        <f>IF(BH$284="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I291" s="55" t="str">
        <f>IF(BI$284="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J291" s="55" t="str">
        <f>IF(BJ$284="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K291" s="55" t="str">
        <f>IF(BK$284="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L291" s="55" t="str">
        <f>IF(BL$284="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  <c r="BM291" s="55" t="str">
        <f>IF(BM$284=" "," ",IF($E291=$S$3,INDEX(Data_sheet!$V$49:$V$59,MATCH(Berekeningen!$C291,Data_sheet!$C$49:$C$59,0)),IF($E291=$S$4,INDEX(Data_sheet!$W$49:$W$59,MATCH(Berekeningen!$C291,Data_sheet!$C$49:$C$59,0)),IF($E291=$S$5,INDEX(Data_sheet!$X$49:$X$59,MATCH(Berekeningen!$C291,Data_sheet!$C$49:$C$59,0)),IF($E291=$S$6,0,"ERROR")))))</f>
        <v xml:space="preserve"> </v>
      </c>
    </row>
    <row r="292" spans="2:65">
      <c r="B292" s="88" t="s">
        <v>4</v>
      </c>
      <c r="C292" s="88" t="s">
        <v>19</v>
      </c>
      <c r="D292" s="68" t="s">
        <v>6</v>
      </c>
      <c r="E292" s="86" t="str">
        <f t="shared" si="15"/>
        <v>Ref.</v>
      </c>
      <c r="P292" s="55">
        <f>IF(P$284="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Q292" s="55">
        <f>IF(Q$284="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R292" s="55">
        <f>IF(R$284="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S292" s="55">
        <f>IF(S$284="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T292" s="55">
        <f>IF(T$284="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U292" s="55">
        <f>IF(U$284="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V292" s="55">
        <f>IF(V$284="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W292" s="55">
        <f>IF(W$284="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X292" s="55">
        <f>IF(X$284="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Y292" s="55">
        <f>IF(Y$284="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Z292" s="55">
        <f>IF(Z$284="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A292" s="55">
        <f>IF(AA$284="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B292" s="55">
        <f>IF(AB$284="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C292" s="55">
        <f>IF(AC$284="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D292" s="55">
        <f>IF(AD$284="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E292" s="55">
        <f>IF(AE$284="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F292" s="55">
        <f>IF(AF$284="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G292" s="55">
        <f>IF(AG$284="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H292" s="55">
        <f>IF(AH$284="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I292" s="55">
        <f>IF(AI$284="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J292" s="55">
        <f>IF(AJ$284="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K292" s="55">
        <f>IF(AK$284="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L292" s="55">
        <f>IF(AL$284="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M292" s="55">
        <f>IF(AM$284="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N292" s="55">
        <f>IF(AN$284="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O292" s="55">
        <f>IF(AO$284="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P292" s="55">
        <f>IF(AP$284="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Q292" s="55">
        <f>IF(AQ$284="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R292" s="55">
        <f>IF(AR$284="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S292" s="55">
        <f>IF(AS$284="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T292" s="55">
        <f>IF(AT$284="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U292" s="55">
        <f>IF(AU$284="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V292" s="55">
        <f>IF(AV$284="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W292" s="55">
        <f>IF(AW$284="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X292" s="55">
        <f>IF(AX$284="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Y292" s="55">
        <f>IF(AY$284="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AZ292" s="55">
        <f>IF(AZ$284="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BA292" s="55">
        <f>IF(BA$284="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BB292" s="55">
        <f>IF(BB$284="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BC292" s="55">
        <f>IF(BC$284="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>0</v>
      </c>
      <c r="BD292" s="55" t="str">
        <f>IF(BD$284="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E292" s="55" t="str">
        <f>IF(BE$284="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F292" s="55" t="str">
        <f>IF(BF$284="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G292" s="55" t="str">
        <f>IF(BG$284="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H292" s="55" t="str">
        <f>IF(BH$284="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I292" s="55" t="str">
        <f>IF(BI$284="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J292" s="55" t="str">
        <f>IF(BJ$284="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K292" s="55" t="str">
        <f>IF(BK$284="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L292" s="55" t="str">
        <f>IF(BL$284="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  <c r="BM292" s="55" t="str">
        <f>IF(BM$284=" "," ",IF(User_interface!$C$47=User_interface!$P$31,0,IF(Berekeningen!$E292=Berekeningen!$S$3,SUMIF(Data_sheet!$C$49:$C$59,Berekeningen!$C292,Data_sheet!$V$49:$V$59),IF(Berekeningen!$E292=Berekeningen!$S$4,SUMIF(Data_sheet!$C$49:$C$59,Berekeningen!$C292,Data_sheet!$W$49:$W$59),IF(Berekeningen!$E292=Berekeningen!$S$5,SUMIF(Data_sheet!$C$49:$C$59,Berekeningen!$C292,Data_sheet!$X$49:$X$59),IF(Berekeningen!$E292=Berekeningen!$S$6,0,"ERROR"))))))</f>
        <v xml:space="preserve"> </v>
      </c>
    </row>
    <row r="293" spans="2:65">
      <c r="B293" s="88" t="s">
        <v>5</v>
      </c>
      <c r="C293" s="88" t="s">
        <v>20</v>
      </c>
      <c r="D293" s="68" t="s">
        <v>6</v>
      </c>
      <c r="E293" s="86" t="str">
        <f t="shared" si="15"/>
        <v>Ref.</v>
      </c>
      <c r="P293" s="55">
        <f>IF(P$284="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Q293" s="55">
        <f>IF(Q$284="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R293" s="55">
        <f>IF(R$284="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S293" s="55">
        <f>IF(S$284="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T293" s="55">
        <f>IF(T$284="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U293" s="55">
        <f>IF(U$284="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V293" s="55">
        <f>IF(V$284="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W293" s="55">
        <f>IF(W$284="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X293" s="55">
        <f>IF(X$284="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Y293" s="55">
        <f>IF(Y$284="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Z293" s="55">
        <f>IF(Z$284="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A293" s="55">
        <f>IF(AA$284="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B293" s="55">
        <f>IF(AB$284="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C293" s="55">
        <f>IF(AC$284="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D293" s="55">
        <f>IF(AD$284="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E293" s="55">
        <f>IF(AE$284="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F293" s="55">
        <f>IF(AF$284="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G293" s="55">
        <f>IF(AG$284="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H293" s="55">
        <f>IF(AH$284="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I293" s="55">
        <f>IF(AI$284="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J293" s="55">
        <f>IF(AJ$284="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K293" s="55">
        <f>IF(AK$284="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L293" s="55">
        <f>IF(AL$284="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M293" s="55">
        <f>IF(AM$284="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N293" s="55">
        <f>IF(AN$284="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O293" s="55">
        <f>IF(AO$284="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P293" s="55">
        <f>IF(AP$284="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Q293" s="55">
        <f>IF(AQ$284="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R293" s="55">
        <f>IF(AR$284="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S293" s="55">
        <f>IF(AS$284="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T293" s="55">
        <f>IF(AT$284="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U293" s="55">
        <f>IF(AU$284="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V293" s="55">
        <f>IF(AV$284="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W293" s="55">
        <f>IF(AW$284="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X293" s="55">
        <f>IF(AX$284="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Y293" s="55">
        <f>IF(AY$284="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AZ293" s="55">
        <f>IF(AZ$284="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BA293" s="55">
        <f>IF(BA$284="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BB293" s="55">
        <f>IF(BB$284="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BC293" s="55">
        <f>IF(BC$284="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>313374.59999999998</v>
      </c>
      <c r="BD293" s="55" t="str">
        <f>IF(BD$284="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E293" s="55" t="str">
        <f>IF(BE$284="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F293" s="55" t="str">
        <f>IF(BF$284="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G293" s="55" t="str">
        <f>IF(BG$284="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H293" s="55" t="str">
        <f>IF(BH$284="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I293" s="55" t="str">
        <f>IF(BI$284="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J293" s="55" t="str">
        <f>IF(BJ$284="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K293" s="55" t="str">
        <f>IF(BK$284="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L293" s="55" t="str">
        <f>IF(BL$284="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  <c r="BM293" s="55" t="str">
        <f>IF(BM$284=" "," ",IF($E293=$S$3,INDEX(Data_sheet!$V$49:$V$59,MATCH(Berekeningen!$C293,Data_sheet!$C$49:$C$59,0))*User_interface!$I$54*User_interface!$I$55,IF($E293=$S$4,INDEX(Data_sheet!$W$49:$W$59,MATCH(Berekeningen!$C293,Data_sheet!$C$49:$C$59,0))*User_interface!$I$54*User_interface!$I$55,IF($E293=$S$5,INDEX(Data_sheet!$X$49:$X$59,MATCH(Berekeningen!$C293,Data_sheet!$C$49:$C$59,0))*User_interface!$I$54*User_interface!$I$55,IF($E293=$S$6,0,"ERROR")))))</f>
        <v xml:space="preserve"> </v>
      </c>
    </row>
    <row r="294" spans="2:65">
      <c r="B294" s="88" t="s">
        <v>5</v>
      </c>
      <c r="C294" s="88" t="s">
        <v>21</v>
      </c>
      <c r="D294" s="68" t="s">
        <v>6</v>
      </c>
      <c r="E294" s="86" t="str">
        <f t="shared" si="15"/>
        <v>Ref.</v>
      </c>
      <c r="P294" s="55">
        <f>IF(P$284="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Q294" s="55">
        <f>IF(Q$284="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R294" s="55">
        <f>IF(R$284="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S294" s="55">
        <f>IF(S$284="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T294" s="55">
        <f>IF(T$284="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U294" s="55">
        <f>IF(U$284="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V294" s="55">
        <f>IF(V$284="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W294" s="55">
        <f>IF(W$284="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X294" s="55">
        <f>IF(X$284="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Y294" s="55">
        <f>IF(Y$284="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Z294" s="55">
        <f>IF(Z$284="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A294" s="55">
        <f>IF(AA$284="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B294" s="55">
        <f>IF(AB$284="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C294" s="55">
        <f>IF(AC$284="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D294" s="55">
        <f>IF(AD$284="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E294" s="55">
        <f>IF(AE$284="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F294" s="55">
        <f>IF(AF$284="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G294" s="55">
        <f>IF(AG$284="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H294" s="55">
        <f>IF(AH$284="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I294" s="55">
        <f>IF(AI$284="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J294" s="55">
        <f>IF(AJ$284="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K294" s="55">
        <f>IF(AK$284="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L294" s="55">
        <f>IF(AL$284="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M294" s="55">
        <f>IF(AM$284="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N294" s="55">
        <f>IF(AN$284="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O294" s="55">
        <f>IF(AO$284="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P294" s="55">
        <f>IF(AP$284="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Q294" s="55">
        <f>IF(AQ$284="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R294" s="55">
        <f>IF(AR$284="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S294" s="55">
        <f>IF(AS$284="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T294" s="55">
        <f>IF(AT$284="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U294" s="55">
        <f>IF(AU$284="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V294" s="55">
        <f>IF(AV$284="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W294" s="55">
        <f>IF(AW$284="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X294" s="55">
        <f>IF(AX$284="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Y294" s="55">
        <f>IF(AY$284="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AZ294" s="55">
        <f>IF(AZ$284="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BA294" s="55">
        <f>IF(BA$284="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BB294" s="55">
        <f>IF(BB$284="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BC294" s="55">
        <f>IF(BC$284="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>0</v>
      </c>
      <c r="BD294" s="55" t="str">
        <f>IF(BD$284="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E294" s="55" t="str">
        <f>IF(BE$284="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F294" s="55" t="str">
        <f>IF(BF$284="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G294" s="55" t="str">
        <f>IF(BG$284="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H294" s="55" t="str">
        <f>IF(BH$284="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I294" s="55" t="str">
        <f>IF(BI$284="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J294" s="55" t="str">
        <f>IF(BJ$284="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K294" s="55" t="str">
        <f>IF(BK$284="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L294" s="55" t="str">
        <f>IF(BL$284="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  <c r="BM294" s="55" t="str">
        <f>IF(BM$284=" "," ",IF(User_interface!$C$47=User_interface!$P$31,0,IF($E294=$S$3,INDEX(Data_sheet!$V$49:$V$59,MATCH(Berekeningen!$C294,Data_sheet!$C$49:$C$59,0)),IF($E294=$S$4,INDEX(Data_sheet!$W$49:$W$59,MATCH(Berekeningen!$C294,Data_sheet!$C$49:$C$59,0)),IF($E294=$S$5,INDEX(Data_sheet!$X$49:$X$59,MATCH(Berekeningen!$C294,Data_sheet!$C$49:$C$59,0)),IF($E294=$S$6,0,"ERROR"))))))</f>
        <v xml:space="preserve"> </v>
      </c>
    </row>
    <row r="295" spans="2:65">
      <c r="B295" s="88" t="s">
        <v>5</v>
      </c>
      <c r="C295" s="88" t="s">
        <v>123</v>
      </c>
      <c r="D295" s="68" t="s">
        <v>6</v>
      </c>
      <c r="E295" s="86" t="str">
        <f t="shared" si="15"/>
        <v>Ref.</v>
      </c>
      <c r="P295" s="55">
        <f>IF(P$284="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Q295" s="55">
        <f>IF(Q$284="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R295" s="55">
        <f>IF(R$284="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S295" s="55">
        <f>IF(S$284="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T295" s="55">
        <f>IF(T$284="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U295" s="55">
        <f>IF(U$284="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V295" s="55">
        <f>IF(V$284="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W295" s="55">
        <f>IF(W$284="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X295" s="55">
        <f>IF(X$284="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Y295" s="55">
        <f>IF(Y$284="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Z295" s="55">
        <f>IF(Z$284="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A295" s="55">
        <f>IF(AA$284="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B295" s="55">
        <f>IF(AB$284="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C295" s="55">
        <f>IF(AC$284="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D295" s="55">
        <f>IF(AD$284="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E295" s="55">
        <f>IF(AE$284="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F295" s="55">
        <f>IF(AF$284="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G295" s="55">
        <f>IF(AG$284="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H295" s="55">
        <f>IF(AH$284="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I295" s="55">
        <f>IF(AI$284="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J295" s="55">
        <f>IF(AJ$284="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K295" s="55">
        <f>IF(AK$284="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L295" s="55">
        <f>IF(AL$284="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M295" s="55">
        <f>IF(AM$284="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N295" s="55">
        <f>IF(AN$284="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O295" s="55">
        <f>IF(AO$284="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P295" s="55">
        <f>IF(AP$284="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Q295" s="55">
        <f>IF(AQ$284="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R295" s="55">
        <f>IF(AR$284="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S295" s="55">
        <f>IF(AS$284="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T295" s="55">
        <f>IF(AT$284="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U295" s="55">
        <f>IF(AU$284="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V295" s="55">
        <f>IF(AV$284="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W295" s="55">
        <f>IF(AW$284="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X295" s="55">
        <f>IF(AX$284="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Y295" s="55">
        <f>IF(AY$284="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AZ295" s="55">
        <f>IF(AZ$284="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BA295" s="55">
        <f>IF(BA$284="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BB295" s="55">
        <f>IF(BB$284="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BC295" s="55">
        <f>IF(BC$284="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>49855.05</v>
      </c>
      <c r="BD295" s="55" t="str">
        <f>IF(BD$284="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E295" s="55" t="str">
        <f>IF(BE$284="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F295" s="55" t="str">
        <f>IF(BF$284="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G295" s="55" t="str">
        <f>IF(BG$284="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H295" s="55" t="str">
        <f>IF(BH$284="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I295" s="55" t="str">
        <f>IF(BI$284="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J295" s="55" t="str">
        <f>IF(BJ$284="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K295" s="55" t="str">
        <f>IF(BK$284="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L295" s="55" t="str">
        <f>IF(BL$284="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  <c r="BM295" s="55" t="str">
        <f>IF(BM$284=" "," ",IF($E295=$S$3,INDEX(Data_sheet!$V$49:$V$59,MATCH(Berekeningen!$C295,Data_sheet!$C$49:$C$59,0))*User_interface!$I$54*User_interface!$I$55,IF($E295=$S$4,INDEX(Data_sheet!$W$49:$W$59,MATCH(Berekeningen!$C295,Data_sheet!$C$49:$C$59,0))*User_interface!$I$54*User_interface!$I$55,IF($E295=$S$5,INDEX(Data_sheet!$X$49:$X$59,MATCH(Berekeningen!$C295,Data_sheet!$C$49:$C$59,0))*User_interface!$I$54*User_interface!$I$55,IF($E295=$S$6,0,"ERROR")))))</f>
        <v xml:space="preserve"> </v>
      </c>
    </row>
    <row r="296" spans="2:65">
      <c r="B296" s="68" t="s">
        <v>132</v>
      </c>
      <c r="C296" s="88" t="s">
        <v>20</v>
      </c>
      <c r="D296" s="68" t="s">
        <v>58</v>
      </c>
      <c r="E296" s="86" t="str">
        <f t="shared" si="15"/>
        <v>Ref.</v>
      </c>
      <c r="P296" s="55">
        <f>IF(P$284=" "," ",User_interface!$I$54*User_interface!$I$55)</f>
        <v>7122.15</v>
      </c>
      <c r="Q296" s="55">
        <f>IF(Q$284=" "," ",User_interface!$I$54*User_interface!$I$55)</f>
        <v>7122.15</v>
      </c>
      <c r="R296" s="55">
        <f>IF(R$284=" "," ",User_interface!$I$54*User_interface!$I$55)</f>
        <v>7122.15</v>
      </c>
      <c r="S296" s="55">
        <f>IF(S$284=" "," ",User_interface!$I$54*User_interface!$I$55)</f>
        <v>7122.15</v>
      </c>
      <c r="T296" s="55">
        <f>IF(T$284=" "," ",User_interface!$I$54*User_interface!$I$55)</f>
        <v>7122.15</v>
      </c>
      <c r="U296" s="55">
        <f>IF(U$284=" "," ",User_interface!$I$54*User_interface!$I$55)</f>
        <v>7122.15</v>
      </c>
      <c r="V296" s="55">
        <f>IF(V$284=" "," ",User_interface!$I$54*User_interface!$I$55)</f>
        <v>7122.15</v>
      </c>
      <c r="W296" s="55">
        <f>IF(W$284=" "," ",User_interface!$I$54*User_interface!$I$55)</f>
        <v>7122.15</v>
      </c>
      <c r="X296" s="55">
        <f>IF(X$284=" "," ",User_interface!$I$54*User_interface!$I$55)</f>
        <v>7122.15</v>
      </c>
      <c r="Y296" s="55">
        <f>IF(Y$284=" "," ",User_interface!$I$54*User_interface!$I$55)</f>
        <v>7122.15</v>
      </c>
      <c r="Z296" s="55">
        <f>IF(Z$284=" "," ",User_interface!$I$54*User_interface!$I$55)</f>
        <v>7122.15</v>
      </c>
      <c r="AA296" s="55">
        <f>IF(AA$284=" "," ",User_interface!$I$54*User_interface!$I$55)</f>
        <v>7122.15</v>
      </c>
      <c r="AB296" s="55">
        <f>IF(AB$284=" "," ",User_interface!$I$54*User_interface!$I$55)</f>
        <v>7122.15</v>
      </c>
      <c r="AC296" s="55">
        <f>IF(AC$284=" "," ",User_interface!$I$54*User_interface!$I$55)</f>
        <v>7122.15</v>
      </c>
      <c r="AD296" s="55">
        <f>IF(AD$284=" "," ",User_interface!$I$54*User_interface!$I$55)</f>
        <v>7122.15</v>
      </c>
      <c r="AE296" s="55">
        <f>IF(AE$284=" "," ",User_interface!$I$54*User_interface!$I$55)</f>
        <v>7122.15</v>
      </c>
      <c r="AF296" s="55">
        <f>IF(AF$284=" "," ",User_interface!$I$54*User_interface!$I$55)</f>
        <v>7122.15</v>
      </c>
      <c r="AG296" s="55">
        <f>IF(AG$284=" "," ",User_interface!$I$54*User_interface!$I$55)</f>
        <v>7122.15</v>
      </c>
      <c r="AH296" s="55">
        <f>IF(AH$284=" "," ",User_interface!$I$54*User_interface!$I$55)</f>
        <v>7122.15</v>
      </c>
      <c r="AI296" s="55">
        <f>IF(AI$284=" "," ",User_interface!$I$54*User_interface!$I$55)</f>
        <v>7122.15</v>
      </c>
      <c r="AJ296" s="55">
        <f>IF(AJ$284=" "," ",User_interface!$I$54*User_interface!$I$55)</f>
        <v>7122.15</v>
      </c>
      <c r="AK296" s="55">
        <f>IF(AK$284=" "," ",User_interface!$I$54*User_interface!$I$55)</f>
        <v>7122.15</v>
      </c>
      <c r="AL296" s="55">
        <f>IF(AL$284=" "," ",User_interface!$I$54*User_interface!$I$55)</f>
        <v>7122.15</v>
      </c>
      <c r="AM296" s="55">
        <f>IF(AM$284=" "," ",User_interface!$I$54*User_interface!$I$55)</f>
        <v>7122.15</v>
      </c>
      <c r="AN296" s="55">
        <f>IF(AN$284=" "," ",User_interface!$I$54*User_interface!$I$55)</f>
        <v>7122.15</v>
      </c>
      <c r="AO296" s="55">
        <f>IF(AO$284=" "," ",User_interface!$I$54*User_interface!$I$55)</f>
        <v>7122.15</v>
      </c>
      <c r="AP296" s="55">
        <f>IF(AP$284=" "," ",User_interface!$I$54*User_interface!$I$55)</f>
        <v>7122.15</v>
      </c>
      <c r="AQ296" s="55">
        <f>IF(AQ$284=" "," ",User_interface!$I$54*User_interface!$I$55)</f>
        <v>7122.15</v>
      </c>
      <c r="AR296" s="55">
        <f>IF(AR$284=" "," ",User_interface!$I$54*User_interface!$I$55)</f>
        <v>7122.15</v>
      </c>
      <c r="AS296" s="55">
        <f>IF(AS$284=" "," ",User_interface!$I$54*User_interface!$I$55)</f>
        <v>7122.15</v>
      </c>
      <c r="AT296" s="55">
        <f>IF(AT$284=" "," ",User_interface!$I$54*User_interface!$I$55)</f>
        <v>7122.15</v>
      </c>
      <c r="AU296" s="55">
        <f>IF(AU$284=" "," ",User_interface!$I$54*User_interface!$I$55)</f>
        <v>7122.15</v>
      </c>
      <c r="AV296" s="55">
        <f>IF(AV$284=" "," ",User_interface!$I$54*User_interface!$I$55)</f>
        <v>7122.15</v>
      </c>
      <c r="AW296" s="55">
        <f>IF(AW$284=" "," ",User_interface!$I$54*User_interface!$I$55)</f>
        <v>7122.15</v>
      </c>
      <c r="AX296" s="55">
        <f>IF(AX$284=" "," ",User_interface!$I$54*User_interface!$I$55)</f>
        <v>7122.15</v>
      </c>
      <c r="AY296" s="55">
        <f>IF(AY$284=" "," ",User_interface!$I$54*User_interface!$I$55)</f>
        <v>7122.15</v>
      </c>
      <c r="AZ296" s="55">
        <f>IF(AZ$284=" "," ",User_interface!$I$54*User_interface!$I$55)</f>
        <v>7122.15</v>
      </c>
      <c r="BA296" s="55">
        <f>IF(BA$284=" "," ",User_interface!$I$54*User_interface!$I$55)</f>
        <v>7122.15</v>
      </c>
      <c r="BB296" s="55">
        <f>IF(BB$284=" "," ",User_interface!$I$54*User_interface!$I$55)</f>
        <v>7122.15</v>
      </c>
      <c r="BC296" s="55">
        <f>IF(BC$284=" "," ",User_interface!$I$54*User_interface!$I$55)</f>
        <v>7122.15</v>
      </c>
      <c r="BD296" s="55" t="str">
        <f>IF(BD$284=" "," ",User_interface!$I$54*User_interface!$I$55)</f>
        <v xml:space="preserve"> </v>
      </c>
      <c r="BE296" s="55" t="str">
        <f>IF(BE$284=" "," ",User_interface!$I$54*User_interface!$I$55)</f>
        <v xml:space="preserve"> </v>
      </c>
      <c r="BF296" s="55" t="str">
        <f>IF(BF$284=" "," ",User_interface!$I$54*User_interface!$I$55)</f>
        <v xml:space="preserve"> </v>
      </c>
      <c r="BG296" s="55" t="str">
        <f>IF(BG$284=" "," ",User_interface!$I$54*User_interface!$I$55)</f>
        <v xml:space="preserve"> </v>
      </c>
      <c r="BH296" s="55" t="str">
        <f>IF(BH$284=" "," ",User_interface!$I$54*User_interface!$I$55)</f>
        <v xml:space="preserve"> </v>
      </c>
      <c r="BI296" s="55" t="str">
        <f>IF(BI$284=" "," ",User_interface!$I$54*User_interface!$I$55)</f>
        <v xml:space="preserve"> </v>
      </c>
      <c r="BJ296" s="55" t="str">
        <f>IF(BJ$284=" "," ",User_interface!$I$54*User_interface!$I$55)</f>
        <v xml:space="preserve"> </v>
      </c>
      <c r="BK296" s="55" t="str">
        <f>IF(BK$284=" "," ",User_interface!$I$54*User_interface!$I$55)</f>
        <v xml:space="preserve"> </v>
      </c>
      <c r="BL296" s="55" t="str">
        <f>IF(BL$284=" "," ",User_interface!$I$54*User_interface!$I$55)</f>
        <v xml:space="preserve"> </v>
      </c>
      <c r="BM296" s="55" t="str">
        <f>IF(BM$284=" "," ",User_interface!$I$54*User_interface!$I$55)</f>
        <v xml:space="preserve"> </v>
      </c>
    </row>
    <row r="297" spans="2:65">
      <c r="B297" s="88"/>
      <c r="C297" s="68" t="s">
        <v>43</v>
      </c>
      <c r="D297" s="68" t="s">
        <v>6</v>
      </c>
      <c r="F297" s="55" t="str">
        <f>IF(F284=" "," ",SUM(SUMIF($B285:$B295,$U$4,F285:F295),-SUMIF($B285:$B295,$U$3,F285:F295))/(1+User_interface!$I$59)^(F284-($P284-1)))</f>
        <v xml:space="preserve"> </v>
      </c>
      <c r="G297" s="55" t="str">
        <f>IF(G284=" "," ",SUM(SUMIF($B285:$B295,$U$4,G285:G295),-SUMIF($B285:$B295,$U$3,G285:G295))/(1+User_interface!$I$59)^(G284-($P284-1)))</f>
        <v xml:space="preserve"> </v>
      </c>
      <c r="H297" s="55" t="str">
        <f>IF(H284=" "," ",SUM(SUMIF($B285:$B295,$U$4,H285:H295),-SUMIF($B285:$B295,$U$3,H285:H295))/(1+User_interface!$I$59)^(H284-($P284-1)))</f>
        <v xml:space="preserve"> </v>
      </c>
      <c r="I297" s="55" t="str">
        <f>IF(I284=" "," ",SUM(SUMIF($B285:$B295,$U$4,I285:I295),-SUMIF($B285:$B295,$U$3,I285:I295))/(1+User_interface!$I$59)^(I284-($P284-1)))</f>
        <v xml:space="preserve"> </v>
      </c>
      <c r="J297" s="55" t="str">
        <f>IF(J284=" "," ",SUM(SUMIF($B285:$B295,$U$4,J285:J295),-SUMIF($B285:$B295,$U$3,J285:J295))/(1+User_interface!$I$59)^(J284-($P284-1)))</f>
        <v xml:space="preserve"> </v>
      </c>
      <c r="K297" s="55" t="str">
        <f>IF(K284=" "," ",SUM(SUMIF($B285:$B295,$U$4,K285:K295),-SUMIF($B285:$B295,$U$3,K285:K295))/(1+User_interface!$I$59)^(K284-($P284-1)))</f>
        <v xml:space="preserve"> </v>
      </c>
      <c r="L297" s="55" t="str">
        <f>IF(L284=" "," ",SUM(SUMIF($B285:$B295,$U$4,L285:L295),-SUMIF($B285:$B295,$U$3,L285:L295))/(1+User_interface!$I$59)^(L284-($P284-1)))</f>
        <v xml:space="preserve"> </v>
      </c>
      <c r="M297" s="55" t="str">
        <f>IF(M284=" "," ",SUM(SUMIF($B285:$B295,$U$4,M285:M295),-SUMIF($B285:$B295,$U$3,M285:M295))/(1+User_interface!$I$59)^(M284-($P284-1)))</f>
        <v xml:space="preserve"> </v>
      </c>
      <c r="N297" s="55" t="str">
        <f>IF(N284=" "," ",SUM(SUMIF($B285:$B295,$U$4,N285:N295),-SUMIF($B285:$B295,$U$3,N285:N295))/(1+User_interface!$I$59)^(N284-($P284-1)))</f>
        <v xml:space="preserve"> </v>
      </c>
      <c r="O297" s="55" t="str">
        <f>IF(O284=" "," ",SUM(SUMIF($B285:$B295,$U$4,O285:O295),-SUMIF($B285:$B295,$U$3,O285:O295))/(1+User_interface!$I$59)^(O284-($P284-1)))</f>
        <v xml:space="preserve"> </v>
      </c>
      <c r="P297" s="55">
        <f>IF(P284=" "," ",SUM(SUMIF($B285:$B295,$U$4,P285:P295),-SUMIF($B285:$B295,$U$3,P285:P295))/(1+User_interface!$I$59)^(P284-($P284-1)))</f>
        <v>83534.225900681573</v>
      </c>
      <c r="Q297" s="55">
        <f>IF(Q284=" "," ",SUM(SUMIF($B285:$B295,$U$4,Q285:Q295),-SUMIF($B285:$B295,$U$3,Q285:Q295))/(1+User_interface!$I$59)^(Q284-($P284-1)))</f>
        <v>111203.58878915815</v>
      </c>
      <c r="R297" s="55">
        <f>IF(R284=" "," ",SUM(SUMIF($B285:$B295,$U$4,R285:R295),-SUMIF($B285:$B295,$U$3,R285:R295))/(1+User_interface!$I$59)^(R284-($P284-1)))</f>
        <v>108280.02803228641</v>
      </c>
      <c r="S297" s="55">
        <f>IF(S284=" "," ",SUM(SUMIF($B285:$B295,$U$4,S285:S295),-SUMIF($B285:$B295,$U$3,S285:S295))/(1+User_interface!$I$59)^(S284-($P284-1)))</f>
        <v>105433.32817165184</v>
      </c>
      <c r="T297" s="55">
        <f>IF(T284=" "," ",SUM(SUMIF($B285:$B295,$U$4,T285:T295),-SUMIF($B285:$B295,$U$3,T285:T295))/(1+User_interface!$I$59)^(T284-($P284-1)))</f>
        <v>102661.46852156946</v>
      </c>
      <c r="U297" s="55">
        <f>IF(U284=" "," ",SUM(SUMIF($B285:$B295,$U$4,U285:U295),-SUMIF($B285:$B295,$U$3,U285:U295))/(1+User_interface!$I$59)^(U284-($P284-1)))</f>
        <v>99962.481520515561</v>
      </c>
      <c r="V297" s="55">
        <f>IF(V284=" "," ",SUM(SUMIF($B285:$B295,$U$4,V285:V295),-SUMIF($B285:$B295,$U$3,V285:V295))/(1+User_interface!$I$59)^(V284-($P284-1)))</f>
        <v>97334.451334484489</v>
      </c>
      <c r="W297" s="55">
        <f>IF(W284=" "," ",SUM(SUMIF($B285:$B295,$U$4,W285:W295),-SUMIF($B285:$B295,$U$3,W285:W295))/(1+User_interface!$I$59)^(W284-($P284-1)))</f>
        <v>94775.51249706377</v>
      </c>
      <c r="X297" s="55">
        <f>IF(X284=" "," ",SUM(SUMIF($B285:$B295,$U$4,X285:X295),-SUMIF($B285:$B295,$U$3,X285:X295))/(1+User_interface!$I$59)^(X284-($P284-1)))</f>
        <v>92283.84858526173</v>
      </c>
      <c r="Y297" s="55">
        <f>IF(Y284=" "," ",SUM(SUMIF($B285:$B295,$U$4,Y285:Y295),-SUMIF($B285:$B295,$U$3,Y285:Y295))/(1+User_interface!$I$59)^(Y284-($P284-1)))</f>
        <v>89857.690930147743</v>
      </c>
      <c r="Z297" s="55">
        <f>IF(Z284=" "," ",SUM(SUMIF($B285:$B295,$U$4,Z285:Z295),-SUMIF($B285:$B295,$U$3,Z285:Z295))/(1+User_interface!$I$59)^(Z284-($P284-1)))</f>
        <v>87495.317361390204</v>
      </c>
      <c r="AA297" s="55">
        <f>IF(AA284=" "," ",SUM(SUMIF($B285:$B295,$U$4,AA285:AA295),-SUMIF($B285:$B295,$U$3,AA285:AA295))/(1+User_interface!$I$59)^(AA284-($P284-1)))</f>
        <v>-19401.452984742238</v>
      </c>
      <c r="AB297" s="55">
        <f>IF(AB284=" "," ",SUM(SUMIF($B285:$B295,$U$4,AB285:AB295),-SUMIF($B285:$B295,$U$3,AB285:AB295))/(1+User_interface!$I$59)^(AB284-($P284-1)))</f>
        <v>82955.258992016184</v>
      </c>
      <c r="AC297" s="55">
        <f>IF(AC284=" "," ",SUM(SUMIF($B285:$B295,$U$4,AC285:AC295),-SUMIF($B285:$B295,$U$3,AC285:AC295))/(1+User_interface!$I$59)^(AC284-($P284-1)))</f>
        <v>80774.351501476311</v>
      </c>
      <c r="AD297" s="55">
        <f>IF(AD284=" "," ",SUM(SUMIF($B285:$B295,$U$4,AD285:AD295),-SUMIF($B285:$B295,$U$3,AD285:AD295))/(1+User_interface!$I$59)^(AD284-($P284-1)))</f>
        <v>78650.780429869847</v>
      </c>
      <c r="AE297" s="55">
        <f>IF(AE284=" "," ",SUM(SUMIF($B285:$B295,$U$4,AE285:AE295),-SUMIF($B285:$B295,$U$3,AE285:AE295))/(1+User_interface!$I$59)^(AE284-($P284-1)))</f>
        <v>76583.038393252049</v>
      </c>
      <c r="AF297" s="55">
        <f>IF(AF284=" "," ",SUM(SUMIF($B285:$B295,$U$4,AF285:AF295),-SUMIF($B285:$B295,$U$3,AF285:AF295))/(1+User_interface!$I$59)^(AF284-($P284-1)))</f>
        <v>74569.65763705167</v>
      </c>
      <c r="AG297" s="55">
        <f>IF(AG284=" "," ",SUM(SUMIF($B285:$B295,$U$4,AG285:AG295),-SUMIF($B285:$B295,$U$3,AG285:AG295))/(1+User_interface!$I$59)^(AG284-($P284-1)))</f>
        <v>72609.208994208049</v>
      </c>
      <c r="AH297" s="55">
        <f>IF(AH284=" "," ",SUM(SUMIF($B285:$B295,$U$4,AH285:AH295),-SUMIF($B285:$B295,$U$3,AH285:AH295))/(1+User_interface!$I$59)^(AH284-($P284-1)))</f>
        <v>70700.300870699168</v>
      </c>
      <c r="AI297" s="55">
        <f>IF(AI284=" "," ",SUM(SUMIF($B285:$B295,$U$4,AI285:AI295),-SUMIF($B285:$B295,$U$3,AI285:AI295))/(1+User_interface!$I$59)^(AI284-($P284-1)))</f>
        <v>68841.578257740199</v>
      </c>
      <c r="AJ297" s="55">
        <f>IF(AJ284=" "," ",SUM(SUMIF($B285:$B295,$U$4,AJ285:AJ295),-SUMIF($B285:$B295,$U$3,AJ285:AJ295))/(1+User_interface!$I$59)^(AJ284-($P284-1)))</f>
        <v>67031.721769951517</v>
      </c>
      <c r="AK297" s="55">
        <f>IF(AK284=" "," ",SUM(SUMIF($B285:$B295,$U$4,AK285:AK295),-SUMIF($B285:$B295,$U$3,AK285:AK295))/(1+User_interface!$I$59)^(AK284-($P284-1)))</f>
        <v>65269.446708813557</v>
      </c>
      <c r="AL297" s="55">
        <f>IF(AL284=" "," ",SUM(SUMIF($B285:$B295,$U$4,AL285:AL295),-SUMIF($B285:$B295,$U$3,AL285:AL295))/(1+User_interface!$I$59)^(AL284-($P284-1)))</f>
        <v>63553.502150743494</v>
      </c>
      <c r="AM297" s="55">
        <f>IF(AM284=" "," ",SUM(SUMIF($B285:$B295,$U$4,AM285:AM295),-SUMIF($B285:$B295,$U$3,AM285:AM295))/(1+User_interface!$I$59)^(AM284-($P284-1)))</f>
        <v>-14092.528848149239</v>
      </c>
      <c r="AN297" s="55">
        <f>IF(AN284=" "," ",SUM(SUMIF($B285:$B295,$U$4,AN285:AN295),-SUMIF($B285:$B295,$U$3,AN285:AN295))/(1+User_interface!$I$59)^(AN284-($P284-1)))</f>
        <v>60255.764419811632</v>
      </c>
      <c r="AO297" s="55">
        <f>IF(AO284=" "," ",SUM(SUMIF($B285:$B295,$U$4,AO285:AO295),-SUMIF($B285:$B295,$U$3,AO285:AO295))/(1+User_interface!$I$59)^(AO284-($P284-1)))</f>
        <v>58671.630399037618</v>
      </c>
      <c r="AP297" s="55">
        <f>IF(AP284=" "," ",SUM(SUMIF($B285:$B295,$U$4,AP285:AP295),-SUMIF($B285:$B295,$U$3,AP285:AP295))/(1+User_interface!$I$59)^(AP284-($P284-1)))</f>
        <v>57129.143523892526</v>
      </c>
      <c r="AQ297" s="55">
        <f>IF(AQ284=" "," ",SUM(SUMIF($B285:$B295,$U$4,AQ285:AQ295),-SUMIF($B285:$B295,$U$3,AQ285:AQ295))/(1+User_interface!$I$59)^(AQ284-($P284-1)))</f>
        <v>55627.208884023879</v>
      </c>
      <c r="AR297" s="55">
        <f>IF(AR284=" "," ",SUM(SUMIF($B285:$B295,$U$4,AR285:AR295),-SUMIF($B285:$B295,$U$3,AR285:AR295))/(1+User_interface!$I$59)^(AR284-($P284-1)))</f>
        <v>54164.76035445364</v>
      </c>
      <c r="AS297" s="55">
        <f>IF(AS284=" "," ",SUM(SUMIF($B285:$B295,$U$4,AS285:AS295),-SUMIF($B285:$B295,$U$3,AS285:AS295))/(1+User_interface!$I$59)^(AS284-($P284-1)))</f>
        <v>52740.75983880589</v>
      </c>
      <c r="AT297" s="55">
        <f>IF(AT284=" "," ",SUM(SUMIF($B285:$B295,$U$4,AT285:AT295),-SUMIF($B285:$B295,$U$3,AT285:AT295))/(1+User_interface!$I$59)^(AT284-($P284-1)))</f>
        <v>51354.196532430273</v>
      </c>
      <c r="AU297" s="55">
        <f>IF(AU284=" "," ",SUM(SUMIF($B285:$B295,$U$4,AU285:AU295),-SUMIF($B285:$B295,$U$3,AU285:AU295))/(1+User_interface!$I$59)^(AU284-($P284-1)))</f>
        <v>50004.086204898034</v>
      </c>
      <c r="AV297" s="55">
        <f>IF(AV284=" "," ",SUM(SUMIF($B285:$B295,$U$4,AV285:AV295),-SUMIF($B285:$B295,$U$3,AV285:AV295))/(1+User_interface!$I$59)^(AV284-($P284-1)))</f>
        <v>48689.470501361284</v>
      </c>
      <c r="AW297" s="55">
        <f>IF(AW284=" "," ",SUM(SUMIF($B285:$B295,$U$4,AW285:AW295),-SUMIF($B285:$B295,$U$3,AW285:AW295))/(1+User_interface!$I$59)^(AW284-($P284-1)))</f>
        <v>47409.416262279738</v>
      </c>
      <c r="AX297" s="55">
        <f>IF(AX284=" "," ",SUM(SUMIF($B285:$B295,$U$4,AX285:AX295),-SUMIF($B285:$B295,$U$3,AX285:AX295))/(1+User_interface!$I$59)^(AX284-($P284-1)))</f>
        <v>46163.014861031872</v>
      </c>
      <c r="AY297" s="55">
        <f>IF(AY284=" "," ",SUM(SUMIF($B285:$B295,$U$4,AY285:AY295),-SUMIF($B285:$B295,$U$3,AY285:AY295))/(1+User_interface!$I$59)^(AY284-($P284-1)))</f>
        <v>44949.381558940484</v>
      </c>
      <c r="AZ297" s="55">
        <f>IF(AZ284=" "," ",SUM(SUMIF($B285:$B295,$U$4,AZ285:AZ295),-SUMIF($B285:$B295,$U$3,AZ285:AZ295))/(1+User_interface!$I$59)^(AZ284-($P284-1)))</f>
        <v>-9967.1998377578911</v>
      </c>
      <c r="BA297" s="55">
        <f>IF(BA284=" "," ",SUM(SUMIF($B285:$B295,$U$4,BA285:BA295),-SUMIF($B285:$B295,$U$3,BA285:BA295))/(1+User_interface!$I$59)^(BA284-($P284-1)))</f>
        <v>42616.995985642279</v>
      </c>
      <c r="BB297" s="55">
        <f>IF(BB284=" "," ",SUM(SUMIF($B285:$B295,$U$4,BB285:BB295),-SUMIF($B285:$B295,$U$3,BB285:BB295))/(1+User_interface!$I$59)^(BB284-($P284-1)))</f>
        <v>41496.588106759766</v>
      </c>
      <c r="BC297" s="55">
        <f>IF(BC284=" "," ",SUM(SUMIF($B285:$B295,$U$4,BC285:BC295),-SUMIF($B285:$B295,$U$3,BC285:BC295))/(1+User_interface!$I$59)^(BC284-($P284-1)))</f>
        <v>40405.635936474951</v>
      </c>
      <c r="BD297" s="55" t="str">
        <f>IF(BD284=" "," ",SUM(SUMIF($B285:$B295,$U$4,BD285:BD295),-SUMIF($B285:$B295,$U$3,BD285:BD295))/(1+User_interface!$I$59)^(BD284-($P284-1)))</f>
        <v xml:space="preserve"> </v>
      </c>
      <c r="BE297" s="55" t="str">
        <f>IF(BE284=" "," ",SUM(SUMIF($B285:$B295,$U$4,BE285:BE295),-SUMIF($B285:$B295,$U$3,BE285:BE295))/(1+User_interface!$I$59)^(BE284-($P284-1)))</f>
        <v xml:space="preserve"> </v>
      </c>
      <c r="BF297" s="55" t="str">
        <f>IF(BF284=" "," ",SUM(SUMIF($B285:$B295,$U$4,BF285:BF295),-SUMIF($B285:$B295,$U$3,BF285:BF295))/(1+User_interface!$I$59)^(BF284-($P284-1)))</f>
        <v xml:space="preserve"> </v>
      </c>
      <c r="BG297" s="55" t="str">
        <f>IF(BG284=" "," ",SUM(SUMIF($B285:$B295,$U$4,BG285:BG295),-SUMIF($B285:$B295,$U$3,BG285:BG295))/(1+User_interface!$I$59)^(BG284-($P284-1)))</f>
        <v xml:space="preserve"> </v>
      </c>
      <c r="BH297" s="55" t="str">
        <f>IF(BH284=" "," ",SUM(SUMIF($B285:$B295,$U$4,BH285:BH295),-SUMIF($B285:$B295,$U$3,BH285:BH295))/(1+User_interface!$I$59)^(BH284-($P284-1)))</f>
        <v xml:space="preserve"> </v>
      </c>
      <c r="BI297" s="55" t="str">
        <f>IF(BI284=" "," ",SUM(SUMIF($B285:$B295,$U$4,BI285:BI295),-SUMIF($B285:$B295,$U$3,BI285:BI295))/(1+User_interface!$I$59)^(BI284-($P284-1)))</f>
        <v xml:space="preserve"> </v>
      </c>
      <c r="BJ297" s="55" t="str">
        <f>IF(BJ284=" "," ",SUM(SUMIF($B285:$B295,$U$4,BJ285:BJ295),-SUMIF($B285:$B295,$U$3,BJ285:BJ295))/(1+User_interface!$I$59)^(BJ284-($P284-1)))</f>
        <v xml:space="preserve"> </v>
      </c>
      <c r="BK297" s="55" t="str">
        <f>IF(BK284=" "," ",SUM(SUMIF($B285:$B295,$U$4,BK285:BK295),-SUMIF($B285:$B295,$U$3,BK285:BK295))/(1+User_interface!$I$59)^(BK284-($P284-1)))</f>
        <v xml:space="preserve"> </v>
      </c>
      <c r="BL297" s="55" t="str">
        <f>IF(BL284=" "," ",SUM(SUMIF($B285:$B295,$U$4,BL285:BL295),-SUMIF($B285:$B295,$U$3,BL285:BL295))/(1+User_interface!$I$59)^(BL284-($P284-1)))</f>
        <v xml:space="preserve"> </v>
      </c>
      <c r="BM297" s="55" t="str">
        <f>IF(BM284=" "," ",SUM(SUMIF($B285:$B295,$U$4,BM285:BM295),-SUMIF($B285:$B295,$U$3,BM285:BM295))/(1+User_interface!$I$59)^(BM284-($P284-1)))</f>
        <v xml:space="preserve"> </v>
      </c>
    </row>
    <row r="298" spans="2:65">
      <c r="B298" s="88"/>
      <c r="C298" s="68" t="s">
        <v>131</v>
      </c>
      <c r="D298" s="68" t="s">
        <v>6</v>
      </c>
      <c r="F298" s="68" t="str">
        <f>IF(F284=" "," ",SUM(SUMIF($B285:$B296,$U$3,F285:F296),SUMIFS(F285:F296,$B285:$B296,$U$4,$C285:$C296,$W$3),-SUMIF($B285:$B296,$U$4,F285:F296))/(1+User_interface!$I$59)^(F284-($P284-1)))</f>
        <v xml:space="preserve"> </v>
      </c>
      <c r="G298" s="68" t="str">
        <f>IF(G284=" "," ",SUM(SUMIF($B285:$B296,$U$3,G285:G296),SUMIFS(G285:G296,$B285:$B296,$U$4,$C285:$C296,$W$3),-SUMIF($B285:$B296,$U$4,G285:G296))/(1+User_interface!$I$59)^(G284-($P284-1)))</f>
        <v xml:space="preserve"> </v>
      </c>
      <c r="H298" s="68" t="str">
        <f>IF(H284=" "," ",SUM(SUMIF($B285:$B296,$U$3,H285:H296),SUMIFS(H285:H296,$B285:$B296,$U$4,$C285:$C296,$W$3),-SUMIF($B285:$B296,$U$4,H285:H296))/(1+User_interface!$I$59)^(H284-($P284-1)))</f>
        <v xml:space="preserve"> </v>
      </c>
      <c r="I298" s="68" t="str">
        <f>IF(I284=" "," ",SUM(SUMIF($B285:$B296,$U$3,I285:I296),SUMIFS(I285:I296,$B285:$B296,$U$4,$C285:$C296,$W$3),-SUMIF($B285:$B296,$U$4,I285:I296))/(1+User_interface!$I$59)^(I284-($P284-1)))</f>
        <v xml:space="preserve"> </v>
      </c>
      <c r="J298" s="68" t="str">
        <f>IF(J284=" "," ",SUM(SUMIF($B285:$B296,$U$3,J285:J296),SUMIFS(J285:J296,$B285:$B296,$U$4,$C285:$C296,$W$3),-SUMIF($B285:$B296,$U$4,J285:J296))/(1+User_interface!$I$59)^(J284-($P284-1)))</f>
        <v xml:space="preserve"> </v>
      </c>
      <c r="K298" s="68" t="str">
        <f>IF(K284=" "," ",SUM(SUMIF($B285:$B296,$U$3,K285:K296),SUMIFS(K285:K296,$B285:$B296,$U$4,$C285:$C296,$W$3),-SUMIF($B285:$B296,$U$4,K285:K296))/(1+User_interface!$I$59)^(K284-($P284-1)))</f>
        <v xml:space="preserve"> </v>
      </c>
      <c r="L298" s="68" t="str">
        <f>IF(L284=" "," ",SUM(SUMIF($B285:$B296,$U$3,L285:L296),SUMIFS(L285:L296,$B285:$B296,$U$4,$C285:$C296,$W$3),-SUMIF($B285:$B296,$U$4,L285:L296))/(1+User_interface!$I$59)^(L284-($P284-1)))</f>
        <v xml:space="preserve"> </v>
      </c>
      <c r="M298" s="68" t="str">
        <f>IF(M284=" "," ",SUM(SUMIF($B285:$B296,$U$3,M285:M296),SUMIFS(M285:M296,$B285:$B296,$U$4,$C285:$C296,$W$3),-SUMIF($B285:$B296,$U$4,M285:M296))/(1+User_interface!$I$59)^(M284-($P284-1)))</f>
        <v xml:space="preserve"> </v>
      </c>
      <c r="N298" s="68" t="str">
        <f>IF(N284=" "," ",SUM(SUMIF($B285:$B296,$U$3,N285:N296),SUMIFS(N285:N296,$B285:$B296,$U$4,$C285:$C296,$W$3),-SUMIF($B285:$B296,$U$4,N285:N296))/(1+User_interface!$I$59)^(N284-($P284-1)))</f>
        <v xml:space="preserve"> </v>
      </c>
      <c r="O298" s="68" t="str">
        <f>IF(O284=" "," ",SUM(SUMIF($B285:$B296,$U$3,O285:O296),SUMIFS(O285:O296,$B285:$B296,$U$4,$C285:$C296,$W$3),-SUMIF($B285:$B296,$U$4,O285:O296))/(1+User_interface!$I$59)^(O284-($P284-1)))</f>
        <v xml:space="preserve"> </v>
      </c>
      <c r="P298" s="68">
        <f>IF(P284=" "," ",SUM(SUMIF($B285:$B296,$U$3,P285:P296),SUMIFS(P285:P296,$B285:$B296,$U$4,$C285:$C296,$W$3),-SUMIF($B285:$B296,$U$4,P285:P296))/(1+User_interface!$I$59)^(P284-($P284-1)))</f>
        <v>221601.70399221036</v>
      </c>
      <c r="Q298" s="68">
        <f>IF(Q284=" "," ",SUM(SUMIF($B285:$B296,$U$3,Q285:Q296),SUMIFS(Q285:Q296,$B285:$B296,$U$4,$C285:$C296,$W$3),-SUMIF($B285:$B296,$U$4,Q285:Q296))/(1+User_interface!$I$59)^(Q284-($P284-1)))</f>
        <v>185910.26699749418</v>
      </c>
      <c r="R298" s="68">
        <f>IF(R284=" "," ",SUM(SUMIF($B285:$B296,$U$3,R285:R296),SUMIFS(R285:R296,$B285:$B296,$U$4,$C285:$C296,$W$3),-SUMIF($B285:$B296,$U$4,R285:R296))/(1+User_interface!$I$59)^(R284-($P284-1)))</f>
        <v>181022.65530427865</v>
      </c>
      <c r="S298" s="68">
        <f>IF(S284=" "," ",SUM(SUMIF($B285:$B296,$U$3,S285:S296),SUMIFS(S285:S296,$B285:$B296,$U$4,$C285:$C296,$W$3),-SUMIF($B285:$B296,$U$4,S285:S296))/(1+User_interface!$I$59)^(S284-($P284-1)))</f>
        <v>176263.53973152745</v>
      </c>
      <c r="T298" s="68">
        <f>IF(T284=" "," ",SUM(SUMIF($B285:$B296,$U$3,T285:T296),SUMIFS(T285:T296,$B285:$B296,$U$4,$C285:$C296,$W$3),-SUMIF($B285:$B296,$U$4,T285:T296))/(1+User_interface!$I$59)^(T284-($P284-1)))</f>
        <v>171629.54209496346</v>
      </c>
      <c r="U298" s="68">
        <f>IF(U284=" "," ",SUM(SUMIF($B285:$B296,$U$3,U285:U296),SUMIFS(U285:U296,$B285:$B296,$U$4,$C285:$C296,$W$3),-SUMIF($B285:$B296,$U$4,U285:U296))/(1+User_interface!$I$59)^(U284-($P284-1)))</f>
        <v>167117.37302333346</v>
      </c>
      <c r="V298" s="68">
        <f>IF(V284=" "," ",SUM(SUMIF($B285:$B296,$U$3,V285:V296),SUMIFS(V285:V296,$B285:$B296,$U$4,$C285:$C296,$W$3),-SUMIF($B285:$B296,$U$4,V285:V296))/(1+User_interface!$I$59)^(V284-($P284-1)))</f>
        <v>162723.82962349901</v>
      </c>
      <c r="W298" s="68">
        <f>IF(W284=" "," ",SUM(SUMIF($B285:$B296,$U$3,W285:W296),SUMIFS(W285:W296,$B285:$B296,$U$4,$C285:$C296,$W$3),-SUMIF($B285:$B296,$U$4,W285:W296))/(1+User_interface!$I$59)^(W284-($P284-1)))</f>
        <v>158445.79320691241</v>
      </c>
      <c r="X298" s="68">
        <f>IF(X284=" "," ",SUM(SUMIF($B285:$B296,$U$3,X285:X296),SUMIFS(X285:X296,$B285:$B296,$U$4,$C285:$C296,$W$3),-SUMIF($B285:$B296,$U$4,X285:X296))/(1+User_interface!$I$59)^(X284-($P284-1)))</f>
        <v>154280.2270758641</v>
      </c>
      <c r="Y298" s="68">
        <f>IF(Y284=" "," ",SUM(SUMIF($B285:$B296,$U$3,Y285:Y296),SUMIFS(Y285:Y296,$B285:$B296,$U$4,$C285:$C296,$W$3),-SUMIF($B285:$B296,$U$4,Y285:Y296))/(1+User_interface!$I$59)^(Y284-($P284-1)))</f>
        <v>150224.17436792998</v>
      </c>
      <c r="Z298" s="68">
        <f>IF(Z284=" "," ",SUM(SUMIF($B285:$B296,$U$3,Z285:Z296),SUMIFS(Z285:Z296,$B285:$B296,$U$4,$C285:$C296,$W$3),-SUMIF($B285:$B296,$U$4,Z285:Z296))/(1+User_interface!$I$59)^(Z284-($P284-1)))</f>
        <v>146274.75595708861</v>
      </c>
      <c r="AA298" s="68">
        <f>IF(AA284=" "," ",SUM(SUMIF($B285:$B296,$U$3,AA285:AA296),SUMIFS(AA285:AA296,$B285:$B296,$U$4,$C285:$C296,$W$3),-SUMIF($B285:$B296,$U$4,AA285:AA296))/(1+User_interface!$I$59)^(AA284-($P284-1)))</f>
        <v>247025.67237956094</v>
      </c>
      <c r="AB298" s="68">
        <f>IF(AB284=" "," ",SUM(SUMIF($B285:$B296,$U$3,AB285:AB296),SUMIFS(AB285:AB296,$B285:$B296,$U$4,$C285:$C296,$W$3),-SUMIF($B285:$B296,$U$4,AB285:AB296))/(1+User_interface!$I$59)^(AB284-($P284-1)))</f>
        <v>138684.68199612285</v>
      </c>
      <c r="AC298" s="68">
        <f>IF(AC284=" "," ",SUM(SUMIF($B285:$B296,$U$3,AC285:AC296),SUMIFS(AC285:AC296,$B285:$B296,$U$4,$C285:$C296,$W$3),-SUMIF($B285:$B296,$U$4,AC285:AC296))/(1+User_interface!$I$59)^(AC284-($P284-1)))</f>
        <v>135038.63874987618</v>
      </c>
      <c r="AD298" s="68">
        <f>IF(AD284=" "," ",SUM(SUMIF($B285:$B296,$U$3,AD285:AD296),SUMIFS(AD285:AD296,$B285:$B296,$U$4,$C285:$C296,$W$3),-SUMIF($B285:$B296,$U$4,AD285:AD296))/(1+User_interface!$I$59)^(AD284-($P284-1)))</f>
        <v>131488.45058410536</v>
      </c>
      <c r="AE298" s="68">
        <f>IF(AE284=" "," ",SUM(SUMIF($B285:$B296,$U$3,AE285:AE296),SUMIFS(AE285:AE296,$B285:$B296,$U$4,$C285:$C296,$W$3),-SUMIF($B285:$B296,$U$4,AE285:AE296))/(1+User_interface!$I$59)^(AE284-($P284-1)))</f>
        <v>128031.59745287767</v>
      </c>
      <c r="AF298" s="68">
        <f>IF(AF284=" "," ",SUM(SUMIF($B285:$B296,$U$3,AF285:AF296),SUMIFS(AF285:AF296,$B285:$B296,$U$4,$C285:$C296,$W$3),-SUMIF($B285:$B296,$U$4,AF285:AF296))/(1+User_interface!$I$59)^(AF284-($P284-1)))</f>
        <v>124665.62556268519</v>
      </c>
      <c r="AG298" s="68">
        <f>IF(AG284=" "," ",SUM(SUMIF($B285:$B296,$U$3,AG285:AG296),SUMIFS(AG285:AG296,$B285:$B296,$U$4,$C285:$C296,$W$3),-SUMIF($B285:$B296,$U$4,AG285:AG296))/(1+User_interface!$I$59)^(AG284-($P284-1)))</f>
        <v>121388.14563065744</v>
      </c>
      <c r="AH298" s="68">
        <f>IF(AH284=" "," ",SUM(SUMIF($B285:$B296,$U$3,AH285:AH296),SUMIFS(AH285:AH296,$B285:$B296,$U$4,$C285:$C296,$W$3),-SUMIF($B285:$B296,$U$4,AH285:AH296))/(1+User_interface!$I$59)^(AH284-($P284-1)))</f>
        <v>118196.83118856615</v>
      </c>
      <c r="AI298" s="68">
        <f>IF(AI284=" "," ",SUM(SUMIF($B285:$B296,$U$3,AI285:AI296),SUMIFS(AI285:AI296,$B285:$B296,$U$4,$C285:$C296,$W$3),-SUMIF($B285:$B296,$U$4,AI285:AI296))/(1+User_interface!$I$59)^(AI284-($P284-1)))</f>
        <v>115089.4169314179</v>
      </c>
      <c r="AJ298" s="68">
        <f>IF(AJ284=" "," ",SUM(SUMIF($B285:$B296,$U$3,AJ285:AJ296),SUMIFS(AJ285:AJ296,$B285:$B296,$U$4,$C285:$C296,$W$3),-SUMIF($B285:$B296,$U$4,AJ285:AJ296))/(1+User_interface!$I$59)^(AJ284-($P284-1)))</f>
        <v>112063.69710946242</v>
      </c>
      <c r="AK298" s="68">
        <f>IF(AK284=" "," ",SUM(SUMIF($B285:$B296,$U$3,AK285:AK296),SUMIFS(AK285:AK296,$B285:$B296,$U$4,$C285:$C296,$W$3),-SUMIF($B285:$B296,$U$4,AK285:AK296))/(1+User_interface!$I$59)^(AK284-($P284-1)))</f>
        <v>109117.52396247559</v>
      </c>
      <c r="AL298" s="68">
        <f>IF(AL284=" "," ",SUM(SUMIF($B285:$B296,$U$3,AL285:AL296),SUMIFS(AL285:AL296,$B285:$B296,$U$4,$C285:$C296,$W$3),-SUMIF($B285:$B296,$U$4,AL285:AL296))/(1+User_interface!$I$59)^(AL284-($P284-1)))</f>
        <v>106248.80619520506</v>
      </c>
      <c r="AM298" s="68">
        <f>IF(AM284=" "," ",SUM(SUMIF($B285:$B296,$U$3,AM285:AM296),SUMIFS(AM285:AM296,$B285:$B296,$U$4,$C285:$C296,$W$3),-SUMIF($B285:$B296,$U$4,AM285:AM296))/(1+User_interface!$I$59)^(AM284-($P284-1)))</f>
        <v>179430.70640019263</v>
      </c>
      <c r="AN298" s="68">
        <f>IF(AN284=" "," ",SUM(SUMIF($B285:$B296,$U$3,AN285:AN296),SUMIFS(AN285:AN296,$B285:$B296,$U$4,$C285:$C296,$W$3),-SUMIF($B285:$B296,$U$4,AN285:AN296))/(1+User_interface!$I$59)^(AN284-($P284-1)))</f>
        <v>100735.64507584895</v>
      </c>
      <c r="AO298" s="68">
        <f>IF(AO284=" "," ",SUM(SUMIF($B285:$B296,$U$3,AO285:AO296),SUMIFS(AO285:AO296,$B285:$B296,$U$4,$C285:$C296,$W$3),-SUMIF($B285:$B296,$U$4,AO285:AO296))/(1+User_interface!$I$59)^(AO284-($P284-1)))</f>
        <v>98087.288291965873</v>
      </c>
      <c r="AP298" s="68">
        <f>IF(AP284=" "," ",SUM(SUMIF($B285:$B296,$U$3,AP285:AP296),SUMIFS(AP285:AP296,$B285:$B296,$U$4,$C285:$C296,$W$3),-SUMIF($B285:$B296,$U$4,AP285:AP296))/(1+User_interface!$I$59)^(AP284-($P284-1)))</f>
        <v>95508.557246315366</v>
      </c>
      <c r="AQ298" s="68">
        <f>IF(AQ284=" "," ",SUM(SUMIF($B285:$B296,$U$3,AQ285:AQ296),SUMIFS(AQ285:AQ296,$B285:$B296,$U$4,$C285:$C296,$W$3),-SUMIF($B285:$B296,$U$4,AQ285:AQ296))/(1+User_interface!$I$59)^(AQ284-($P284-1)))</f>
        <v>92997.621466714088</v>
      </c>
      <c r="AR298" s="68">
        <f>IF(AR284=" "," ",SUM(SUMIF($B285:$B296,$U$3,AR285:AR296),SUMIFS(AR285:AR296,$B285:$B296,$U$4,$C285:$C296,$W$3),-SUMIF($B285:$B296,$U$4,AR285:AR296))/(1+User_interface!$I$59)^(AR284-($P284-1)))</f>
        <v>90552.698604395424</v>
      </c>
      <c r="AS298" s="68">
        <f>IF(AS284=" "," ",SUM(SUMIF($B285:$B296,$U$3,AS285:AS296),SUMIFS(AS285:AS296,$B285:$B296,$U$4,$C285:$C296,$W$3),-SUMIF($B285:$B296,$U$4,AS285:AS296))/(1+User_interface!$I$59)^(AS284-($P284-1)))</f>
        <v>88172.05316883685</v>
      </c>
      <c r="AT298" s="68">
        <f>IF(AT284=" "," ",SUM(SUMIF($B285:$B296,$U$3,AT285:AT296),SUMIFS(AT285:AT296,$B285:$B296,$U$4,$C285:$C296,$W$3),-SUMIF($B285:$B296,$U$4,AT285:AT296))/(1+User_interface!$I$59)^(AT284-($P284-1)))</f>
        <v>85853.99529584893</v>
      </c>
      <c r="AU298" s="68">
        <f>IF(AU284=" "," ",SUM(SUMIF($B285:$B296,$U$3,AU285:AU296),SUMIFS(AU285:AU296,$B285:$B296,$U$4,$C285:$C296,$W$3),-SUMIF($B285:$B296,$U$4,AU285:AU296))/(1+User_interface!$I$59)^(AU284-($P284-1)))</f>
        <v>83596.879548051555</v>
      </c>
      <c r="AV298" s="68">
        <f>IF(AV284=" "," ",SUM(SUMIF($B285:$B296,$U$3,AV285:AV296),SUMIFS(AV285:AV296,$B285:$B296,$U$4,$C285:$C296,$W$3),-SUMIF($B285:$B296,$U$4,AV285:AV296))/(1+User_interface!$I$59)^(AV284-($P284-1)))</f>
        <v>81399.103746885638</v>
      </c>
      <c r="AW298" s="68">
        <f>IF(AW284=" "," ",SUM(SUMIF($B285:$B296,$U$3,AW285:AW296),SUMIFS(AW285:AW296,$B285:$B296,$U$4,$C285:$C296,$W$3),-SUMIF($B285:$B296,$U$4,AW285:AW296))/(1+User_interface!$I$59)^(AW284-($P284-1)))</f>
        <v>79259.107835331699</v>
      </c>
      <c r="AX298" s="68">
        <f>IF(AX284=" "," ",SUM(SUMIF($B285:$B296,$U$3,AX285:AX296),SUMIFS(AX285:AX296,$B285:$B296,$U$4,$C285:$C296,$W$3),-SUMIF($B285:$B296,$U$4,AX285:AX296))/(1+User_interface!$I$59)^(AX284-($P284-1)))</f>
        <v>77175.37277052745</v>
      </c>
      <c r="AY298" s="68">
        <f>IF(AY284=" "," ",SUM(SUMIF($B285:$B296,$U$3,AY285:AY296),SUMIFS(AY285:AY296,$B285:$B296,$U$4,$C285:$C296,$W$3),-SUMIF($B285:$B296,$U$4,AY285:AY296))/(1+User_interface!$I$59)^(AY284-($P284-1)))</f>
        <v>75146.419445498992</v>
      </c>
      <c r="AZ298" s="68">
        <f>IF(AZ284=" "," ",SUM(SUMIF($B285:$B296,$U$3,AZ285:AZ296),SUMIFS(AZ285:AZ296,$B285:$B296,$U$4,$C285:$C296,$W$3),-SUMIF($B285:$B296,$U$4,AZ285:AZ296))/(1+User_interface!$I$59)^(AZ284-($P284-1)))</f>
        <v>126905.66235425205</v>
      </c>
      <c r="BA298" s="68">
        <f>IF(BA284=" "," ",SUM(SUMIF($B285:$B296,$U$3,BA285:BA296),SUMIFS(BA285:BA296,$B285:$B296,$U$4,$C285:$C296,$W$3),-SUMIF($B285:$B296,$U$4,BA285:BA296))/(1+User_interface!$I$59)^(BA284-($P284-1)))</f>
        <v>71247.134994390988</v>
      </c>
      <c r="BB298" s="68">
        <f>IF(BB284=" "," ",SUM(SUMIF($B285:$B296,$U$3,BB285:BB296),SUMIFS(BB285:BB296,$B285:$B296,$U$4,$C285:$C296,$W$3),-SUMIF($B285:$B296,$U$4,BB285:BB296))/(1+User_interface!$I$59)^(BB284-($P284-1)))</f>
        <v>69374.036021802327</v>
      </c>
      <c r="BC298" s="68">
        <f>IF(BC284=" "," ",SUM(SUMIF($B285:$B296,$U$3,BC285:BC296),SUMIFS(BC285:BC296,$B285:$B296,$U$4,$C285:$C296,$W$3),-SUMIF($B285:$B296,$U$4,BC285:BC296))/(1+User_interface!$I$59)^(BC284-($P284-1)))</f>
        <v>67550.18113125836</v>
      </c>
      <c r="BD298" s="68" t="str">
        <f>IF(BD284=" "," ",SUM(SUMIF($B285:$B296,$U$3,BD285:BD296),SUMIFS(BD285:BD296,$B285:$B296,$U$4,$C285:$C296,$W$3),-SUMIF($B285:$B296,$U$4,BD285:BD296))/(1+User_interface!$I$59)^(BD284-($P284-1)))</f>
        <v xml:space="preserve"> </v>
      </c>
      <c r="BE298" s="68" t="str">
        <f>IF(BE284=" "," ",SUM(SUMIF($B285:$B296,$U$3,BE285:BE296),SUMIFS(BE285:BE296,$B285:$B296,$U$4,$C285:$C296,$W$3),-SUMIF($B285:$B296,$U$4,BE285:BE296))/(1+User_interface!$I$59)^(BE284-($P284-1)))</f>
        <v xml:space="preserve"> </v>
      </c>
      <c r="BF298" s="68" t="str">
        <f>IF(BF284=" "," ",SUM(SUMIF($B285:$B296,$U$3,BF285:BF296),SUMIFS(BF285:BF296,$B285:$B296,$U$4,$C285:$C296,$W$3),-SUMIF($B285:$B296,$U$4,BF285:BF296))/(1+User_interface!$I$59)^(BF284-($P284-1)))</f>
        <v xml:space="preserve"> </v>
      </c>
      <c r="BG298" s="68" t="str">
        <f>IF(BG284=" "," ",SUM(SUMIF($B285:$B296,$U$3,BG285:BG296),SUMIFS(BG285:BG296,$B285:$B296,$U$4,$C285:$C296,$W$3),-SUMIF($B285:$B296,$U$4,BG285:BG296))/(1+User_interface!$I$59)^(BG284-($P284-1)))</f>
        <v xml:space="preserve"> </v>
      </c>
      <c r="BH298" s="68" t="str">
        <f>IF(BH284=" "," ",SUM(SUMIF($B285:$B296,$U$3,BH285:BH296),SUMIFS(BH285:BH296,$B285:$B296,$U$4,$C285:$C296,$W$3),-SUMIF($B285:$B296,$U$4,BH285:BH296))/(1+User_interface!$I$59)^(BH284-($P284-1)))</f>
        <v xml:space="preserve"> </v>
      </c>
      <c r="BI298" s="68" t="str">
        <f>IF(BI284=" "," ",SUM(SUMIF($B285:$B296,$U$3,BI285:BI296),SUMIFS(BI285:BI296,$B285:$B296,$U$4,$C285:$C296,$W$3),-SUMIF($B285:$B296,$U$4,BI285:BI296))/(1+User_interface!$I$59)^(BI284-($P284-1)))</f>
        <v xml:space="preserve"> </v>
      </c>
      <c r="BJ298" s="68" t="str">
        <f>IF(BJ284=" "," ",SUM(SUMIF($B285:$B296,$U$3,BJ285:BJ296),SUMIFS(BJ285:BJ296,$B285:$B296,$U$4,$C285:$C296,$W$3),-SUMIF($B285:$B296,$U$4,BJ285:BJ296))/(1+User_interface!$I$59)^(BJ284-($P284-1)))</f>
        <v xml:space="preserve"> </v>
      </c>
      <c r="BK298" s="68" t="str">
        <f>IF(BK284=" "," ",SUM(SUMIF($B285:$B296,$U$3,BK285:BK296),SUMIFS(BK285:BK296,$B285:$B296,$U$4,$C285:$C296,$W$3),-SUMIF($B285:$B296,$U$4,BK285:BK296))/(1+User_interface!$I$59)^(BK284-($P284-1)))</f>
        <v xml:space="preserve"> </v>
      </c>
      <c r="BL298" s="68" t="str">
        <f>IF(BL284=" "," ",SUM(SUMIF($B285:$B296,$U$3,BL285:BL296),SUMIFS(BL285:BL296,$B285:$B296,$U$4,$C285:$C296,$W$3),-SUMIF($B285:$B296,$U$4,BL285:BL296))/(1+User_interface!$I$59)^(BL284-($P284-1)))</f>
        <v xml:space="preserve"> </v>
      </c>
      <c r="BM298" s="68" t="str">
        <f>IF(BM284=" "," ",SUM(SUMIF($B285:$B296,$U$3,BM285:BM296),SUMIFS(BM285:BM296,$B285:$B296,$U$4,$C285:$C296,$W$3),-SUMIF($B285:$B296,$U$4,BM285:BM296))/(1+User_interface!$I$59)^(BM284-($P284-1)))</f>
        <v xml:space="preserve"> </v>
      </c>
    </row>
    <row r="299" spans="2:65">
      <c r="B299" s="88"/>
      <c r="C299" s="68" t="s">
        <v>130</v>
      </c>
      <c r="D299" s="68" t="s">
        <v>58</v>
      </c>
      <c r="F299" s="68" t="str">
        <f>IF(F284=" "," ",(INDEX(F285:F296,MATCH($U$5,$B285:$B296,0))/(1+User_interface!$I$59)^(F284-($P284-1))))</f>
        <v xml:space="preserve"> </v>
      </c>
      <c r="G299" s="68" t="str">
        <f>IF(G284=" "," ",(INDEX(G285:G296,MATCH($U$5,$B285:$B296,0))/(1+User_interface!$I$59)^(G284-($P284-1))))</f>
        <v xml:space="preserve"> </v>
      </c>
      <c r="H299" s="68" t="str">
        <f>IF(H284=" "," ",(INDEX(H285:H296,MATCH($U$5,$B285:$B296,0))/(1+User_interface!$I$59)^(H284-($P284-1))))</f>
        <v xml:space="preserve"> </v>
      </c>
      <c r="I299" s="68" t="str">
        <f>IF(I284=" "," ",(INDEX(I285:I296,MATCH($U$5,$B285:$B296,0))/(1+User_interface!$I$59)^(I284-($P284-1))))</f>
        <v xml:space="preserve"> </v>
      </c>
      <c r="J299" s="68" t="str">
        <f>IF(J284=" "," ",(INDEX(J285:J296,MATCH($U$5,$B285:$B296,0))/(1+User_interface!$I$59)^(J284-($P284-1))))</f>
        <v xml:space="preserve"> </v>
      </c>
      <c r="K299" s="68" t="str">
        <f>IF(K284=" "," ",(INDEX(K285:K296,MATCH($U$5,$B285:$B296,0))/(1+User_interface!$I$59)^(K284-($P284-1))))</f>
        <v xml:space="preserve"> </v>
      </c>
      <c r="L299" s="68" t="str">
        <f>IF(L284=" "," ",(INDEX(L285:L296,MATCH($U$5,$B285:$B296,0))/(1+User_interface!$I$59)^(L284-($P284-1))))</f>
        <v xml:space="preserve"> </v>
      </c>
      <c r="M299" s="68" t="str">
        <f>IF(M284=" "," ",(INDEX(M285:M296,MATCH($U$5,$B285:$B296,0))/(1+User_interface!$I$59)^(M284-($P284-1))))</f>
        <v xml:space="preserve"> </v>
      </c>
      <c r="N299" s="68" t="str">
        <f>IF(N284=" "," ",(INDEX(N285:N296,MATCH($U$5,$B285:$B296,0))/(1+User_interface!$I$59)^(N284-($P284-1))))</f>
        <v xml:space="preserve"> </v>
      </c>
      <c r="O299" s="68" t="str">
        <f>IF(O284=" "," ",(INDEX(O285:O296,MATCH($U$5,$B285:$B296,0))/(1+User_interface!$I$59)^(O284-($P284-1))))</f>
        <v xml:space="preserve"> </v>
      </c>
      <c r="P299" s="68">
        <f>IF(P284=" "," ",(INDEX(P285:P296,MATCH($U$5,$B285:$B296,0))/(1+User_interface!$I$59)^(P284-($P284-1))))</f>
        <v>6934.9074975657259</v>
      </c>
      <c r="Q299" s="68">
        <f>IF(Q284=" "," ",(INDEX(Q285:Q296,MATCH($U$5,$B285:$B296,0))/(1+User_interface!$I$59)^(Q284-($P284-1))))</f>
        <v>6752.5876315148262</v>
      </c>
      <c r="R299" s="68">
        <f>IF(R284=" "," ",(INDEX(R285:R296,MATCH($U$5,$B285:$B296,0))/(1+User_interface!$I$59)^(R284-($P284-1))))</f>
        <v>6575.0609849219336</v>
      </c>
      <c r="S299" s="68">
        <f>IF(S284=" "," ",(INDEX(S285:S296,MATCH($U$5,$B285:$B296,0))/(1+User_interface!$I$59)^(S284-($P284-1))))</f>
        <v>6402.2015432540747</v>
      </c>
      <c r="T299" s="68">
        <f>IF(T284=" "," ",(INDEX(T285:T296,MATCH($U$5,$B285:$B296,0))/(1+User_interface!$I$59)^(T284-($P284-1))))</f>
        <v>6233.8866049212029</v>
      </c>
      <c r="U299" s="68">
        <f>IF(U284=" "," ",(INDEX(U285:U296,MATCH($U$5,$B285:$B296,0))/(1+User_interface!$I$59)^(U284-($P284-1))))</f>
        <v>6069.9966941783878</v>
      </c>
      <c r="V299" s="68">
        <f>IF(V284=" "," ",(INDEX(V285:V296,MATCH($U$5,$B285:$B296,0))/(1+User_interface!$I$59)^(V284-($P284-1))))</f>
        <v>5910.4154763178067</v>
      </c>
      <c r="W299" s="68">
        <f>IF(W284=" "," ",(INDEX(W285:W296,MATCH($U$5,$B285:$B296,0))/(1+User_interface!$I$59)^(W284-($P284-1))))</f>
        <v>5755.0296750903681</v>
      </c>
      <c r="X299" s="68">
        <f>IF(X284=" "," ",(INDEX(X285:X296,MATCH($U$5,$B285:$B296,0))/(1+User_interface!$I$59)^(X284-($P284-1))))</f>
        <v>5603.7289922983146</v>
      </c>
      <c r="Y299" s="68">
        <f>IF(Y284=" "," ",(INDEX(Y285:Y296,MATCH($U$5,$B285:$B296,0))/(1+User_interface!$I$59)^(Y284-($P284-1))))</f>
        <v>5456.4060295017671</v>
      </c>
      <c r="Z299" s="68">
        <f>IF(Z284=" "," ",(INDEX(Z285:Z296,MATCH($U$5,$B285:$B296,0))/(1+User_interface!$I$59)^(Z284-($P284-1))))</f>
        <v>5312.9562117836094</v>
      </c>
      <c r="AA299" s="68">
        <f>IF(AA284=" "," ",(INDEX(AA285:AA296,MATCH($U$5,$B285:$B296,0))/(1+User_interface!$I$59)^(AA284-($P284-1))))</f>
        <v>5173.277713518607</v>
      </c>
      <c r="AB299" s="68">
        <f>IF(AB284=" "," ",(INDEX(AB285:AB296,MATCH($U$5,$B285:$B296,0))/(1+User_interface!$I$59)^(AB284-($P284-1))))</f>
        <v>5037.2713860940685</v>
      </c>
      <c r="AC299" s="68">
        <f>IF(AC284=" "," ",(INDEX(AC285:AC296,MATCH($U$5,$B285:$B296,0))/(1+User_interface!$I$59)^(AC284-($P284-1))))</f>
        <v>4904.8406875307383</v>
      </c>
      <c r="AD299" s="68">
        <f>IF(AD284=" "," ",(INDEX(AD285:AD296,MATCH($U$5,$B285:$B296,0))/(1+User_interface!$I$59)^(AD284-($P284-1))))</f>
        <v>4775.8916139539815</v>
      </c>
      <c r="AE299" s="68">
        <f>IF(AE284=" "," ",(INDEX(AE285:AE296,MATCH($U$5,$B285:$B296,0))/(1+User_interface!$I$59)^(AE284-($P284-1))))</f>
        <v>4650.3326328665844</v>
      </c>
      <c r="AF299" s="68">
        <f>IF(AF284=" "," ",(INDEX(AF285:AF296,MATCH($U$5,$B285:$B296,0))/(1+User_interface!$I$59)^(AF284-($P284-1))))</f>
        <v>4528.0746181758377</v>
      </c>
      <c r="AG299" s="68">
        <f>IF(AG284=" "," ",(INDEX(AG285:AG296,MATCH($U$5,$B285:$B296,0))/(1+User_interface!$I$59)^(AG284-($P284-1))))</f>
        <v>4409.0307869287617</v>
      </c>
      <c r="AH299" s="68">
        <f>IF(AH284=" "," ",(INDEX(AH285:AH296,MATCH($U$5,$B285:$B296,0))/(1+User_interface!$I$59)^(AH284-($P284-1))))</f>
        <v>4293.1166377105756</v>
      </c>
      <c r="AI299" s="68">
        <f>IF(AI284=" "," ",(INDEX(AI285:AI296,MATCH($U$5,$B285:$B296,0))/(1+User_interface!$I$59)^(AI284-($P284-1))))</f>
        <v>4180.2498906626843</v>
      </c>
      <c r="AJ299" s="68">
        <f>IF(AJ284=" "," ",(INDEX(AJ285:AJ296,MATCH($U$5,$B285:$B296,0))/(1+User_interface!$I$59)^(AJ284-($P284-1))))</f>
        <v>4070.3504290775895</v>
      </c>
      <c r="AK299" s="68">
        <f>IF(AK284=" "," ",(INDEX(AK285:AK296,MATCH($U$5,$B285:$B296,0))/(1+User_interface!$I$59)^(AK284-($P284-1))))</f>
        <v>3963.3402425292993</v>
      </c>
      <c r="AL299" s="68">
        <f>IF(AL284=" "," ",(INDEX(AL285:AL296,MATCH($U$5,$B285:$B296,0))/(1+User_interface!$I$59)^(AL284-($P284-1))))</f>
        <v>3859.1433714988311</v>
      </c>
      <c r="AM299" s="68">
        <f>IF(AM284=" "," ",(INDEX(AM285:AM296,MATCH($U$5,$B285:$B296,0))/(1+User_interface!$I$59)^(AM284-($P284-1))))</f>
        <v>3757.6858534555317</v>
      </c>
      <c r="AN299" s="68">
        <f>IF(AN284=" "," ",(INDEX(AN285:AN296,MATCH($U$5,$B285:$B296,0))/(1+User_interface!$I$59)^(AN284-($P284-1))))</f>
        <v>3658.8956703559224</v>
      </c>
      <c r="AO299" s="68">
        <f>IF(AO284=" "," ",(INDEX(AO285:AO296,MATCH($U$5,$B285:$B296,0))/(1+User_interface!$I$59)^(AO284-($P284-1))))</f>
        <v>3562.7026975228068</v>
      </c>
      <c r="AP299" s="68">
        <f>IF(AP284=" "," ",(INDEX(AP285:AP296,MATCH($U$5,$B285:$B296,0))/(1+User_interface!$I$59)^(AP284-($P284-1))))</f>
        <v>3469.0386538683615</v>
      </c>
      <c r="AQ299" s="68">
        <f>IF(AQ284=" "," ",(INDEX(AQ285:AQ296,MATCH($U$5,$B285:$B296,0))/(1+User_interface!$I$59)^(AQ284-($P284-1))))</f>
        <v>3377.8370534258629</v>
      </c>
      <c r="AR299" s="68">
        <f>IF(AR284=" "," ",(INDEX(AR285:AR296,MATCH($U$5,$B285:$B296,0))/(1+User_interface!$I$59)^(AR284-($P284-1))))</f>
        <v>3289.0331581556607</v>
      </c>
      <c r="AS299" s="68">
        <f>IF(AS284=" "," ",(INDEX(AS285:AS296,MATCH($U$5,$B285:$B296,0))/(1+User_interface!$I$59)^(AS284-($P284-1))))</f>
        <v>3202.5639319918805</v>
      </c>
      <c r="AT299" s="68">
        <f>IF(AT284=" "," ",(INDEX(AT285:AT296,MATCH($U$5,$B285:$B296,0))/(1+User_interface!$I$59)^(AT284-($P284-1))))</f>
        <v>3118.3679960972545</v>
      </c>
      <c r="AU299" s="68">
        <f>IF(AU284=" "," ",(INDEX(AU285:AU296,MATCH($U$5,$B285:$B296,0))/(1+User_interface!$I$59)^(AU284-($P284-1))))</f>
        <v>3036.3855852943088</v>
      </c>
      <c r="AV299" s="68">
        <f>IF(AV284=" "," ",(INDEX(AV285:AV296,MATCH($U$5,$B285:$B296,0))/(1+User_interface!$I$59)^(AV284-($P284-1))))</f>
        <v>2956.5585056419754</v>
      </c>
      <c r="AW299" s="68">
        <f>IF(AW284=" "," ",(INDEX(AW285:AW296,MATCH($U$5,$B285:$B296,0))/(1+User_interface!$I$59)^(AW284-($P284-1))))</f>
        <v>2878.8300931275326</v>
      </c>
      <c r="AX299" s="68">
        <f>IF(AX284=" "," ",(INDEX(AX285:AX296,MATCH($U$5,$B285:$B296,0))/(1+User_interface!$I$59)^(AX284-($P284-1))))</f>
        <v>2803.1451734445304</v>
      </c>
      <c r="AY299" s="68">
        <f>IF(AY284=" "," ",(INDEX(AY285:AY296,MATCH($U$5,$B285:$B296,0))/(1+User_interface!$I$59)^(AY284-($P284-1))))</f>
        <v>2729.4500228281699</v>
      </c>
      <c r="AZ299" s="68">
        <f>IF(AZ284=" "," ",(INDEX(AZ285:AZ296,MATCH($U$5,$B285:$B296,0))/(1+User_interface!$I$59)^(AZ284-($P284-1))))</f>
        <v>2657.6923299203218</v>
      </c>
      <c r="BA299" s="68">
        <f>IF(BA284=" "," ",(INDEX(BA285:BA296,MATCH($U$5,$B285:$B296,0))/(1+User_interface!$I$59)^(BA284-($P284-1))))</f>
        <v>2587.8211586371199</v>
      </c>
      <c r="BB299" s="68">
        <f>IF(BB284=" "," ",(INDEX(BB285:BB296,MATCH($U$5,$B285:$B296,0))/(1+User_interface!$I$59)^(BB284-($P284-1))))</f>
        <v>2519.7869120127748</v>
      </c>
      <c r="BC299" s="68">
        <f>IF(BC284=" "," ",(INDEX(BC285:BC296,MATCH($U$5,$B285:$B296,0))/(1+User_interface!$I$59)^(BC284-($P284-1))))</f>
        <v>2453.5412969939389</v>
      </c>
      <c r="BD299" s="68" t="str">
        <f>IF(BD284=" "," ",(INDEX(BD285:BD296,MATCH($U$5,$B285:$B296,0))/(1+User_interface!$I$59)^(BD284-($P284-1))))</f>
        <v xml:space="preserve"> </v>
      </c>
      <c r="BE299" s="68" t="str">
        <f>IF(BE284=" "," ",(INDEX(BE285:BE296,MATCH($U$5,$B285:$B296,0))/(1+User_interface!$I$59)^(BE284-($P284-1))))</f>
        <v xml:space="preserve"> </v>
      </c>
      <c r="BF299" s="68" t="str">
        <f>IF(BF284=" "," ",(INDEX(BF285:BF296,MATCH($U$5,$B285:$B296,0))/(1+User_interface!$I$59)^(BF284-($P284-1))))</f>
        <v xml:space="preserve"> </v>
      </c>
      <c r="BG299" s="68" t="str">
        <f>IF(BG284=" "," ",(INDEX(BG285:BG296,MATCH($U$5,$B285:$B296,0))/(1+User_interface!$I$59)^(BG284-($P284-1))))</f>
        <v xml:space="preserve"> </v>
      </c>
      <c r="BH299" s="68" t="str">
        <f>IF(BH284=" "," ",(INDEX(BH285:BH296,MATCH($U$5,$B285:$B296,0))/(1+User_interface!$I$59)^(BH284-($P284-1))))</f>
        <v xml:space="preserve"> </v>
      </c>
      <c r="BI299" s="68" t="str">
        <f>IF(BI284=" "," ",(INDEX(BI285:BI296,MATCH($U$5,$B285:$B296,0))/(1+User_interface!$I$59)^(BI284-($P284-1))))</f>
        <v xml:space="preserve"> </v>
      </c>
      <c r="BJ299" s="68" t="str">
        <f>IF(BJ284=" "," ",(INDEX(BJ285:BJ296,MATCH($U$5,$B285:$B296,0))/(1+User_interface!$I$59)^(BJ284-($P284-1))))</f>
        <v xml:space="preserve"> </v>
      </c>
      <c r="BK299" s="68" t="str">
        <f>IF(BK284=" "," ",(INDEX(BK285:BK296,MATCH($U$5,$B285:$B296,0))/(1+User_interface!$I$59)^(BK284-($P284-1))))</f>
        <v xml:space="preserve"> </v>
      </c>
      <c r="BL299" s="68" t="str">
        <f>IF(BL284=" "," ",(INDEX(BL285:BL296,MATCH($U$5,$B285:$B296,0))/(1+User_interface!$I$59)^(BL284-($P284-1))))</f>
        <v xml:space="preserve"> </v>
      </c>
      <c r="BM299" s="68" t="str">
        <f>IF(BM284=" "," ",(INDEX(BM285:BM296,MATCH($U$5,$B285:$B296,0))/(1+User_interface!$I$59)^(BM284-($P284-1))))</f>
        <v xml:space="preserve"> </v>
      </c>
    </row>
    <row r="300" spans="2:65">
      <c r="B300" s="88"/>
      <c r="C300" s="88"/>
    </row>
    <row r="301" spans="2:65">
      <c r="B301" s="88" t="s">
        <v>209</v>
      </c>
      <c r="C301" s="88"/>
      <c r="E301" s="68" t="s">
        <v>54</v>
      </c>
      <c r="F301" s="68" t="str">
        <f>IF(AND(ABS(SUM(G301,-1,-$P301))&lt;=User_interface!$I$67,SUM(G301,-1)&lt;=$P301),SUM(G301,-1)," ")</f>
        <v xml:space="preserve"> </v>
      </c>
      <c r="G301" s="68" t="str">
        <f>IF(AND(ABS(SUM(H301,-1,-$P301))&lt;=User_interface!$I$67,SUM(H301,-1)&lt;=$P301),SUM(H301,-1)," ")</f>
        <v xml:space="preserve"> </v>
      </c>
      <c r="H301" s="68" t="str">
        <f>IF(AND(ABS(SUM(I301,-1,-$P301))&lt;=User_interface!$I$67,SUM(I301,-1)&lt;=$P301),SUM(I301,-1)," ")</f>
        <v xml:space="preserve"> </v>
      </c>
      <c r="I301" s="68" t="str">
        <f>IF(AND(ABS(SUM(J301,-1,-$P301))&lt;=User_interface!$I$67,SUM(J301,-1)&lt;=$P301),SUM(J301,-1)," ")</f>
        <v xml:space="preserve"> </v>
      </c>
      <c r="J301" s="68" t="str">
        <f>IF(AND(ABS(SUM(K301,-1,-$P301))&lt;=User_interface!$I$67,SUM(K301,-1)&lt;=$P301),SUM(K301,-1)," ")</f>
        <v xml:space="preserve"> </v>
      </c>
      <c r="K301" s="68" t="str">
        <f>IF(AND(ABS(SUM(L301,-1,-$P301))&lt;=User_interface!$I$67,SUM(L301,-1)&lt;=$P301),SUM(L301,-1)," ")</f>
        <v xml:space="preserve"> </v>
      </c>
      <c r="L301" s="68" t="str">
        <f>IF(AND(ABS(SUM(M301,-1,-$P301))&lt;=User_interface!$I$67,SUM(M301,-1)&lt;=$P301),SUM(M301,-1)," ")</f>
        <v xml:space="preserve"> </v>
      </c>
      <c r="M301" s="68" t="str">
        <f>IF(AND(ABS(SUM(N301,-1,-$P301))&lt;=User_interface!$I$67,SUM(N301,-1)&lt;=$P301),SUM(N301,-1)," ")</f>
        <v xml:space="preserve"> </v>
      </c>
      <c r="N301" s="68" t="str">
        <f>IF(AND(ABS(SUM(O301,-1,-$P301))&lt;=User_interface!$I$67,SUM(O301,-1)&lt;=$P301),SUM(O301,-1)," ")</f>
        <v xml:space="preserve"> </v>
      </c>
      <c r="O301" s="68" t="str">
        <f>IF(AND(ABS(SUM(P301,-1,-$P301))&lt;=User_interface!$I$67,SUM(P301,-1)&lt;=$P301),SUM(P301,-1)," ")</f>
        <v xml:space="preserve"> </v>
      </c>
      <c r="P301" s="68">
        <f>2050+User_interface!I67</f>
        <v>2050</v>
      </c>
      <c r="Q301" s="68">
        <f>IF(AND(SUM(P301,2,-$P301)&lt;=User_interface!$I$56,SUM(P301,1)&gt;=$P301),SUM(P301,1)," ")</f>
        <v>2051</v>
      </c>
      <c r="R301" s="68">
        <f>IF(AND(SUM(Q301,2,-$P301)&lt;=User_interface!$I$56,SUM(Q301,1)&gt;=$P301),SUM(Q301,1)," ")</f>
        <v>2052</v>
      </c>
      <c r="S301" s="68">
        <f>IF(AND(SUM(R301,2,-$P301)&lt;=User_interface!$I$56,SUM(R301,1)&gt;=$P301),SUM(R301,1)," ")</f>
        <v>2053</v>
      </c>
      <c r="T301" s="68">
        <f>IF(AND(SUM(S301,2,-$P301)&lt;=User_interface!$I$56,SUM(S301,1)&gt;=$P301),SUM(S301,1)," ")</f>
        <v>2054</v>
      </c>
      <c r="U301" s="68">
        <f>IF(AND(SUM(T301,2,-$P301)&lt;=User_interface!$I$56,SUM(T301,1)&gt;=$P301),SUM(T301,1)," ")</f>
        <v>2055</v>
      </c>
      <c r="V301" s="68">
        <f>IF(AND(SUM(U301,2,-$P301)&lt;=User_interface!$I$56,SUM(U301,1)&gt;=$P301),SUM(U301,1)," ")</f>
        <v>2056</v>
      </c>
      <c r="W301" s="68">
        <f>IF(AND(SUM(V301,2,-$P301)&lt;=User_interface!$I$56,SUM(V301,1)&gt;=$P301),SUM(V301,1)," ")</f>
        <v>2057</v>
      </c>
      <c r="X301" s="68">
        <f>IF(AND(SUM(W301,2,-$P301)&lt;=User_interface!$I$56,SUM(W301,1)&gt;=$P301),SUM(W301,1)," ")</f>
        <v>2058</v>
      </c>
      <c r="Y301" s="68">
        <f>IF(AND(SUM(X301,2,-$P301)&lt;=User_interface!$I$56,SUM(X301,1)&gt;=$P301),SUM(X301,1)," ")</f>
        <v>2059</v>
      </c>
      <c r="Z301" s="68">
        <f>IF(AND(SUM(Y301,2,-$P301)&lt;=User_interface!$I$56,SUM(Y301,1)&gt;=$P301),SUM(Y301,1)," ")</f>
        <v>2060</v>
      </c>
      <c r="AA301" s="68">
        <f>IF(AND(SUM(Z301,2,-$P301)&lt;=User_interface!$I$56,SUM(Z301,1)&gt;=$P301),SUM(Z301,1)," ")</f>
        <v>2061</v>
      </c>
      <c r="AB301" s="68">
        <f>IF(AND(SUM(AA301,2,-$P301)&lt;=User_interface!$I$56,SUM(AA301,1)&gt;=$P301),SUM(AA301,1)," ")</f>
        <v>2062</v>
      </c>
      <c r="AC301" s="68">
        <f>IF(AND(SUM(AB301,2,-$P301)&lt;=User_interface!$I$56,SUM(AB301,1)&gt;=$P301),SUM(AB301,1)," ")</f>
        <v>2063</v>
      </c>
      <c r="AD301" s="68">
        <f>IF(AND(SUM(AC301,2,-$P301)&lt;=User_interface!$I$56,SUM(AC301,1)&gt;=$P301),SUM(AC301,1)," ")</f>
        <v>2064</v>
      </c>
      <c r="AE301" s="68">
        <f>IF(AND(SUM(AD301,2,-$P301)&lt;=User_interface!$I$56,SUM(AD301,1)&gt;=$P301),SUM(AD301,1)," ")</f>
        <v>2065</v>
      </c>
      <c r="AF301" s="68">
        <f>IF(AND(SUM(AE301,2,-$P301)&lt;=User_interface!$I$56,SUM(AE301,1)&gt;=$P301),SUM(AE301,1)," ")</f>
        <v>2066</v>
      </c>
      <c r="AG301" s="68">
        <f>IF(AND(SUM(AF301,2,-$P301)&lt;=User_interface!$I$56,SUM(AF301,1)&gt;=$P301),SUM(AF301,1)," ")</f>
        <v>2067</v>
      </c>
      <c r="AH301" s="68">
        <f>IF(AND(SUM(AG301,2,-$P301)&lt;=User_interface!$I$56,SUM(AG301,1)&gt;=$P301),SUM(AG301,1)," ")</f>
        <v>2068</v>
      </c>
      <c r="AI301" s="68">
        <f>IF(AND(SUM(AH301,2,-$P301)&lt;=User_interface!$I$56,SUM(AH301,1)&gt;=$P301),SUM(AH301,1)," ")</f>
        <v>2069</v>
      </c>
      <c r="AJ301" s="68">
        <f>IF(AND(SUM(AI301,2,-$P301)&lt;=User_interface!$I$56,SUM(AI301,1)&gt;=$P301),SUM(AI301,1)," ")</f>
        <v>2070</v>
      </c>
      <c r="AK301" s="68">
        <f>IF(AND(SUM(AJ301,2,-$P301)&lt;=User_interface!$I$56,SUM(AJ301,1)&gt;=$P301),SUM(AJ301,1)," ")</f>
        <v>2071</v>
      </c>
      <c r="AL301" s="68">
        <f>IF(AND(SUM(AK301,2,-$P301)&lt;=User_interface!$I$56,SUM(AK301,1)&gt;=$P301),SUM(AK301,1)," ")</f>
        <v>2072</v>
      </c>
      <c r="AM301" s="68">
        <f>IF(AND(SUM(AL301,2,-$P301)&lt;=User_interface!$I$56,SUM(AL301,1)&gt;=$P301),SUM(AL301,1)," ")</f>
        <v>2073</v>
      </c>
      <c r="AN301" s="68">
        <f>IF(AND(SUM(AM301,2,-$P301)&lt;=User_interface!$I$56,SUM(AM301,1)&gt;=$P301),SUM(AM301,1)," ")</f>
        <v>2074</v>
      </c>
      <c r="AO301" s="68">
        <f>IF(AND(SUM(AN301,2,-$P301)&lt;=User_interface!$I$56,SUM(AN301,1)&gt;=$P301),SUM(AN301,1)," ")</f>
        <v>2075</v>
      </c>
      <c r="AP301" s="68">
        <f>IF(AND(SUM(AO301,2,-$P301)&lt;=User_interface!$I$56,SUM(AO301,1)&gt;=$P301),SUM(AO301,1)," ")</f>
        <v>2076</v>
      </c>
      <c r="AQ301" s="68">
        <f>IF(AND(SUM(AP301,2,-$P301)&lt;=User_interface!$I$56,SUM(AP301,1)&gt;=$P301),SUM(AP301,1)," ")</f>
        <v>2077</v>
      </c>
      <c r="AR301" s="68">
        <f>IF(AND(SUM(AQ301,2,-$P301)&lt;=User_interface!$I$56,SUM(AQ301,1)&gt;=$P301),SUM(AQ301,1)," ")</f>
        <v>2078</v>
      </c>
      <c r="AS301" s="68">
        <f>IF(AND(SUM(AR301,2,-$P301)&lt;=User_interface!$I$56,SUM(AR301,1)&gt;=$P301),SUM(AR301,1)," ")</f>
        <v>2079</v>
      </c>
      <c r="AT301" s="68">
        <f>IF(AND(SUM(AS301,2,-$P301)&lt;=User_interface!$I$56,SUM(AS301,1)&gt;=$P301),SUM(AS301,1)," ")</f>
        <v>2080</v>
      </c>
      <c r="AU301" s="68">
        <f>IF(AND(SUM(AT301,2,-$P301)&lt;=User_interface!$I$56,SUM(AT301,1)&gt;=$P301),SUM(AT301,1)," ")</f>
        <v>2081</v>
      </c>
      <c r="AV301" s="68">
        <f>IF(AND(SUM(AU301,2,-$P301)&lt;=User_interface!$I$56,SUM(AU301,1)&gt;=$P301),SUM(AU301,1)," ")</f>
        <v>2082</v>
      </c>
      <c r="AW301" s="68">
        <f>IF(AND(SUM(AV301,2,-$P301)&lt;=User_interface!$I$56,SUM(AV301,1)&gt;=$P301),SUM(AV301,1)," ")</f>
        <v>2083</v>
      </c>
      <c r="AX301" s="68">
        <f>IF(AND(SUM(AW301,2,-$P301)&lt;=User_interface!$I$56,SUM(AW301,1)&gt;=$P301),SUM(AW301,1)," ")</f>
        <v>2084</v>
      </c>
      <c r="AY301" s="68">
        <f>IF(AND(SUM(AX301,2,-$P301)&lt;=User_interface!$I$56,SUM(AX301,1)&gt;=$P301),SUM(AX301,1)," ")</f>
        <v>2085</v>
      </c>
      <c r="AZ301" s="68">
        <f>IF(AND(SUM(AY301,2,-$P301)&lt;=User_interface!$I$56,SUM(AY301,1)&gt;=$P301),SUM(AY301,1)," ")</f>
        <v>2086</v>
      </c>
      <c r="BA301" s="68">
        <f>IF(AND(SUM(AZ301,2,-$P301)&lt;=User_interface!$I$56,SUM(AZ301,1)&gt;=$P301),SUM(AZ301,1)," ")</f>
        <v>2087</v>
      </c>
      <c r="BB301" s="68">
        <f>IF(AND(SUM(BA301,2,-$P301)&lt;=User_interface!$I$56,SUM(BA301,1)&gt;=$P301),SUM(BA301,1)," ")</f>
        <v>2088</v>
      </c>
      <c r="BC301" s="68">
        <f>IF(AND(SUM(BB301,2,-$P301)&lt;=User_interface!$I$56,SUM(BB301,1)&gt;=$P301),SUM(BB301,1)," ")</f>
        <v>2089</v>
      </c>
      <c r="BD301" s="68" t="str">
        <f>IF(AND(SUM(BC301,2,-$P301)&lt;=User_interface!$I$56,SUM(BC301,1)&gt;=$P301),SUM(BC301,1)," ")</f>
        <v xml:space="preserve"> </v>
      </c>
      <c r="BE301" s="68" t="str">
        <f>IF(AND(SUM(BD301,2,-$P301)&lt;=User_interface!$I$56,SUM(BD301,1)&gt;=$P301),SUM(BD301,1)," ")</f>
        <v xml:space="preserve"> </v>
      </c>
      <c r="BF301" s="68" t="str">
        <f>IF(AND(SUM(BE301,2,-$P301)&lt;=User_interface!$I$56,SUM(BE301,1)&gt;=$P301),SUM(BE301,1)," ")</f>
        <v xml:space="preserve"> </v>
      </c>
      <c r="BG301" s="68" t="str">
        <f>IF(AND(SUM(BF301,2,-$P301)&lt;=User_interface!$I$56,SUM(BF301,1)&gt;=$P301),SUM(BF301,1)," ")</f>
        <v xml:space="preserve"> </v>
      </c>
      <c r="BH301" s="68" t="str">
        <f>IF(AND(SUM(BG301,2,-$P301)&lt;=User_interface!$I$56,SUM(BG301,1)&gt;=$P301),SUM(BG301,1)," ")</f>
        <v xml:space="preserve"> </v>
      </c>
      <c r="BI301" s="68" t="str">
        <f>IF(AND(SUM(BH301,2,-$P301)&lt;=User_interface!$I$56,SUM(BH301,1)&gt;=$P301),SUM(BH301,1)," ")</f>
        <v xml:space="preserve"> </v>
      </c>
      <c r="BJ301" s="68" t="str">
        <f>IF(AND(SUM(BI301,2,-$P301)&lt;=User_interface!$I$56,SUM(BI301,1)&gt;=$P301),SUM(BI301,1)," ")</f>
        <v xml:space="preserve"> </v>
      </c>
      <c r="BK301" s="68" t="str">
        <f>IF(AND(SUM(BJ301,2,-$P301)&lt;=User_interface!$I$56,SUM(BJ301,1)&gt;=$P301),SUM(BJ301,1)," ")</f>
        <v xml:space="preserve"> </v>
      </c>
      <c r="BL301" s="68" t="str">
        <f>IF(AND(SUM(BK301,2,-$P301)&lt;=User_interface!$I$56,SUM(BK301,1)&gt;=$P301),SUM(BK301,1)," ")</f>
        <v xml:space="preserve"> </v>
      </c>
      <c r="BM301" s="68" t="str">
        <f>IF(AND(SUM(BL301,2,-$P301)&lt;=User_interface!$I$56,SUM(BL301,1)&gt;=$P301),SUM(BL301,1)," ")</f>
        <v xml:space="preserve"> </v>
      </c>
    </row>
    <row r="302" spans="2:65">
      <c r="B302" s="88" t="s">
        <v>4</v>
      </c>
      <c r="C302" s="88" t="s">
        <v>23</v>
      </c>
      <c r="D302" s="68" t="s">
        <v>6</v>
      </c>
      <c r="E302" s="86" t="str">
        <f t="shared" ref="E302:E316" si="16">IF(B302=$U$3,$E$8,IF(B302=$U$4,$E$9,$S$4))</f>
        <v>Ref.</v>
      </c>
      <c r="P302" s="55">
        <f>IF(P$301="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Q302" s="55">
        <f>IF(Q$301="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R302" s="55">
        <f>IF(R$301="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S302" s="55">
        <f>IF(S$301="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T302" s="55">
        <f>IF(T$301="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U302" s="55">
        <f>IF(U$301="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V302" s="55">
        <f>IF(V$301="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W302" s="55">
        <f>IF(W$301="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X302" s="55">
        <f>IF(X$301="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Y302" s="55">
        <f>IF(Y$301="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Z302" s="55">
        <f>IF(Z$301="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A302" s="55">
        <f>IF(AA$301="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B302" s="55">
        <f>IF(AB$301="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C302" s="55">
        <f>IF(AC$301="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D302" s="55">
        <f>IF(AD$301="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E302" s="55">
        <f>IF(AE$301="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F302" s="55">
        <f>IF(AF$301="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G302" s="55">
        <f>IF(AG$301="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H302" s="55">
        <f>IF(AH$301="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I302" s="55">
        <f>IF(AI$301="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J302" s="55">
        <f>IF(AJ$301="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K302" s="55">
        <f>IF(AK$301="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L302" s="55">
        <f>IF(AL$301="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M302" s="55">
        <f>IF(AM$301="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N302" s="55">
        <f>IF(AN$301="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O302" s="55">
        <f>IF(AO$301="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P302" s="55">
        <f>IF(AP$301="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Q302" s="55">
        <f>IF(AQ$301="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R302" s="55">
        <f>IF(AR$301="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S302" s="55">
        <f>IF(AS$301="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T302" s="55">
        <f>IF(AT$301="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U302" s="55">
        <f>IF(AU$301="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V302" s="55">
        <f>IF(AV$301="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W302" s="55">
        <f>IF(AW$301="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X302" s="55">
        <f>IF(AX$301="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Y302" s="55">
        <f>IF(AY$301="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AZ302" s="55">
        <f>IF(AZ$301="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BA302" s="55">
        <f>IF(BA$301="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BB302" s="55">
        <f>IF(BB$301="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BC302" s="55">
        <f>IF(BC$301="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>21796.250000000004</v>
      </c>
      <c r="BD302" s="55" t="str">
        <f>IF(BD$301="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E302" s="55" t="str">
        <f>IF(BE$301="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F302" s="55" t="str">
        <f>IF(BF$301="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G302" s="55" t="str">
        <f>IF(BG$301="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H302" s="55" t="str">
        <f>IF(BH$301="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I302" s="55" t="str">
        <f>IF(BI$301="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J302" s="55" t="str">
        <f>IF(BJ$301="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K302" s="55" t="str">
        <f>IF(BK$301="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L302" s="55" t="str">
        <f>IF(BL$301="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  <c r="BM302" s="55" t="str">
        <f>IF(BM$301=" "," ",IF(Berekeningen!$E302=Berekeningen!$S$3,(SUMIF(Data_sheet!$C$63:$C$74,Berekeningen!$C302,Data_sheet!$V$63:$V$74)*User_interface!$I$61),IF(Berekeningen!$E302=Berekeningen!$S$4,(SUMIF(Data_sheet!$C$63:$C$74,Berekeningen!$C302,Data_sheet!$W$63:$W$74)*User_interface!$I$61),IF(Berekeningen!$E302=Berekeningen!$S$5,(SUMIF(Data_sheet!$C$63:$C$74,Berekeningen!$C302,Data_sheet!$X$63:$X$74)*User_interface!$I$61),IF(Berekeningen!$E302=Berekeningen!$S$6,0,"ERROR")))))</f>
        <v xml:space="preserve"> </v>
      </c>
    </row>
    <row r="303" spans="2:65">
      <c r="B303" s="88" t="s">
        <v>4</v>
      </c>
      <c r="C303" s="88" t="s">
        <v>192</v>
      </c>
      <c r="D303" s="68" t="s">
        <v>6</v>
      </c>
      <c r="E303" s="86" t="str">
        <f t="shared" si="16"/>
        <v>Ref.</v>
      </c>
      <c r="P303" s="55">
        <f>IF(P$301="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Q303" s="55">
        <f>IF(Q$301="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R303" s="55">
        <f>IF(R$301="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S303" s="55">
        <f>IF(S$301="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T303" s="55">
        <f>IF(T$301="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U303" s="55">
        <f>IF(U$301="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V303" s="55">
        <f>IF(V$301="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W303" s="55">
        <f>IF(W$301="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X303" s="55">
        <f>IF(X$301="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Y303" s="55">
        <f>IF(Y$301="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Z303" s="55">
        <f>IF(Z$301="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A303" s="55">
        <f>IF(AA$301="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B303" s="55">
        <f>IF(AB$301="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C303" s="55">
        <f>IF(AC$301="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D303" s="55">
        <f>IF(AD$301="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E303" s="55">
        <f>IF(AE$301="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F303" s="55">
        <f>IF(AF$301="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G303" s="55">
        <f>IF(AG$301="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H303" s="55">
        <f>IF(AH$301="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I303" s="55">
        <f>IF(AI$301="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J303" s="55">
        <f>IF(AJ$301="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K303" s="55">
        <f>IF(AK$301="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L303" s="55">
        <f>IF(AL$301="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M303" s="55">
        <f>IF(AM$301="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N303" s="55">
        <f>IF(AN$301="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O303" s="55">
        <f>IF(AO$301="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P303" s="55">
        <f>IF(AP$301="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Q303" s="55">
        <f>IF(AQ$301="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R303" s="55">
        <f>IF(AR$301="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S303" s="55">
        <f>IF(AS$301="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T303" s="55">
        <f>IF(AT$301="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U303" s="55">
        <f>IF(AU$301="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V303" s="55">
        <f>IF(AV$301="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W303" s="55">
        <f>IF(AW$301="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X303" s="55">
        <f>IF(AX$301="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Y303" s="55">
        <f>IF(AY$301="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AZ303" s="55">
        <f>IF(AZ$301="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BA303" s="55">
        <f>IF(BA$301="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BB303" s="55">
        <f>IF(BB$301="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BC303" s="55">
        <f>IF(BC$301="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>28488.6</v>
      </c>
      <c r="BD303" s="55" t="str">
        <f>IF(BD$301="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E303" s="55" t="str">
        <f>IF(BE$301="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F303" s="55" t="str">
        <f>IF(BF$301="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G303" s="55" t="str">
        <f>IF(BG$301="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H303" s="55" t="str">
        <f>IF(BH$301="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I303" s="55" t="str">
        <f>IF(BI$301="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J303" s="55" t="str">
        <f>IF(BJ$301="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K303" s="55" t="str">
        <f>IF(BK$301="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L303" s="55" t="str">
        <f>IF(BL$301="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  <c r="BM303" s="55" t="str">
        <f>IF(BM$301=" "," ",IF($E303=$S$3,INDEX(Data_sheet!$V$63:$V$74,MATCH(Berekeningen!$C303,Data_sheet!$C$63:$C$74,0))*User_interface!$I$54*User_interface!$I$55,IF($E303=$S$4,INDEX(Data_sheet!$W$63:$W$74,MATCH(Berekeningen!$C303,Data_sheet!$C$63:$C$74,0))*User_interface!$I$54*User_interface!$I$55,IF($E303=$S$5,INDEX(Data_sheet!$X$63:$X$74,MATCH(Berekeningen!$C303,Data_sheet!$C$63:$C$74,0))*User_interface!$I$54*User_interface!$I$55,IF($E303=$S$6,0,"ERROR")))))</f>
        <v xml:space="preserve"> </v>
      </c>
    </row>
    <row r="304" spans="2:65">
      <c r="B304" s="88" t="s">
        <v>4</v>
      </c>
      <c r="C304" s="88" t="s">
        <v>24</v>
      </c>
      <c r="D304" s="68" t="s">
        <v>6</v>
      </c>
      <c r="E304" s="86" t="str">
        <f t="shared" si="16"/>
        <v>Ref.</v>
      </c>
      <c r="P304" s="55">
        <f>IF(P$301="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Q304" s="55">
        <f>IF(Q$301="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R304" s="55">
        <f>IF(R$301="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S304" s="55">
        <f>IF(S$301="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T304" s="55">
        <f>IF(T$301="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U304" s="55">
        <f>IF(U$301="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V304" s="55">
        <f>IF(V$301="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W304" s="55">
        <f>IF(W$301="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X304" s="55">
        <f>IF(X$301="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Y304" s="55">
        <f>IF(Y$301="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Z304" s="55">
        <f>IF(Z$301="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A304" s="55">
        <f>IF(AA$301="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B304" s="55">
        <f>IF(AB$301="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C304" s="55">
        <f>IF(AC$301="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D304" s="55">
        <f>IF(AD$301="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E304" s="55">
        <f>IF(AE$301="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F304" s="55">
        <f>IF(AF$301="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G304" s="55">
        <f>IF(AG$301="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H304" s="55">
        <f>IF(AH$301="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I304" s="55">
        <f>IF(AI$301="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J304" s="55">
        <f>IF(AJ$301="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K304" s="55">
        <f>IF(AK$301="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L304" s="55">
        <f>IF(AL$301="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M304" s="55">
        <f>IF(AM$301="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N304" s="55">
        <f>IF(AN$301="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O304" s="55">
        <f>IF(AO$301="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P304" s="55">
        <f>IF(AP$301="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Q304" s="55">
        <f>IF(AQ$301="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R304" s="55">
        <f>IF(AR$301="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S304" s="55">
        <f>IF(AS$301="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T304" s="55">
        <f>IF(AT$301="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U304" s="55">
        <f>IF(AU$301="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V304" s="55">
        <f>IF(AV$301="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W304" s="55">
        <f>IF(AW$301="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X304" s="55">
        <f>IF(AX$301="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Y304" s="55">
        <f>IF(AY$301="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AZ304" s="55">
        <f>IF(AZ$301="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BA304" s="55">
        <f>IF(BA$301="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BB304" s="55">
        <f>IF(BB$301="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BC304" s="55">
        <f>IF(BC$301="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>0</v>
      </c>
      <c r="BD304" s="55" t="str">
        <f>IF(BD$301="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E304" s="55" t="str">
        <f>IF(BE$301="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F304" s="55" t="str">
        <f>IF(BF$301="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G304" s="55" t="str">
        <f>IF(BG$301="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H304" s="55" t="str">
        <f>IF(BH$301="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I304" s="55" t="str">
        <f>IF(BI$301="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J304" s="55" t="str">
        <f>IF(BJ$301="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K304" s="55" t="str">
        <f>IF(BK$301="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L304" s="55" t="str">
        <f>IF(BL$301="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  <c r="BM304" s="55" t="str">
        <f>IF(BM$301=" "," ",IF($E304=$S$3,INDEX(Data_sheet!$V$63:$V$74,MATCH(Berekeningen!$C304,Data_sheet!$C$63:$C$74,0))*User_interface!$I$54,IF($E304=$S$4,INDEX(Data_sheet!$W$63:$W$74,MATCH(Berekeningen!$C304,Data_sheet!$C$63:$C$74,0))*User_interface!$I$54,IF($E304=$S$5,INDEX(Data_sheet!$X$63:$X$74,MATCH(Berekeningen!$C304,Data_sheet!$C$63:$C$74,0))*User_interface!$I$54,IF($E304=$S$6,0,"ERROR")))))</f>
        <v xml:space="preserve"> </v>
      </c>
    </row>
    <row r="305" spans="2:65">
      <c r="B305" s="88" t="s">
        <v>4</v>
      </c>
      <c r="C305" s="88" t="s">
        <v>26</v>
      </c>
      <c r="D305" s="68" t="s">
        <v>6</v>
      </c>
      <c r="E305" s="86" t="str">
        <f t="shared" si="16"/>
        <v>Ref.</v>
      </c>
      <c r="P305" s="55">
        <f>IF(P$301="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Q305" s="55">
        <f>IF(Q$301="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R305" s="55">
        <f>IF(R$301="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S305" s="55">
        <f>IF(S$301="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T305" s="55">
        <f>IF(T$301="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U305" s="55">
        <f>IF(U$301="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V305" s="55">
        <f>IF(V$301="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W305" s="55">
        <f>IF(W$301="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X305" s="55">
        <f>IF(X$301="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Y305" s="55">
        <f>IF(Y$301="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Z305" s="55">
        <f>IF(Z$301="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A305" s="55">
        <f>IF(AA$301="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B305" s="55">
        <f>IF(AB$301="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C305" s="55">
        <f>IF(AC$301="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D305" s="55">
        <f>IF(AD$301="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E305" s="55">
        <f>IF(AE$301="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F305" s="55">
        <f>IF(AF$301="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G305" s="55">
        <f>IF(AG$301="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H305" s="55">
        <f>IF(AH$301="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I305" s="55">
        <f>IF(AI$301="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J305" s="55">
        <f>IF(AJ$301="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K305" s="55">
        <f>IF(AK$301="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L305" s="55">
        <f>IF(AL$301="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M305" s="55">
        <f>IF(AM$301="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N305" s="55">
        <f>IF(AN$301="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O305" s="55">
        <f>IF(AO$301="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P305" s="55">
        <f>IF(AP$301="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Q305" s="55">
        <f>IF(AQ$301="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R305" s="55">
        <f>IF(AR$301="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S305" s="55">
        <f>IF(AS$301="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T305" s="55">
        <f>IF(AT$301="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U305" s="55">
        <f>IF(AU$301="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V305" s="55">
        <f>IF(AV$301="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W305" s="55">
        <f>IF(AW$301="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X305" s="55">
        <f>IF(AX$301="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Y305" s="55">
        <f>IF(AY$301="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AZ305" s="55">
        <f>IF(AZ$301="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BA305" s="55">
        <f>IF(BA$301="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BB305" s="55">
        <f>IF(BB$301="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BC305" s="55">
        <f>IF(BC$301="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>0</v>
      </c>
      <c r="BD305" s="55" t="str">
        <f>IF(BD$301="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E305" s="55" t="str">
        <f>IF(BE$301="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F305" s="55" t="str">
        <f>IF(BF$301="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G305" s="55" t="str">
        <f>IF(BG$301="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H305" s="55" t="str">
        <f>IF(BH$301="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I305" s="55" t="str">
        <f>IF(BI$301="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J305" s="55" t="str">
        <f>IF(BJ$301="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K305" s="55" t="str">
        <f>IF(BK$301="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L305" s="55" t="str">
        <f>IF(BL$301="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  <c r="BM305" s="55" t="str">
        <f>IF(BM$301=" "," ",IF($E305=$S$3,INDEX(Data_sheet!$V$63:$V$74,MATCH(Berekeningen!$C305,Data_sheet!$C$63:$C$74,0)),IF($E305=$S$4,INDEX(Data_sheet!$W$63:$W$74,MATCH(Berekeningen!$C305,Data_sheet!$C$63:$C$74,0)),IF($E305=$S$5,INDEX(Data_sheet!$X$63:$X$74,MATCH(Berekeningen!$C305,Data_sheet!$C$63:$C$74,0)),IF($E305=$S$6,0,"ERROR")))))</f>
        <v xml:space="preserve"> </v>
      </c>
    </row>
    <row r="306" spans="2:65">
      <c r="B306" s="88" t="s">
        <v>4</v>
      </c>
      <c r="C306" s="88" t="s">
        <v>25</v>
      </c>
      <c r="D306" s="68" t="s">
        <v>6</v>
      </c>
      <c r="E306" s="86" t="str">
        <f t="shared" si="16"/>
        <v>Ref.</v>
      </c>
      <c r="P306" s="55">
        <f>IF(P$301=" "," ",IF(P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Q306" s="55">
        <f>IF(Q$301=" "," ",IF(Q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R306" s="55">
        <f>IF(R$301=" "," ",IF(R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S306" s="55">
        <f>IF(S$301=" "," ",IF(S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T306" s="55">
        <f>IF(T$301=" "," ",IF(T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U306" s="55">
        <f>IF(U$301=" "," ",IF(U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V306" s="55">
        <f>IF(V$301=" "," ",IF(V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W306" s="55">
        <f>IF(W$301=" "," ",IF(W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X306" s="55">
        <f>IF(X$301=" "," ",IF(X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Y306" s="55">
        <f>IF(Y$301=" "," ",IF(Y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Z306" s="55">
        <f>IF(Z$301=" "," ",IF(Z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A306" s="55">
        <f>IF(AA$301=" "," ",IF(AA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B306" s="55">
        <f>IF(AB$301=" "," ",IF(AB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C306" s="55">
        <f>IF(AC$301=" "," ",IF(AC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D306" s="55">
        <f>IF(AD$301=" "," ",IF(AD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E306" s="55">
        <f>IF(AE$301=" "," ",IF(AE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F306" s="55">
        <f>IF(AF$301=" "," ",IF(AF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G306" s="55">
        <f>IF(AG$301=" "," ",IF(AG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H306" s="55">
        <f>IF(AH$301=" "," ",IF(AH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I306" s="55">
        <f>IF(AI$301=" "," ",IF(AI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J306" s="55">
        <f>IF(AJ$301=" "," ",IF(AJ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K306" s="55">
        <f>IF(AK$301=" "," ",IF(AK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L306" s="55">
        <f>IF(AL$301=" "," ",IF(AL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M306" s="55">
        <f>IF(AM$301=" "," ",IF(AM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N306" s="55">
        <f>IF(AN$301=" "," ",IF(AN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O306" s="55">
        <f>IF(AO$301=" "," ",IF(AO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P306" s="55">
        <f>IF(AP$301=" "," ",IF(AP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Q306" s="55">
        <f>IF(AQ$301=" "," ",IF(AQ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R306" s="55">
        <f>IF(AR$301=" "," ",IF(AR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S306" s="55">
        <f>IF(AS$301=" "," ",IF(AS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T306" s="55">
        <f>IF(AT$301=" "," ",IF(AT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U306" s="55">
        <f>IF(AU$301=" "," ",IF(AU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V306" s="55">
        <f>IF(AV$301=" "," ",IF(AV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W306" s="55">
        <f>IF(AW$301=" "," ",IF(AW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X306" s="55">
        <f>IF(AX$301=" "," ",IF(AX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Y306" s="55">
        <f>IF(AY$301=" "," ",IF(AY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AZ306" s="55">
        <f>IF(AZ$301=" "," ",IF(AZ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BA306" s="55">
        <f>IF(BA$301=" "," ",IF(BA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BB306" s="55">
        <f>IF(BB$301=" "," ",IF(BB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BC306" s="55">
        <f>IF(BC$301=" "," ",IF(BC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>0</v>
      </c>
      <c r="BD306" s="55" t="str">
        <f>IF(BD$301=" "," ",IF(BD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E306" s="55" t="str">
        <f>IF(BE$301=" "," ",IF(BE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F306" s="55" t="str">
        <f>IF(BF$301=" "," ",IF(BF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G306" s="55" t="str">
        <f>IF(BG$301=" "," ",IF(BG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H306" s="55" t="str">
        <f>IF(BH$301=" "," ",IF(BH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I306" s="55" t="str">
        <f>IF(BI$301=" "," ",IF(BI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J306" s="55" t="str">
        <f>IF(BJ$301=" "," ",IF(BJ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K306" s="55" t="str">
        <f>IF(BK$301=" "," ",IF(BK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L306" s="55" t="str">
        <f>IF(BL$301=" "," ",IF(BL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  <c r="BM306" s="55" t="str">
        <f>IF(BM$301=" "," ",IF(BM301=Berekeningen!$P301,(IF($E306=$S$3,INDEX(Data_sheet!$V$63:$V$74,MATCH(Berekeningen!$C306,Data_sheet!$C$63:$C$74,0)),IF($E306=$S$4,INDEX(Data_sheet!$W$63:$W$74,MATCH(Berekeningen!$C306,Data_sheet!$C$63:$C$74,0)),IF($E306=$S$5,INDEX(Data_sheet!$X$63:$X$74,MATCH(Berekeningen!$C306,Data_sheet!$C$63:$C$74,0)),IF($E306=$S$6,0,"ERROR"))))),0))</f>
        <v xml:space="preserve"> </v>
      </c>
    </row>
    <row r="307" spans="2:65">
      <c r="B307" s="68" t="s">
        <v>4</v>
      </c>
      <c r="C307" s="68" t="s">
        <v>138</v>
      </c>
      <c r="D307" s="68" t="s">
        <v>6</v>
      </c>
      <c r="E307" s="86" t="str">
        <f t="shared" si="16"/>
        <v>Ref.</v>
      </c>
      <c r="P307" s="55">
        <f>IF(P$301="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Q307" s="55">
        <f>IF(Q$301="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R307" s="55">
        <f>IF(R$301="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S307" s="55">
        <f>IF(S$301="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T307" s="55">
        <f>IF(T$301="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U307" s="55">
        <f>IF(U$301="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V307" s="55">
        <f>IF(V$301="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W307" s="55">
        <f>IF(W$301="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X307" s="55">
        <f>IF(X$301="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Y307" s="55">
        <f>IF(Y$301="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Z307" s="55">
        <f>IF(Z$301="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A307" s="55">
        <f>IF(AA$301="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B307" s="55">
        <f>IF(AB$301="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C307" s="55">
        <f>IF(AC$301="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D307" s="55">
        <f>IF(AD$301="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E307" s="55">
        <f>IF(AE$301="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F307" s="55">
        <f>IF(AF$301="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G307" s="55">
        <f>IF(AG$301="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H307" s="55">
        <f>IF(AH$301="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I307" s="55">
        <f>IF(AI$301="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J307" s="55">
        <f>IF(AJ$301="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K307" s="55">
        <f>IF(AK$301="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L307" s="55">
        <f>IF(AL$301="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M307" s="55">
        <f>IF(AM$301="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N307" s="55">
        <f>IF(AN$301="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O307" s="55">
        <f>IF(AO$301="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P307" s="55">
        <f>IF(AP$301="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Q307" s="55">
        <f>IF(AQ$301="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R307" s="55">
        <f>IF(AR$301="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S307" s="55">
        <f>IF(AS$301="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T307" s="55">
        <f>IF(AT$301="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U307" s="55">
        <f>IF(AU$301="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V307" s="55">
        <f>IF(AV$301="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W307" s="55">
        <f>IF(AW$301="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X307" s="55">
        <f>IF(AX$301="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Y307" s="55">
        <f>IF(AY$301="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AZ307" s="55">
        <f>IF(AZ$301="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BA307" s="55">
        <f>IF(BA$301="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BB307" s="55">
        <f>IF(BB$301="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BC307" s="55">
        <f>IF(BC$301="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>9401.2379999999994</v>
      </c>
      <c r="BD307" s="55" t="str">
        <f>IF(BD$301="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E307" s="55" t="str">
        <f>IF(BE$301="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F307" s="55" t="str">
        <f>IF(BF$301="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G307" s="55" t="str">
        <f>IF(BG$301="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H307" s="55" t="str">
        <f>IF(BH$301="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I307" s="55" t="str">
        <f>IF(BI$301="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J307" s="55" t="str">
        <f>IF(BJ$301="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K307" s="55" t="str">
        <f>IF(BK$301="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L307" s="55" t="str">
        <f>IF(BL$301="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  <c r="BM307" s="55" t="str">
        <f>IF(BM$301=" "," ",IF($E307=$S$3,INDEX(Data_sheet!$V$63:$V$74,MATCH(Berekeningen!$C307,Data_sheet!$C$63:$C$74,0))*User_interface!$I$54*User_interface!$I$55,IF($E307=$S$4,INDEX(Data_sheet!$W$63:$W$74,MATCH(Berekeningen!$C307,Data_sheet!$C$63:$C$74,0))*User_interface!$I$54*User_interface!$I$55,IF($E307=$S$5,INDEX(Data_sheet!$X$63:$X$74,MATCH(Berekeningen!$C307,Data_sheet!$C$63:$C$74,0))*User_interface!$I$54*User_interface!$I$55,IF($E307=$S$6,0,"ERROR")))))</f>
        <v xml:space="preserve"> </v>
      </c>
    </row>
    <row r="308" spans="2:65">
      <c r="B308" s="88" t="s">
        <v>4</v>
      </c>
      <c r="C308" s="88" t="s">
        <v>21</v>
      </c>
      <c r="D308" s="68" t="s">
        <v>6</v>
      </c>
      <c r="E308" s="86" t="str">
        <f t="shared" si="16"/>
        <v>Ref.</v>
      </c>
      <c r="P308" s="55">
        <f>IF(P$301="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Q308" s="55">
        <f>IF(Q$301="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R308" s="55">
        <f>IF(R$301="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S308" s="55">
        <f>IF(S$301="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T308" s="55">
        <f>IF(T$301="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U308" s="55">
        <f>IF(U$301="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V308" s="55">
        <f>IF(V$301="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W308" s="55">
        <f>IF(W$301="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X308" s="55">
        <f>IF(X$301="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Y308" s="55">
        <f>IF(Y$301="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Z308" s="55">
        <f>IF(Z$301="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A308" s="55">
        <f>IF(AA$301="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B308" s="55">
        <f>IF(AB$301="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C308" s="55">
        <f>IF(AC$301="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D308" s="55">
        <f>IF(AD$301="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E308" s="55">
        <f>IF(AE$301="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F308" s="55">
        <f>IF(AF$301="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G308" s="55">
        <f>IF(AG$301="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H308" s="55">
        <f>IF(AH$301="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I308" s="55">
        <f>IF(AI$301="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J308" s="55">
        <f>IF(AJ$301="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K308" s="55">
        <f>IF(AK$301="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L308" s="55">
        <f>IF(AL$301="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M308" s="55">
        <f>IF(AM$301="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N308" s="55">
        <f>IF(AN$301="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O308" s="55">
        <f>IF(AO$301="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P308" s="55">
        <f>IF(AP$301="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Q308" s="55">
        <f>IF(AQ$301="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R308" s="55">
        <f>IF(AR$301="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S308" s="55">
        <f>IF(AS$301="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T308" s="55">
        <f>IF(AT$301="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U308" s="55">
        <f>IF(AU$301="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V308" s="55">
        <f>IF(AV$301="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W308" s="55">
        <f>IF(AW$301="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X308" s="55">
        <f>IF(AX$301="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Y308" s="55">
        <f>IF(AY$301="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AZ308" s="55">
        <f>IF(AZ$301="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BA308" s="55">
        <f>IF(BA$301="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BB308" s="55">
        <f>IF(BB$301="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BC308" s="55">
        <f>IF(BC$301="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>0</v>
      </c>
      <c r="BD308" s="55" t="str">
        <f>IF(BD$301="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E308" s="55" t="str">
        <f>IF(BE$301="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F308" s="55" t="str">
        <f>IF(BF$301="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G308" s="55" t="str">
        <f>IF(BG$301="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H308" s="55" t="str">
        <f>IF(BH$301="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I308" s="55" t="str">
        <f>IF(BI$301="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J308" s="55" t="str">
        <f>IF(BJ$301="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K308" s="55" t="str">
        <f>IF(BK$301="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L308" s="55" t="str">
        <f>IF(BL$301="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  <c r="BM308" s="55" t="str">
        <f>IF(BM$301=" "," ",IF(User_interface!$C$47=User_interface!$P$31,0,IF($E308=$S$3,INDEX(Data_sheet!$V$49:$V$59,MATCH(Berekeningen!$C308,Data_sheet!$C$49:$C$59,0)),IF($E308=$S$4,INDEX(Data_sheet!$W$49:$W$59,MATCH(Berekeningen!$C308,Data_sheet!$C$49:$C$59,0)),IF($E308=$S$5,INDEX(Data_sheet!$X$49:$X$59,MATCH(Berekeningen!$C308,Data_sheet!$C$49:$C$59,0)),IF($E308=$S$6,0,"ERROR"))))))</f>
        <v xml:space="preserve"> </v>
      </c>
    </row>
    <row r="309" spans="2:65">
      <c r="B309" s="88" t="s">
        <v>4</v>
      </c>
      <c r="C309" s="68" t="s">
        <v>195</v>
      </c>
      <c r="D309" s="68" t="s">
        <v>6</v>
      </c>
      <c r="E309" s="86" t="str">
        <f t="shared" si="16"/>
        <v>Ref.</v>
      </c>
      <c r="F309" s="55" t="str">
        <f>IF(F$301=" "," ",IF(F$301&gt;=$P$301,0,INDEX(User_interface!$H$85:$H$174,MATCH(Berekeningen!F$301,User_interface!$G$85:$G$174))*INDEX(User_interface!$I$85:$I$174,MATCH(Berekeningen!F$301,User_interface!$G$85:$G$174))*User_interface!$I$54*User_interface!$I$55))</f>
        <v xml:space="preserve"> </v>
      </c>
      <c r="G309" s="55" t="str">
        <f>IF(G$301=" "," ",IF(G$301&gt;=$P$301,0,INDEX(User_interface!$H$85:$H$174,MATCH(Berekeningen!G$301,User_interface!$G$85:$G$174))*INDEX(User_interface!$I$85:$I$174,MATCH(Berekeningen!G$301,User_interface!$G$85:$G$174))*User_interface!$I$54*User_interface!$I$55))</f>
        <v xml:space="preserve"> </v>
      </c>
      <c r="H309" s="55" t="str">
        <f>IF(H$301=" "," ",IF(H$301&gt;=$P$301,0,INDEX(User_interface!$H$85:$H$174,MATCH(Berekeningen!H$301,User_interface!$G$85:$G$174))*INDEX(User_interface!$I$85:$I$174,MATCH(Berekeningen!H$301,User_interface!$G$85:$G$174))*User_interface!$I$54*User_interface!$I$55))</f>
        <v xml:space="preserve"> </v>
      </c>
      <c r="I309" s="55" t="str">
        <f>IF(I$301=" "," ",IF(I$301&gt;=$P$301,0,INDEX(User_interface!$H$85:$H$174,MATCH(Berekeningen!I$301,User_interface!$G$85:$G$174))*INDEX(User_interface!$I$85:$I$174,MATCH(Berekeningen!I$301,User_interface!$G$85:$G$174))*User_interface!$I$54*User_interface!$I$55))</f>
        <v xml:space="preserve"> </v>
      </c>
      <c r="J309" s="55" t="str">
        <f>IF(J$301=" "," ",IF(J$301&gt;=$P$301,0,INDEX(User_interface!$H$85:$H$174,MATCH(Berekeningen!J$301,User_interface!$G$85:$G$174))*INDEX(User_interface!$I$85:$I$174,MATCH(Berekeningen!J$301,User_interface!$G$85:$G$174))*User_interface!$I$54*User_interface!$I$55))</f>
        <v xml:space="preserve"> </v>
      </c>
      <c r="K309" s="55" t="str">
        <f>IF(K$301=" "," ",IF(K$301&gt;=$P$301,0,INDEX(User_interface!$H$85:$H$174,MATCH(Berekeningen!K$301,User_interface!$G$85:$G$174))*INDEX(User_interface!$I$85:$I$174,MATCH(Berekeningen!K$301,User_interface!$G$85:$G$174))*User_interface!$I$54*User_interface!$I$55))</f>
        <v xml:space="preserve"> </v>
      </c>
      <c r="L309" s="55" t="str">
        <f>IF(L$301=" "," ",IF(L$301&gt;=$P$301,0,INDEX(User_interface!$H$85:$H$174,MATCH(Berekeningen!L$301,User_interface!$G$85:$G$174))*INDEX(User_interface!$I$85:$I$174,MATCH(Berekeningen!L$301,User_interface!$G$85:$G$174))*User_interface!$I$54*User_interface!$I$55))</f>
        <v xml:space="preserve"> </v>
      </c>
      <c r="M309" s="55" t="str">
        <f>IF(M$301=" "," ",IF(M$301&gt;=$P$301,0,INDEX(User_interface!$H$85:$H$174,MATCH(Berekeningen!M$301,User_interface!$G$85:$G$174))*INDEX(User_interface!$I$85:$I$174,MATCH(Berekeningen!M$301,User_interface!$G$85:$G$174))*User_interface!$I$54*User_interface!$I$55))</f>
        <v xml:space="preserve"> </v>
      </c>
      <c r="N309" s="55" t="str">
        <f>IF(N$301=" "," ",IF(N$301&gt;=$P$301,0,INDEX(User_interface!$H$85:$H$174,MATCH(Berekeningen!N$301,User_interface!$G$85:$G$174))*INDEX(User_interface!$I$85:$I$174,MATCH(Berekeningen!N$301,User_interface!$G$85:$G$174))*User_interface!$I$54*User_interface!$I$55))</f>
        <v xml:space="preserve"> </v>
      </c>
      <c r="O309" s="55" t="str">
        <f>IF(O$301=" "," ",IF(O$301&gt;=$P$301,0,INDEX(User_interface!$H$85:$H$174,MATCH(Berekeningen!O$301,User_interface!$G$85:$G$174))*INDEX(User_interface!$I$85:$I$174,MATCH(Berekeningen!O$301,User_interface!$G$85:$G$174))*User_interface!$I$54*User_interface!$I$55))</f>
        <v xml:space="preserve"> </v>
      </c>
      <c r="P309" s="55">
        <f>IF(P$301=" "," ",IF(P$301&gt;=$P$301,0,INDEX(User_interface!$H$85:$H$174,MATCH(Berekeningen!P$301,User_interface!$G$85:$G$174))*INDEX(User_interface!$I$85:$I$174,MATCH(Berekeningen!P$301,User_interface!$G$85:$G$174))*User_interface!$I$54*User_interface!$I$55))</f>
        <v>0</v>
      </c>
      <c r="Q309" s="55">
        <f>IF(Q$301=" "," ",IF(Q$301&gt;=$P$301,0,INDEX(User_interface!$H$85:$H$174,MATCH(Berekeningen!Q$301,User_interface!$G$85:$G$174))*INDEX(User_interface!$I$85:$I$174,MATCH(Berekeningen!Q$301,User_interface!$G$85:$G$174))*User_interface!$I$54*User_interface!$I$55))</f>
        <v>0</v>
      </c>
      <c r="R309" s="55">
        <f>IF(R$301=" "," ",IF(R$301&gt;=$P$301,0,INDEX(User_interface!$H$85:$H$174,MATCH(Berekeningen!R$301,User_interface!$G$85:$G$174))*INDEX(User_interface!$I$85:$I$174,MATCH(Berekeningen!R$301,User_interface!$G$85:$G$174))*User_interface!$I$54*User_interface!$I$55))</f>
        <v>0</v>
      </c>
      <c r="S309" s="55">
        <f>IF(S$301=" "," ",IF(S$301&gt;=$P$301,0,INDEX(User_interface!$H$85:$H$174,MATCH(Berekeningen!S$301,User_interface!$G$85:$G$174))*INDEX(User_interface!$I$85:$I$174,MATCH(Berekeningen!S$301,User_interface!$G$85:$G$174))*User_interface!$I$54*User_interface!$I$55))</f>
        <v>0</v>
      </c>
      <c r="T309" s="55">
        <f>IF(T$301=" "," ",IF(T$301&gt;=$P$301,0,INDEX(User_interface!$H$85:$H$174,MATCH(Berekeningen!T$301,User_interface!$G$85:$G$174))*INDEX(User_interface!$I$85:$I$174,MATCH(Berekeningen!T$301,User_interface!$G$85:$G$174))*User_interface!$I$54*User_interface!$I$55))</f>
        <v>0</v>
      </c>
      <c r="U309" s="55">
        <f>IF(U$301=" "," ",IF(U$301&gt;=$P$301,0,INDEX(User_interface!$H$85:$H$174,MATCH(Berekeningen!U$301,User_interface!$G$85:$G$174))*INDEX(User_interface!$I$85:$I$174,MATCH(Berekeningen!U$301,User_interface!$G$85:$G$174))*User_interface!$I$54*User_interface!$I$55))</f>
        <v>0</v>
      </c>
      <c r="V309" s="55">
        <f>IF(V$301=" "," ",IF(V$301&gt;=$P$301,0,INDEX(User_interface!$H$85:$H$174,MATCH(Berekeningen!V$301,User_interface!$G$85:$G$174))*INDEX(User_interface!$I$85:$I$174,MATCH(Berekeningen!V$301,User_interface!$G$85:$G$174))*User_interface!$I$54*User_interface!$I$55))</f>
        <v>0</v>
      </c>
      <c r="W309" s="55">
        <f>IF(W$301=" "," ",IF(W$301&gt;=$P$301,0,INDEX(User_interface!$H$85:$H$174,MATCH(Berekeningen!W$301,User_interface!$G$85:$G$174))*INDEX(User_interface!$I$85:$I$174,MATCH(Berekeningen!W$301,User_interface!$G$85:$G$174))*User_interface!$I$54*User_interface!$I$55))</f>
        <v>0</v>
      </c>
      <c r="X309" s="55">
        <f>IF(X$301=" "," ",IF(X$301&gt;=$P$301,0,INDEX(User_interface!$H$85:$H$174,MATCH(Berekeningen!X$301,User_interface!$G$85:$G$174))*INDEX(User_interface!$I$85:$I$174,MATCH(Berekeningen!X$301,User_interface!$G$85:$G$174))*User_interface!$I$54*User_interface!$I$55))</f>
        <v>0</v>
      </c>
      <c r="Y309" s="55">
        <f>IF(Y$301=" "," ",IF(Y$301&gt;=$P$301,0,INDEX(User_interface!$H$85:$H$174,MATCH(Berekeningen!Y$301,User_interface!$G$85:$G$174))*INDEX(User_interface!$I$85:$I$174,MATCH(Berekeningen!Y$301,User_interface!$G$85:$G$174))*User_interface!$I$54*User_interface!$I$55))</f>
        <v>0</v>
      </c>
      <c r="Z309" s="55">
        <f>IF(Z$301=" "," ",IF(Z$301&gt;=$P$301,0,INDEX(User_interface!$H$85:$H$174,MATCH(Berekeningen!Z$301,User_interface!$G$85:$G$174))*INDEX(User_interface!$I$85:$I$174,MATCH(Berekeningen!Z$301,User_interface!$G$85:$G$174))*User_interface!$I$54*User_interface!$I$55))</f>
        <v>0</v>
      </c>
      <c r="AA309" s="55">
        <f>IF(AA$301=" "," ",IF(AA$301&gt;=$P$301,0,INDEX(User_interface!$H$85:$H$174,MATCH(Berekeningen!AA$301,User_interface!$G$85:$G$174))*INDEX(User_interface!$I$85:$I$174,MATCH(Berekeningen!AA$301,User_interface!$G$85:$G$174))*User_interface!$I$54*User_interface!$I$55))</f>
        <v>0</v>
      </c>
      <c r="AB309" s="55">
        <f>IF(AB$301=" "," ",IF(AB$301&gt;=$P$301,0,INDEX(User_interface!$H$85:$H$174,MATCH(Berekeningen!AB$301,User_interface!$G$85:$G$174))*INDEX(User_interface!$I$85:$I$174,MATCH(Berekeningen!AB$301,User_interface!$G$85:$G$174))*User_interface!$I$54*User_interface!$I$55))</f>
        <v>0</v>
      </c>
      <c r="AC309" s="55">
        <f>IF(AC$301=" "," ",IF(AC$301&gt;=$P$301,0,INDEX(User_interface!$H$85:$H$174,MATCH(Berekeningen!AC$301,User_interface!$G$85:$G$174))*INDEX(User_interface!$I$85:$I$174,MATCH(Berekeningen!AC$301,User_interface!$G$85:$G$174))*User_interface!$I$54*User_interface!$I$55))</f>
        <v>0</v>
      </c>
      <c r="AD309" s="55">
        <f>IF(AD$301=" "," ",IF(AD$301&gt;=$P$301,0,INDEX(User_interface!$H$85:$H$174,MATCH(Berekeningen!AD$301,User_interface!$G$85:$G$174))*INDEX(User_interface!$I$85:$I$174,MATCH(Berekeningen!AD$301,User_interface!$G$85:$G$174))*User_interface!$I$54*User_interface!$I$55))</f>
        <v>0</v>
      </c>
      <c r="AE309" s="55">
        <f>IF(AE$301=" "," ",IF(AE$301&gt;=$P$301,0,INDEX(User_interface!$H$85:$H$174,MATCH(Berekeningen!AE$301,User_interface!$G$85:$G$174))*INDEX(User_interface!$I$85:$I$174,MATCH(Berekeningen!AE$301,User_interface!$G$85:$G$174))*User_interface!$I$54*User_interface!$I$55))</f>
        <v>0</v>
      </c>
      <c r="AF309" s="55">
        <f>IF(AF$301=" "," ",IF(AF$301&gt;=$P$301,0,INDEX(User_interface!$H$85:$H$174,MATCH(Berekeningen!AF$301,User_interface!$G$85:$G$174))*INDEX(User_interface!$I$85:$I$174,MATCH(Berekeningen!AF$301,User_interface!$G$85:$G$174))*User_interface!$I$54*User_interface!$I$55))</f>
        <v>0</v>
      </c>
      <c r="AG309" s="55">
        <f>IF(AG$301=" "," ",IF(AG$301&gt;=$P$301,0,INDEX(User_interface!$H$85:$H$174,MATCH(Berekeningen!AG$301,User_interface!$G$85:$G$174))*INDEX(User_interface!$I$85:$I$174,MATCH(Berekeningen!AG$301,User_interface!$G$85:$G$174))*User_interface!$I$54*User_interface!$I$55))</f>
        <v>0</v>
      </c>
      <c r="AH309" s="55">
        <f>IF(AH$301=" "," ",IF(AH$301&gt;=$P$301,0,INDEX(User_interface!$H$85:$H$174,MATCH(Berekeningen!AH$301,User_interface!$G$85:$G$174))*INDEX(User_interface!$I$85:$I$174,MATCH(Berekeningen!AH$301,User_interface!$G$85:$G$174))*User_interface!$I$54*User_interface!$I$55))</f>
        <v>0</v>
      </c>
      <c r="AI309" s="55">
        <f>IF(AI$301=" "," ",IF(AI$301&gt;=$P$301,0,INDEX(User_interface!$H$85:$H$174,MATCH(Berekeningen!AI$301,User_interface!$G$85:$G$174))*INDEX(User_interface!$I$85:$I$174,MATCH(Berekeningen!AI$301,User_interface!$G$85:$G$174))*User_interface!$I$54*User_interface!$I$55))</f>
        <v>0</v>
      </c>
      <c r="AJ309" s="55">
        <f>IF(AJ$301=" "," ",IF(AJ$301&gt;=$P$301,0,INDEX(User_interface!$H$85:$H$174,MATCH(Berekeningen!AJ$301,User_interface!$G$85:$G$174))*INDEX(User_interface!$I$85:$I$174,MATCH(Berekeningen!AJ$301,User_interface!$G$85:$G$174))*User_interface!$I$54*User_interface!$I$55))</f>
        <v>0</v>
      </c>
      <c r="AK309" s="55">
        <f>IF(AK$301=" "," ",IF(AK$301&gt;=$P$301,0,INDEX(User_interface!$H$85:$H$174,MATCH(Berekeningen!AK$301,User_interface!$G$85:$G$174))*INDEX(User_interface!$I$85:$I$174,MATCH(Berekeningen!AK$301,User_interface!$G$85:$G$174))*User_interface!$I$54*User_interface!$I$55))</f>
        <v>0</v>
      </c>
      <c r="AL309" s="55">
        <f>IF(AL$301=" "," ",IF(AL$301&gt;=$P$301,0,INDEX(User_interface!$H$85:$H$174,MATCH(Berekeningen!AL$301,User_interface!$G$85:$G$174))*INDEX(User_interface!$I$85:$I$174,MATCH(Berekeningen!AL$301,User_interface!$G$85:$G$174))*User_interface!$I$54*User_interface!$I$55))</f>
        <v>0</v>
      </c>
      <c r="AM309" s="55">
        <f>IF(AM$301=" "," ",IF(AM$301&gt;=$P$301,0,INDEX(User_interface!$H$85:$H$174,MATCH(Berekeningen!AM$301,User_interface!$G$85:$G$174))*INDEX(User_interface!$I$85:$I$174,MATCH(Berekeningen!AM$301,User_interface!$G$85:$G$174))*User_interface!$I$54*User_interface!$I$55))</f>
        <v>0</v>
      </c>
      <c r="AN309" s="55">
        <f>IF(AN$301=" "," ",IF(AN$301&gt;=$P$301,0,INDEX(User_interface!$H$85:$H$174,MATCH(Berekeningen!AN$301,User_interface!$G$85:$G$174))*INDEX(User_interface!$I$85:$I$174,MATCH(Berekeningen!AN$301,User_interface!$G$85:$G$174))*User_interface!$I$54*User_interface!$I$55))</f>
        <v>0</v>
      </c>
      <c r="AO309" s="55">
        <f>IF(AO$301=" "," ",IF(AO$301&gt;=$P$301,0,INDEX(User_interface!$H$85:$H$174,MATCH(Berekeningen!AO$301,User_interface!$G$85:$G$174))*INDEX(User_interface!$I$85:$I$174,MATCH(Berekeningen!AO$301,User_interface!$G$85:$G$174))*User_interface!$I$54*User_interface!$I$55))</f>
        <v>0</v>
      </c>
      <c r="AP309" s="55">
        <f>IF(AP$301=" "," ",IF(AP$301&gt;=$P$301,0,INDEX(User_interface!$H$85:$H$174,MATCH(Berekeningen!AP$301,User_interface!$G$85:$G$174))*INDEX(User_interface!$I$85:$I$174,MATCH(Berekeningen!AP$301,User_interface!$G$85:$G$174))*User_interface!$I$54*User_interface!$I$55))</f>
        <v>0</v>
      </c>
      <c r="AQ309" s="55">
        <f>IF(AQ$301=" "," ",IF(AQ$301&gt;=$P$301,0,INDEX(User_interface!$H$85:$H$174,MATCH(Berekeningen!AQ$301,User_interface!$G$85:$G$174))*INDEX(User_interface!$I$85:$I$174,MATCH(Berekeningen!AQ$301,User_interface!$G$85:$G$174))*User_interface!$I$54*User_interface!$I$55))</f>
        <v>0</v>
      </c>
      <c r="AR309" s="55">
        <f>IF(AR$301=" "," ",IF(AR$301&gt;=$P$301,0,INDEX(User_interface!$H$85:$H$174,MATCH(Berekeningen!AR$301,User_interface!$G$85:$G$174))*INDEX(User_interface!$I$85:$I$174,MATCH(Berekeningen!AR$301,User_interface!$G$85:$G$174))*User_interface!$I$54*User_interface!$I$55))</f>
        <v>0</v>
      </c>
      <c r="AS309" s="55">
        <f>IF(AS$301=" "," ",IF(AS$301&gt;=$P$301,0,INDEX(User_interface!$H$85:$H$174,MATCH(Berekeningen!AS$301,User_interface!$G$85:$G$174))*INDEX(User_interface!$I$85:$I$174,MATCH(Berekeningen!AS$301,User_interface!$G$85:$G$174))*User_interface!$I$54*User_interface!$I$55))</f>
        <v>0</v>
      </c>
      <c r="AT309" s="55">
        <f>IF(AT$301=" "," ",IF(AT$301&gt;=$P$301,0,INDEX(User_interface!$H$85:$H$174,MATCH(Berekeningen!AT$301,User_interface!$G$85:$G$174))*INDEX(User_interface!$I$85:$I$174,MATCH(Berekeningen!AT$301,User_interface!$G$85:$G$174))*User_interface!$I$54*User_interface!$I$55))</f>
        <v>0</v>
      </c>
      <c r="AU309" s="55">
        <f>IF(AU$301=" "," ",IF(AU$301&gt;=$P$301,0,INDEX(User_interface!$H$85:$H$174,MATCH(Berekeningen!AU$301,User_interface!$G$85:$G$174))*INDEX(User_interface!$I$85:$I$174,MATCH(Berekeningen!AU$301,User_interface!$G$85:$G$174))*User_interface!$I$54*User_interface!$I$55))</f>
        <v>0</v>
      </c>
      <c r="AV309" s="55">
        <f>IF(AV$301=" "," ",IF(AV$301&gt;=$P$301,0,INDEX(User_interface!$H$85:$H$174,MATCH(Berekeningen!AV$301,User_interface!$G$85:$G$174))*INDEX(User_interface!$I$85:$I$174,MATCH(Berekeningen!AV$301,User_interface!$G$85:$G$174))*User_interface!$I$54*User_interface!$I$55))</f>
        <v>0</v>
      </c>
      <c r="AW309" s="55">
        <f>IF(AW$301=" "," ",IF(AW$301&gt;=$P$301,0,INDEX(User_interface!$H$85:$H$174,MATCH(Berekeningen!AW$301,User_interface!$G$85:$G$174))*INDEX(User_interface!$I$85:$I$174,MATCH(Berekeningen!AW$301,User_interface!$G$85:$G$174))*User_interface!$I$54*User_interface!$I$55))</f>
        <v>0</v>
      </c>
      <c r="AX309" s="55">
        <f>IF(AX$301=" "," ",IF(AX$301&gt;=$P$301,0,INDEX(User_interface!$H$85:$H$174,MATCH(Berekeningen!AX$301,User_interface!$G$85:$G$174))*INDEX(User_interface!$I$85:$I$174,MATCH(Berekeningen!AX$301,User_interface!$G$85:$G$174))*User_interface!$I$54*User_interface!$I$55))</f>
        <v>0</v>
      </c>
      <c r="AY309" s="55">
        <f>IF(AY$301=" "," ",IF(AY$301&gt;=$P$301,0,INDEX(User_interface!$H$85:$H$174,MATCH(Berekeningen!AY$301,User_interface!$G$85:$G$174))*INDEX(User_interface!$I$85:$I$174,MATCH(Berekeningen!AY$301,User_interface!$G$85:$G$174))*User_interface!$I$54*User_interface!$I$55))</f>
        <v>0</v>
      </c>
      <c r="AZ309" s="55">
        <f>IF(AZ$301=" "," ",IF(AZ$301&gt;=$P$301,0,INDEX(User_interface!$H$85:$H$174,MATCH(Berekeningen!AZ$301,User_interface!$G$85:$G$174))*INDEX(User_interface!$I$85:$I$174,MATCH(Berekeningen!AZ$301,User_interface!$G$85:$G$174))*User_interface!$I$54*User_interface!$I$55))</f>
        <v>0</v>
      </c>
      <c r="BA309" s="55">
        <f>IF(BA$301=" "," ",IF(BA$301&gt;=$P$301,0,INDEX(User_interface!$H$85:$H$174,MATCH(Berekeningen!BA$301,User_interface!$G$85:$G$174))*INDEX(User_interface!$I$85:$I$174,MATCH(Berekeningen!BA$301,User_interface!$G$85:$G$174))*User_interface!$I$54*User_interface!$I$55))</f>
        <v>0</v>
      </c>
      <c r="BB309" s="55">
        <f>IF(BB$301=" "," ",IF(BB$301&gt;=$P$301,0,INDEX(User_interface!$H$85:$H$174,MATCH(Berekeningen!BB$301,User_interface!$G$85:$G$174))*INDEX(User_interface!$I$85:$I$174,MATCH(Berekeningen!BB$301,User_interface!$G$85:$G$174))*User_interface!$I$54*User_interface!$I$55))</f>
        <v>0</v>
      </c>
      <c r="BC309" s="55">
        <f>IF(BC$301=" "," ",IF(BC$301&gt;=$P$301,0,INDEX(User_interface!$H$85:$H$174,MATCH(Berekeningen!BC$301,User_interface!$G$85:$G$174))*INDEX(User_interface!$I$85:$I$174,MATCH(Berekeningen!BC$301,User_interface!$G$85:$G$174))*User_interface!$I$54*User_interface!$I$55))</f>
        <v>0</v>
      </c>
      <c r="BD309" s="55" t="str">
        <f>IF(BD$301=" "," ",IF(BD$301&gt;=$P$301,0,INDEX(User_interface!$H$85:$H$174,MATCH(Berekeningen!BD$301,User_interface!$G$85:$G$174))*INDEX(User_interface!$I$85:$I$174,MATCH(Berekeningen!BD$301,User_interface!$G$85:$G$174))*User_interface!$I$54*User_interface!$I$55))</f>
        <v xml:space="preserve"> </v>
      </c>
      <c r="BE309" s="55" t="str">
        <f>IF(BE$301=" "," ",IF(BE$301&gt;=$P$301,0,INDEX(User_interface!$H$85:$H$174,MATCH(Berekeningen!BE$301,User_interface!$G$85:$G$174))*INDEX(User_interface!$I$85:$I$174,MATCH(Berekeningen!BE$301,User_interface!$G$85:$G$174))*User_interface!$I$54*User_interface!$I$55))</f>
        <v xml:space="preserve"> </v>
      </c>
      <c r="BF309" s="55" t="str">
        <f>IF(BF$301=" "," ",IF(BF$301&gt;=$P$301,0,INDEX(User_interface!$H$85:$H$174,MATCH(Berekeningen!BF$301,User_interface!$G$85:$G$174))*INDEX(User_interface!$I$85:$I$174,MATCH(Berekeningen!BF$301,User_interface!$G$85:$G$174))*User_interface!$I$54*User_interface!$I$55))</f>
        <v xml:space="preserve"> </v>
      </c>
      <c r="BG309" s="55" t="str">
        <f>IF(BG$301=" "," ",IF(BG$301&gt;=$P$301,0,INDEX(User_interface!$H$85:$H$174,MATCH(Berekeningen!BG$301,User_interface!$G$85:$G$174))*INDEX(User_interface!$I$85:$I$174,MATCH(Berekeningen!BG$301,User_interface!$G$85:$G$174))*User_interface!$I$54*User_interface!$I$55))</f>
        <v xml:space="preserve"> </v>
      </c>
      <c r="BH309" s="55" t="str">
        <f>IF(BH$301=" "," ",IF(BH$301&gt;=$P$301,0,INDEX(User_interface!$H$85:$H$174,MATCH(Berekeningen!BH$301,User_interface!$G$85:$G$174))*INDEX(User_interface!$I$85:$I$174,MATCH(Berekeningen!BH$301,User_interface!$G$85:$G$174))*User_interface!$I$54*User_interface!$I$55))</f>
        <v xml:space="preserve"> </v>
      </c>
      <c r="BI309" s="55" t="str">
        <f>IF(BI$301=" "," ",IF(BI$301&gt;=$P$301,0,INDEX(User_interface!$H$85:$H$174,MATCH(Berekeningen!BI$301,User_interface!$G$85:$G$174))*INDEX(User_interface!$I$85:$I$174,MATCH(Berekeningen!BI$301,User_interface!$G$85:$G$174))*User_interface!$I$54*User_interface!$I$55))</f>
        <v xml:space="preserve"> </v>
      </c>
      <c r="BJ309" s="55" t="str">
        <f>IF(BJ$301=" "," ",IF(BJ$301&gt;=$P$301,0,INDEX(User_interface!$H$85:$H$174,MATCH(Berekeningen!BJ$301,User_interface!$G$85:$G$174))*INDEX(User_interface!$I$85:$I$174,MATCH(Berekeningen!BJ$301,User_interface!$G$85:$G$174))*User_interface!$I$54*User_interface!$I$55))</f>
        <v xml:space="preserve"> </v>
      </c>
      <c r="BK309" s="55" t="str">
        <f>IF(BK$301=" "," ",IF(BK$301&gt;=$P$301,0,INDEX(User_interface!$H$85:$H$174,MATCH(Berekeningen!BK$301,User_interface!$G$85:$G$174))*INDEX(User_interface!$I$85:$I$174,MATCH(Berekeningen!BK$301,User_interface!$G$85:$G$174))*User_interface!$I$54*User_interface!$I$55))</f>
        <v xml:space="preserve"> </v>
      </c>
      <c r="BL309" s="55" t="str">
        <f>IF(BL$301=" "," ",IF(BL$301&gt;=$P$301,0,INDEX(User_interface!$H$85:$H$174,MATCH(Berekeningen!BL$301,User_interface!$G$85:$G$174))*INDEX(User_interface!$I$85:$I$174,MATCH(Berekeningen!BL$301,User_interface!$G$85:$G$174))*User_interface!$I$54*User_interface!$I$55))</f>
        <v xml:space="preserve"> </v>
      </c>
      <c r="BM309" s="55" t="str">
        <f>IF(BM$301=" "," ",IF(BM$301&gt;=$P$301,0,INDEX(User_interface!$H$85:$H$174,MATCH(Berekeningen!BM$301,User_interface!$G$85:$G$174))*INDEX(User_interface!$I$85:$I$174,MATCH(Berekeningen!BM$301,User_interface!$G$85:$G$174))*User_interface!$I$54*User_interface!$I$55))</f>
        <v xml:space="preserve"> </v>
      </c>
    </row>
    <row r="310" spans="2:65">
      <c r="B310" s="88" t="s">
        <v>4</v>
      </c>
      <c r="C310" s="68" t="s">
        <v>193</v>
      </c>
      <c r="D310" s="68" t="s">
        <v>6</v>
      </c>
      <c r="E310" s="86" t="str">
        <f t="shared" si="16"/>
        <v>Ref.</v>
      </c>
      <c r="F310" s="55" t="str">
        <f>IF(F$301=" "," ",IF(F$301&gt;=$P$301,0,INDEX(User_interface!$L$85:$L$174,MATCH(Berekeningen!F$301,User_interface!$K$85:$K$174))*INDEX(User_interface!$M$85:$M$174,MATCH(Berekeningen!F$301,User_interface!$K$85:$K$174))*User_interface!$I$54*User_interface!$I$55))</f>
        <v xml:space="preserve"> </v>
      </c>
      <c r="G310" s="55" t="str">
        <f>IF(G$301=" "," ",IF(G$301&gt;=$P$301,0,INDEX(User_interface!$L$85:$L$174,MATCH(Berekeningen!G$301,User_interface!$K$85:$K$174))*INDEX(User_interface!$M$85:$M$174,MATCH(Berekeningen!G$301,User_interface!$K$85:$K$174))*User_interface!$I$54*User_interface!$I$55))</f>
        <v xml:space="preserve"> </v>
      </c>
      <c r="H310" s="55" t="str">
        <f>IF(H$301=" "," ",IF(H$301&gt;=$P$301,0,INDEX(User_interface!$L$85:$L$174,MATCH(Berekeningen!H$301,User_interface!$K$85:$K$174))*INDEX(User_interface!$M$85:$M$174,MATCH(Berekeningen!H$301,User_interface!$K$85:$K$174))*User_interface!$I$54*User_interface!$I$55))</f>
        <v xml:space="preserve"> </v>
      </c>
      <c r="I310" s="55" t="str">
        <f>IF(I$301=" "," ",IF(I$301&gt;=$P$301,0,INDEX(User_interface!$L$85:$L$174,MATCH(Berekeningen!I$301,User_interface!$K$85:$K$174))*INDEX(User_interface!$M$85:$M$174,MATCH(Berekeningen!I$301,User_interface!$K$85:$K$174))*User_interface!$I$54*User_interface!$I$55))</f>
        <v xml:space="preserve"> </v>
      </c>
      <c r="J310" s="55" t="str">
        <f>IF(J$301=" "," ",IF(J$301&gt;=$P$301,0,INDEX(User_interface!$L$85:$L$174,MATCH(Berekeningen!J$301,User_interface!$K$85:$K$174))*INDEX(User_interface!$M$85:$M$174,MATCH(Berekeningen!J$301,User_interface!$K$85:$K$174))*User_interface!$I$54*User_interface!$I$55))</f>
        <v xml:space="preserve"> </v>
      </c>
      <c r="K310" s="55" t="str">
        <f>IF(K$301=" "," ",IF(K$301&gt;=$P$301,0,INDEX(User_interface!$L$85:$L$174,MATCH(Berekeningen!K$301,User_interface!$K$85:$K$174))*INDEX(User_interface!$M$85:$M$174,MATCH(Berekeningen!K$301,User_interface!$K$85:$K$174))*User_interface!$I$54*User_interface!$I$55))</f>
        <v xml:space="preserve"> </v>
      </c>
      <c r="L310" s="55" t="str">
        <f>IF(L$301=" "," ",IF(L$301&gt;=$P$301,0,INDEX(User_interface!$L$85:$L$174,MATCH(Berekeningen!L$301,User_interface!$K$85:$K$174))*INDEX(User_interface!$M$85:$M$174,MATCH(Berekeningen!L$301,User_interface!$K$85:$K$174))*User_interface!$I$54*User_interface!$I$55))</f>
        <v xml:space="preserve"> </v>
      </c>
      <c r="M310" s="55" t="str">
        <f>IF(M$301=" "," ",IF(M$301&gt;=$P$301,0,INDEX(User_interface!$L$85:$L$174,MATCH(Berekeningen!M$301,User_interface!$K$85:$K$174))*INDEX(User_interface!$M$85:$M$174,MATCH(Berekeningen!M$301,User_interface!$K$85:$K$174))*User_interface!$I$54*User_interface!$I$55))</f>
        <v xml:space="preserve"> </v>
      </c>
      <c r="N310" s="55" t="str">
        <f>IF(N$301=" "," ",IF(N$301&gt;=$P$301,0,INDEX(User_interface!$L$85:$L$174,MATCH(Berekeningen!N$301,User_interface!$K$85:$K$174))*INDEX(User_interface!$M$85:$M$174,MATCH(Berekeningen!N$301,User_interface!$K$85:$K$174))*User_interface!$I$54*User_interface!$I$55))</f>
        <v xml:space="preserve"> </v>
      </c>
      <c r="O310" s="55" t="str">
        <f>IF(O$301=" "," ",IF(O$301&gt;=$P$301,0,INDEX(User_interface!$L$85:$L$174,MATCH(Berekeningen!O$301,User_interface!$K$85:$K$174))*INDEX(User_interface!$M$85:$M$174,MATCH(Berekeningen!O$301,User_interface!$K$85:$K$174))*User_interface!$I$54*User_interface!$I$55))</f>
        <v xml:space="preserve"> </v>
      </c>
      <c r="P310" s="55">
        <f>IF(P$301=" "," ",IF(P$301&gt;=$P$301,0,INDEX(User_interface!$L$85:$L$174,MATCH(Berekeningen!P$301,User_interface!$K$85:$K$174))*INDEX(User_interface!$M$85:$M$174,MATCH(Berekeningen!P$301,User_interface!$K$85:$K$174))*User_interface!$I$54*User_interface!$I$55))</f>
        <v>0</v>
      </c>
      <c r="Q310" s="55">
        <f>IF(Q$301=" "," ",IF(Q$301&gt;=$P$301,0,INDEX(User_interface!$L$85:$L$174,MATCH(Berekeningen!Q$301,User_interface!$K$85:$K$174))*INDEX(User_interface!$M$85:$M$174,MATCH(Berekeningen!Q$301,User_interface!$K$85:$K$174))*User_interface!$I$54*User_interface!$I$55))</f>
        <v>0</v>
      </c>
      <c r="R310" s="55">
        <f>IF(R$301=" "," ",IF(R$301&gt;=$P$301,0,INDEX(User_interface!$L$85:$L$174,MATCH(Berekeningen!R$301,User_interface!$K$85:$K$174))*INDEX(User_interface!$M$85:$M$174,MATCH(Berekeningen!R$301,User_interface!$K$85:$K$174))*User_interface!$I$54*User_interface!$I$55))</f>
        <v>0</v>
      </c>
      <c r="S310" s="55">
        <f>IF(S$301=" "," ",IF(S$301&gt;=$P$301,0,INDEX(User_interface!$L$85:$L$174,MATCH(Berekeningen!S$301,User_interface!$K$85:$K$174))*INDEX(User_interface!$M$85:$M$174,MATCH(Berekeningen!S$301,User_interface!$K$85:$K$174))*User_interface!$I$54*User_interface!$I$55))</f>
        <v>0</v>
      </c>
      <c r="T310" s="55">
        <f>IF(T$301=" "," ",IF(T$301&gt;=$P$301,0,INDEX(User_interface!$L$85:$L$174,MATCH(Berekeningen!T$301,User_interface!$K$85:$K$174))*INDEX(User_interface!$M$85:$M$174,MATCH(Berekeningen!T$301,User_interface!$K$85:$K$174))*User_interface!$I$54*User_interface!$I$55))</f>
        <v>0</v>
      </c>
      <c r="U310" s="55">
        <f>IF(U$301=" "," ",IF(U$301&gt;=$P$301,0,INDEX(User_interface!$L$85:$L$174,MATCH(Berekeningen!U$301,User_interface!$K$85:$K$174))*INDEX(User_interface!$M$85:$M$174,MATCH(Berekeningen!U$301,User_interface!$K$85:$K$174))*User_interface!$I$54*User_interface!$I$55))</f>
        <v>0</v>
      </c>
      <c r="V310" s="55">
        <f>IF(V$301=" "," ",IF(V$301&gt;=$P$301,0,INDEX(User_interface!$L$85:$L$174,MATCH(Berekeningen!V$301,User_interface!$K$85:$K$174))*INDEX(User_interface!$M$85:$M$174,MATCH(Berekeningen!V$301,User_interface!$K$85:$K$174))*User_interface!$I$54*User_interface!$I$55))</f>
        <v>0</v>
      </c>
      <c r="W310" s="55">
        <f>IF(W$301=" "," ",IF(W$301&gt;=$P$301,0,INDEX(User_interface!$L$85:$L$174,MATCH(Berekeningen!W$301,User_interface!$K$85:$K$174))*INDEX(User_interface!$M$85:$M$174,MATCH(Berekeningen!W$301,User_interface!$K$85:$K$174))*User_interface!$I$54*User_interface!$I$55))</f>
        <v>0</v>
      </c>
      <c r="X310" s="55">
        <f>IF(X$301=" "," ",IF(X$301&gt;=$P$301,0,INDEX(User_interface!$L$85:$L$174,MATCH(Berekeningen!X$301,User_interface!$K$85:$K$174))*INDEX(User_interface!$M$85:$M$174,MATCH(Berekeningen!X$301,User_interface!$K$85:$K$174))*User_interface!$I$54*User_interface!$I$55))</f>
        <v>0</v>
      </c>
      <c r="Y310" s="55">
        <f>IF(Y$301=" "," ",IF(Y$301&gt;=$P$301,0,INDEX(User_interface!$L$85:$L$174,MATCH(Berekeningen!Y$301,User_interface!$K$85:$K$174))*INDEX(User_interface!$M$85:$M$174,MATCH(Berekeningen!Y$301,User_interface!$K$85:$K$174))*User_interface!$I$54*User_interface!$I$55))</f>
        <v>0</v>
      </c>
      <c r="Z310" s="55">
        <f>IF(Z$301=" "," ",IF(Z$301&gt;=$P$301,0,INDEX(User_interface!$L$85:$L$174,MATCH(Berekeningen!Z$301,User_interface!$K$85:$K$174))*INDEX(User_interface!$M$85:$M$174,MATCH(Berekeningen!Z$301,User_interface!$K$85:$K$174))*User_interface!$I$54*User_interface!$I$55))</f>
        <v>0</v>
      </c>
      <c r="AA310" s="55">
        <f>IF(AA$301=" "," ",IF(AA$301&gt;=$P$301,0,INDEX(User_interface!$L$85:$L$174,MATCH(Berekeningen!AA$301,User_interface!$K$85:$K$174))*INDEX(User_interface!$M$85:$M$174,MATCH(Berekeningen!AA$301,User_interface!$K$85:$K$174))*User_interface!$I$54*User_interface!$I$55))</f>
        <v>0</v>
      </c>
      <c r="AB310" s="55">
        <f>IF(AB$301=" "," ",IF(AB$301&gt;=$P$301,0,INDEX(User_interface!$L$85:$L$174,MATCH(Berekeningen!AB$301,User_interface!$K$85:$K$174))*INDEX(User_interface!$M$85:$M$174,MATCH(Berekeningen!AB$301,User_interface!$K$85:$K$174))*User_interface!$I$54*User_interface!$I$55))</f>
        <v>0</v>
      </c>
      <c r="AC310" s="55">
        <f>IF(AC$301=" "," ",IF(AC$301&gt;=$P$301,0,INDEX(User_interface!$L$85:$L$174,MATCH(Berekeningen!AC$301,User_interface!$K$85:$K$174))*INDEX(User_interface!$M$85:$M$174,MATCH(Berekeningen!AC$301,User_interface!$K$85:$K$174))*User_interface!$I$54*User_interface!$I$55))</f>
        <v>0</v>
      </c>
      <c r="AD310" s="55">
        <f>IF(AD$301=" "," ",IF(AD$301&gt;=$P$301,0,INDEX(User_interface!$L$85:$L$174,MATCH(Berekeningen!AD$301,User_interface!$K$85:$K$174))*INDEX(User_interface!$M$85:$M$174,MATCH(Berekeningen!AD$301,User_interface!$K$85:$K$174))*User_interface!$I$54*User_interface!$I$55))</f>
        <v>0</v>
      </c>
      <c r="AE310" s="55">
        <f>IF(AE$301=" "," ",IF(AE$301&gt;=$P$301,0,INDEX(User_interface!$L$85:$L$174,MATCH(Berekeningen!AE$301,User_interface!$K$85:$K$174))*INDEX(User_interface!$M$85:$M$174,MATCH(Berekeningen!AE$301,User_interface!$K$85:$K$174))*User_interface!$I$54*User_interface!$I$55))</f>
        <v>0</v>
      </c>
      <c r="AF310" s="55">
        <f>IF(AF$301=" "," ",IF(AF$301&gt;=$P$301,0,INDEX(User_interface!$L$85:$L$174,MATCH(Berekeningen!AF$301,User_interface!$K$85:$K$174))*INDEX(User_interface!$M$85:$M$174,MATCH(Berekeningen!AF$301,User_interface!$K$85:$K$174))*User_interface!$I$54*User_interface!$I$55))</f>
        <v>0</v>
      </c>
      <c r="AG310" s="55">
        <f>IF(AG$301=" "," ",IF(AG$301&gt;=$P$301,0,INDEX(User_interface!$L$85:$L$174,MATCH(Berekeningen!AG$301,User_interface!$K$85:$K$174))*INDEX(User_interface!$M$85:$M$174,MATCH(Berekeningen!AG$301,User_interface!$K$85:$K$174))*User_interface!$I$54*User_interface!$I$55))</f>
        <v>0</v>
      </c>
      <c r="AH310" s="55">
        <f>IF(AH$301=" "," ",IF(AH$301&gt;=$P$301,0,INDEX(User_interface!$L$85:$L$174,MATCH(Berekeningen!AH$301,User_interface!$K$85:$K$174))*INDEX(User_interface!$M$85:$M$174,MATCH(Berekeningen!AH$301,User_interface!$K$85:$K$174))*User_interface!$I$54*User_interface!$I$55))</f>
        <v>0</v>
      </c>
      <c r="AI310" s="55">
        <f>IF(AI$301=" "," ",IF(AI$301&gt;=$P$301,0,INDEX(User_interface!$L$85:$L$174,MATCH(Berekeningen!AI$301,User_interface!$K$85:$K$174))*INDEX(User_interface!$M$85:$M$174,MATCH(Berekeningen!AI$301,User_interface!$K$85:$K$174))*User_interface!$I$54*User_interface!$I$55))</f>
        <v>0</v>
      </c>
      <c r="AJ310" s="55">
        <f>IF(AJ$301=" "," ",IF(AJ$301&gt;=$P$301,0,INDEX(User_interface!$L$85:$L$174,MATCH(Berekeningen!AJ$301,User_interface!$K$85:$K$174))*INDEX(User_interface!$M$85:$M$174,MATCH(Berekeningen!AJ$301,User_interface!$K$85:$K$174))*User_interface!$I$54*User_interface!$I$55))</f>
        <v>0</v>
      </c>
      <c r="AK310" s="55">
        <f>IF(AK$301=" "," ",IF(AK$301&gt;=$P$301,0,INDEX(User_interface!$L$85:$L$174,MATCH(Berekeningen!AK$301,User_interface!$K$85:$K$174))*INDEX(User_interface!$M$85:$M$174,MATCH(Berekeningen!AK$301,User_interface!$K$85:$K$174))*User_interface!$I$54*User_interface!$I$55))</f>
        <v>0</v>
      </c>
      <c r="AL310" s="55">
        <f>IF(AL$301=" "," ",IF(AL$301&gt;=$P$301,0,INDEX(User_interface!$L$85:$L$174,MATCH(Berekeningen!AL$301,User_interface!$K$85:$K$174))*INDEX(User_interface!$M$85:$M$174,MATCH(Berekeningen!AL$301,User_interface!$K$85:$K$174))*User_interface!$I$54*User_interface!$I$55))</f>
        <v>0</v>
      </c>
      <c r="AM310" s="55">
        <f>IF(AM$301=" "," ",IF(AM$301&gt;=$P$301,0,INDEX(User_interface!$L$85:$L$174,MATCH(Berekeningen!AM$301,User_interface!$K$85:$K$174))*INDEX(User_interface!$M$85:$M$174,MATCH(Berekeningen!AM$301,User_interface!$K$85:$K$174))*User_interface!$I$54*User_interface!$I$55))</f>
        <v>0</v>
      </c>
      <c r="AN310" s="55">
        <f>IF(AN$301=" "," ",IF(AN$301&gt;=$P$301,0,INDEX(User_interface!$L$85:$L$174,MATCH(Berekeningen!AN$301,User_interface!$K$85:$K$174))*INDEX(User_interface!$M$85:$M$174,MATCH(Berekeningen!AN$301,User_interface!$K$85:$K$174))*User_interface!$I$54*User_interface!$I$55))</f>
        <v>0</v>
      </c>
      <c r="AO310" s="55">
        <f>IF(AO$301=" "," ",IF(AO$301&gt;=$P$301,0,INDEX(User_interface!$L$85:$L$174,MATCH(Berekeningen!AO$301,User_interface!$K$85:$K$174))*INDEX(User_interface!$M$85:$M$174,MATCH(Berekeningen!AO$301,User_interface!$K$85:$K$174))*User_interface!$I$54*User_interface!$I$55))</f>
        <v>0</v>
      </c>
      <c r="AP310" s="55">
        <f>IF(AP$301=" "," ",IF(AP$301&gt;=$P$301,0,INDEX(User_interface!$L$85:$L$174,MATCH(Berekeningen!AP$301,User_interface!$K$85:$K$174))*INDEX(User_interface!$M$85:$M$174,MATCH(Berekeningen!AP$301,User_interface!$K$85:$K$174))*User_interface!$I$54*User_interface!$I$55))</f>
        <v>0</v>
      </c>
      <c r="AQ310" s="55">
        <f>IF(AQ$301=" "," ",IF(AQ$301&gt;=$P$301,0,INDEX(User_interface!$L$85:$L$174,MATCH(Berekeningen!AQ$301,User_interface!$K$85:$K$174))*INDEX(User_interface!$M$85:$M$174,MATCH(Berekeningen!AQ$301,User_interface!$K$85:$K$174))*User_interface!$I$54*User_interface!$I$55))</f>
        <v>0</v>
      </c>
      <c r="AR310" s="55">
        <f>IF(AR$301=" "," ",IF(AR$301&gt;=$P$301,0,INDEX(User_interface!$L$85:$L$174,MATCH(Berekeningen!AR$301,User_interface!$K$85:$K$174))*INDEX(User_interface!$M$85:$M$174,MATCH(Berekeningen!AR$301,User_interface!$K$85:$K$174))*User_interface!$I$54*User_interface!$I$55))</f>
        <v>0</v>
      </c>
      <c r="AS310" s="55">
        <f>IF(AS$301=" "," ",IF(AS$301&gt;=$P$301,0,INDEX(User_interface!$L$85:$L$174,MATCH(Berekeningen!AS$301,User_interface!$K$85:$K$174))*INDEX(User_interface!$M$85:$M$174,MATCH(Berekeningen!AS$301,User_interface!$K$85:$K$174))*User_interface!$I$54*User_interface!$I$55))</f>
        <v>0</v>
      </c>
      <c r="AT310" s="55">
        <f>IF(AT$301=" "," ",IF(AT$301&gt;=$P$301,0,INDEX(User_interface!$L$85:$L$174,MATCH(Berekeningen!AT$301,User_interface!$K$85:$K$174))*INDEX(User_interface!$M$85:$M$174,MATCH(Berekeningen!AT$301,User_interface!$K$85:$K$174))*User_interface!$I$54*User_interface!$I$55))</f>
        <v>0</v>
      </c>
      <c r="AU310" s="55">
        <f>IF(AU$301=" "," ",IF(AU$301&gt;=$P$301,0,INDEX(User_interface!$L$85:$L$174,MATCH(Berekeningen!AU$301,User_interface!$K$85:$K$174))*INDEX(User_interface!$M$85:$M$174,MATCH(Berekeningen!AU$301,User_interface!$K$85:$K$174))*User_interface!$I$54*User_interface!$I$55))</f>
        <v>0</v>
      </c>
      <c r="AV310" s="55">
        <f>IF(AV$301=" "," ",IF(AV$301&gt;=$P$301,0,INDEX(User_interface!$L$85:$L$174,MATCH(Berekeningen!AV$301,User_interface!$K$85:$K$174))*INDEX(User_interface!$M$85:$M$174,MATCH(Berekeningen!AV$301,User_interface!$K$85:$K$174))*User_interface!$I$54*User_interface!$I$55))</f>
        <v>0</v>
      </c>
      <c r="AW310" s="55">
        <f>IF(AW$301=" "," ",IF(AW$301&gt;=$P$301,0,INDEX(User_interface!$L$85:$L$174,MATCH(Berekeningen!AW$301,User_interface!$K$85:$K$174))*INDEX(User_interface!$M$85:$M$174,MATCH(Berekeningen!AW$301,User_interface!$K$85:$K$174))*User_interface!$I$54*User_interface!$I$55))</f>
        <v>0</v>
      </c>
      <c r="AX310" s="55">
        <f>IF(AX$301=" "," ",IF(AX$301&gt;=$P$301,0,INDEX(User_interface!$L$85:$L$174,MATCH(Berekeningen!AX$301,User_interface!$K$85:$K$174))*INDEX(User_interface!$M$85:$M$174,MATCH(Berekeningen!AX$301,User_interface!$K$85:$K$174))*User_interface!$I$54*User_interface!$I$55))</f>
        <v>0</v>
      </c>
      <c r="AY310" s="55">
        <f>IF(AY$301=" "," ",IF(AY$301&gt;=$P$301,0,INDEX(User_interface!$L$85:$L$174,MATCH(Berekeningen!AY$301,User_interface!$K$85:$K$174))*INDEX(User_interface!$M$85:$M$174,MATCH(Berekeningen!AY$301,User_interface!$K$85:$K$174))*User_interface!$I$54*User_interface!$I$55))</f>
        <v>0</v>
      </c>
      <c r="AZ310" s="55">
        <f>IF(AZ$301=" "," ",IF(AZ$301&gt;=$P$301,0,INDEX(User_interface!$L$85:$L$174,MATCH(Berekeningen!AZ$301,User_interface!$K$85:$K$174))*INDEX(User_interface!$M$85:$M$174,MATCH(Berekeningen!AZ$301,User_interface!$K$85:$K$174))*User_interface!$I$54*User_interface!$I$55))</f>
        <v>0</v>
      </c>
      <c r="BA310" s="55">
        <f>IF(BA$301=" "," ",IF(BA$301&gt;=$P$301,0,INDEX(User_interface!$L$85:$L$174,MATCH(Berekeningen!BA$301,User_interface!$K$85:$K$174))*INDEX(User_interface!$M$85:$M$174,MATCH(Berekeningen!BA$301,User_interface!$K$85:$K$174))*User_interface!$I$54*User_interface!$I$55))</f>
        <v>0</v>
      </c>
      <c r="BB310" s="55">
        <f>IF(BB$301=" "," ",IF(BB$301&gt;=$P$301,0,INDEX(User_interface!$L$85:$L$174,MATCH(Berekeningen!BB$301,User_interface!$K$85:$K$174))*INDEX(User_interface!$M$85:$M$174,MATCH(Berekeningen!BB$301,User_interface!$K$85:$K$174))*User_interface!$I$54*User_interface!$I$55))</f>
        <v>0</v>
      </c>
      <c r="BC310" s="55">
        <f>IF(BC$301=" "," ",IF(BC$301&gt;=$P$301,0,INDEX(User_interface!$L$85:$L$174,MATCH(Berekeningen!BC$301,User_interface!$K$85:$K$174))*INDEX(User_interface!$M$85:$M$174,MATCH(Berekeningen!BC$301,User_interface!$K$85:$K$174))*User_interface!$I$54*User_interface!$I$55))</f>
        <v>0</v>
      </c>
      <c r="BD310" s="55" t="str">
        <f>IF(BD$301=" "," ",IF(BD$301&gt;=$P$301,0,INDEX(User_interface!$L$85:$L$174,MATCH(Berekeningen!BD$301,User_interface!$K$85:$K$174))*INDEX(User_interface!$M$85:$M$174,MATCH(Berekeningen!BD$301,User_interface!$K$85:$K$174))*User_interface!$I$54*User_interface!$I$55))</f>
        <v xml:space="preserve"> </v>
      </c>
      <c r="BE310" s="55" t="str">
        <f>IF(BE$301=" "," ",IF(BE$301&gt;=$P$301,0,INDEX(User_interface!$L$85:$L$174,MATCH(Berekeningen!BE$301,User_interface!$K$85:$K$174))*INDEX(User_interface!$M$85:$M$174,MATCH(Berekeningen!BE$301,User_interface!$K$85:$K$174))*User_interface!$I$54*User_interface!$I$55))</f>
        <v xml:space="preserve"> </v>
      </c>
      <c r="BF310" s="55" t="str">
        <f>IF(BF$301=" "," ",IF(BF$301&gt;=$P$301,0,INDEX(User_interface!$L$85:$L$174,MATCH(Berekeningen!BF$301,User_interface!$K$85:$K$174))*INDEX(User_interface!$M$85:$M$174,MATCH(Berekeningen!BF$301,User_interface!$K$85:$K$174))*User_interface!$I$54*User_interface!$I$55))</f>
        <v xml:space="preserve"> </v>
      </c>
      <c r="BG310" s="55" t="str">
        <f>IF(BG$301=" "," ",IF(BG$301&gt;=$P$301,0,INDEX(User_interface!$L$85:$L$174,MATCH(Berekeningen!BG$301,User_interface!$K$85:$K$174))*INDEX(User_interface!$M$85:$M$174,MATCH(Berekeningen!BG$301,User_interface!$K$85:$K$174))*User_interface!$I$54*User_interface!$I$55))</f>
        <v xml:space="preserve"> </v>
      </c>
      <c r="BH310" s="55" t="str">
        <f>IF(BH$301=" "," ",IF(BH$301&gt;=$P$301,0,INDEX(User_interface!$L$85:$L$174,MATCH(Berekeningen!BH$301,User_interface!$K$85:$K$174))*INDEX(User_interface!$M$85:$M$174,MATCH(Berekeningen!BH$301,User_interface!$K$85:$K$174))*User_interface!$I$54*User_interface!$I$55))</f>
        <v xml:space="preserve"> </v>
      </c>
      <c r="BI310" s="55" t="str">
        <f>IF(BI$301=" "," ",IF(BI$301&gt;=$P$301,0,INDEX(User_interface!$L$85:$L$174,MATCH(Berekeningen!BI$301,User_interface!$K$85:$K$174))*INDEX(User_interface!$M$85:$M$174,MATCH(Berekeningen!BI$301,User_interface!$K$85:$K$174))*User_interface!$I$54*User_interface!$I$55))</f>
        <v xml:space="preserve"> </v>
      </c>
      <c r="BJ310" s="55" t="str">
        <f>IF(BJ$301=" "," ",IF(BJ$301&gt;=$P$301,0,INDEX(User_interface!$L$85:$L$174,MATCH(Berekeningen!BJ$301,User_interface!$K$85:$K$174))*INDEX(User_interface!$M$85:$M$174,MATCH(Berekeningen!BJ$301,User_interface!$K$85:$K$174))*User_interface!$I$54*User_interface!$I$55))</f>
        <v xml:space="preserve"> </v>
      </c>
      <c r="BK310" s="55" t="str">
        <f>IF(BK$301=" "," ",IF(BK$301&gt;=$P$301,0,INDEX(User_interface!$L$85:$L$174,MATCH(Berekeningen!BK$301,User_interface!$K$85:$K$174))*INDEX(User_interface!$M$85:$M$174,MATCH(Berekeningen!BK$301,User_interface!$K$85:$K$174))*User_interface!$I$54*User_interface!$I$55))</f>
        <v xml:space="preserve"> </v>
      </c>
      <c r="BL310" s="55" t="str">
        <f>IF(BL$301=" "," ",IF(BL$301&gt;=$P$301,0,INDEX(User_interface!$L$85:$L$174,MATCH(Berekeningen!BL$301,User_interface!$K$85:$K$174))*INDEX(User_interface!$M$85:$M$174,MATCH(Berekeningen!BL$301,User_interface!$K$85:$K$174))*User_interface!$I$54*User_interface!$I$55))</f>
        <v xml:space="preserve"> </v>
      </c>
      <c r="BM310" s="55" t="str">
        <f>IF(BM$301=" "," ",IF(BM$301&gt;=$P$301,0,INDEX(User_interface!$L$85:$L$174,MATCH(Berekeningen!BM$301,User_interface!$K$85:$K$174))*INDEX(User_interface!$M$85:$M$174,MATCH(Berekeningen!BM$301,User_interface!$K$85:$K$174))*User_interface!$I$54*User_interface!$I$55))</f>
        <v xml:space="preserve"> </v>
      </c>
    </row>
    <row r="311" spans="2:65">
      <c r="B311" s="88" t="s">
        <v>4</v>
      </c>
      <c r="C311" s="68" t="s">
        <v>194</v>
      </c>
      <c r="D311" s="68" t="s">
        <v>6</v>
      </c>
      <c r="E311" s="86" t="str">
        <f t="shared" si="16"/>
        <v>Ref.</v>
      </c>
      <c r="F311" s="55" t="str">
        <f>IF(F$301=" "," ",IF(F$301&gt;=$P$301,0,INDEX(User_interface!$P$85:$P$174,MATCH(Berekeningen!F$301,User_interface!$O$85:$O$174))*INDEX(User_interface!$Q$85:$Q$174,MATCH(Berekeningen!F$301,User_interface!$O$85:$O$174))*User_interface!$I$54*User_interface!$I$55))</f>
        <v xml:space="preserve"> </v>
      </c>
      <c r="G311" s="55" t="str">
        <f>IF(G$301=" "," ",IF(G$301&gt;=$P$301,0,INDEX(User_interface!$P$85:$P$174,MATCH(Berekeningen!G$301,User_interface!$O$85:$O$174))*INDEX(User_interface!$Q$85:$Q$174,MATCH(Berekeningen!G$301,User_interface!$O$85:$O$174))*User_interface!$I$54*User_interface!$I$55))</f>
        <v xml:space="preserve"> </v>
      </c>
      <c r="H311" s="55" t="str">
        <f>IF(H$301=" "," ",IF(H$301&gt;=$P$301,0,INDEX(User_interface!$P$85:$P$174,MATCH(Berekeningen!H$301,User_interface!$O$85:$O$174))*INDEX(User_interface!$Q$85:$Q$174,MATCH(Berekeningen!H$301,User_interface!$O$85:$O$174))*User_interface!$I$54*User_interface!$I$55))</f>
        <v xml:space="preserve"> </v>
      </c>
      <c r="I311" s="55" t="str">
        <f>IF(I$301=" "," ",IF(I$301&gt;=$P$301,0,INDEX(User_interface!$P$85:$P$174,MATCH(Berekeningen!I$301,User_interface!$O$85:$O$174))*INDEX(User_interface!$Q$85:$Q$174,MATCH(Berekeningen!I$301,User_interface!$O$85:$O$174))*User_interface!$I$54*User_interface!$I$55))</f>
        <v xml:space="preserve"> </v>
      </c>
      <c r="J311" s="55" t="str">
        <f>IF(J$301=" "," ",IF(J$301&gt;=$P$301,0,INDEX(User_interface!$P$85:$P$174,MATCH(Berekeningen!J$301,User_interface!$O$85:$O$174))*INDEX(User_interface!$Q$85:$Q$174,MATCH(Berekeningen!J$301,User_interface!$O$85:$O$174))*User_interface!$I$54*User_interface!$I$55))</f>
        <v xml:space="preserve"> </v>
      </c>
      <c r="K311" s="55" t="str">
        <f>IF(K$301=" "," ",IF(K$301&gt;=$P$301,0,INDEX(User_interface!$P$85:$P$174,MATCH(Berekeningen!K$301,User_interface!$O$85:$O$174))*INDEX(User_interface!$Q$85:$Q$174,MATCH(Berekeningen!K$301,User_interface!$O$85:$O$174))*User_interface!$I$54*User_interface!$I$55))</f>
        <v xml:space="preserve"> </v>
      </c>
      <c r="L311" s="55" t="str">
        <f>IF(L$301=" "," ",IF(L$301&gt;=$P$301,0,INDEX(User_interface!$P$85:$P$174,MATCH(Berekeningen!L$301,User_interface!$O$85:$O$174))*INDEX(User_interface!$Q$85:$Q$174,MATCH(Berekeningen!L$301,User_interface!$O$85:$O$174))*User_interface!$I$54*User_interface!$I$55))</f>
        <v xml:space="preserve"> </v>
      </c>
      <c r="M311" s="55" t="str">
        <f>IF(M$301=" "," ",IF(M$301&gt;=$P$301,0,INDEX(User_interface!$P$85:$P$174,MATCH(Berekeningen!M$301,User_interface!$O$85:$O$174))*INDEX(User_interface!$Q$85:$Q$174,MATCH(Berekeningen!M$301,User_interface!$O$85:$O$174))*User_interface!$I$54*User_interface!$I$55))</f>
        <v xml:space="preserve"> </v>
      </c>
      <c r="N311" s="55" t="str">
        <f>IF(N$301=" "," ",IF(N$301&gt;=$P$301,0,INDEX(User_interface!$P$85:$P$174,MATCH(Berekeningen!N$301,User_interface!$O$85:$O$174))*INDEX(User_interface!$Q$85:$Q$174,MATCH(Berekeningen!N$301,User_interface!$O$85:$O$174))*User_interface!$I$54*User_interface!$I$55))</f>
        <v xml:space="preserve"> </v>
      </c>
      <c r="O311" s="55" t="str">
        <f>IF(O$301=" "," ",IF(O$301&gt;=$P$301,0,INDEX(User_interface!$P$85:$P$174,MATCH(Berekeningen!O$301,User_interface!$O$85:$O$174))*INDEX(User_interface!$Q$85:$Q$174,MATCH(Berekeningen!O$301,User_interface!$O$85:$O$174))*User_interface!$I$54*User_interface!$I$55))</f>
        <v xml:space="preserve"> </v>
      </c>
      <c r="P311" s="55">
        <f>IF(P$301=" "," ",IF(P$301&gt;=$P$301,0,INDEX(User_interface!$P$85:$P$174,MATCH(Berekeningen!P$301,User_interface!$O$85:$O$174))*INDEX(User_interface!$Q$85:$Q$174,MATCH(Berekeningen!P$301,User_interface!$O$85:$O$174))*User_interface!$I$54*User_interface!$I$55))</f>
        <v>0</v>
      </c>
      <c r="Q311" s="55">
        <f>IF(Q$301=" "," ",IF(Q$301&gt;=$P$301,0,INDEX(User_interface!$P$85:$P$174,MATCH(Berekeningen!Q$301,User_interface!$O$85:$O$174))*INDEX(User_interface!$Q$85:$Q$174,MATCH(Berekeningen!Q$301,User_interface!$O$85:$O$174))*User_interface!$I$54*User_interface!$I$55))</f>
        <v>0</v>
      </c>
      <c r="R311" s="55">
        <f>IF(R$301=" "," ",IF(R$301&gt;=$P$301,0,INDEX(User_interface!$P$85:$P$174,MATCH(Berekeningen!R$301,User_interface!$O$85:$O$174))*INDEX(User_interface!$Q$85:$Q$174,MATCH(Berekeningen!R$301,User_interface!$O$85:$O$174))*User_interface!$I$54*User_interface!$I$55))</f>
        <v>0</v>
      </c>
      <c r="S311" s="55">
        <f>IF(S$301=" "," ",IF(S$301&gt;=$P$301,0,INDEX(User_interface!$P$85:$P$174,MATCH(Berekeningen!S$301,User_interface!$O$85:$O$174))*INDEX(User_interface!$Q$85:$Q$174,MATCH(Berekeningen!S$301,User_interface!$O$85:$O$174))*User_interface!$I$54*User_interface!$I$55))</f>
        <v>0</v>
      </c>
      <c r="T311" s="55">
        <f>IF(T$301=" "," ",IF(T$301&gt;=$P$301,0,INDEX(User_interface!$P$85:$P$174,MATCH(Berekeningen!T$301,User_interface!$O$85:$O$174))*INDEX(User_interface!$Q$85:$Q$174,MATCH(Berekeningen!T$301,User_interface!$O$85:$O$174))*User_interface!$I$54*User_interface!$I$55))</f>
        <v>0</v>
      </c>
      <c r="U311" s="55">
        <f>IF(U$301=" "," ",IF(U$301&gt;=$P$301,0,INDEX(User_interface!$P$85:$P$174,MATCH(Berekeningen!U$301,User_interface!$O$85:$O$174))*INDEX(User_interface!$Q$85:$Q$174,MATCH(Berekeningen!U$301,User_interface!$O$85:$O$174))*User_interface!$I$54*User_interface!$I$55))</f>
        <v>0</v>
      </c>
      <c r="V311" s="55">
        <f>IF(V$301=" "," ",IF(V$301&gt;=$P$301,0,INDEX(User_interface!$P$85:$P$174,MATCH(Berekeningen!V$301,User_interface!$O$85:$O$174))*INDEX(User_interface!$Q$85:$Q$174,MATCH(Berekeningen!V$301,User_interface!$O$85:$O$174))*User_interface!$I$54*User_interface!$I$55))</f>
        <v>0</v>
      </c>
      <c r="W311" s="55">
        <f>IF(W$301=" "," ",IF(W$301&gt;=$P$301,0,INDEX(User_interface!$P$85:$P$174,MATCH(Berekeningen!W$301,User_interface!$O$85:$O$174))*INDEX(User_interface!$Q$85:$Q$174,MATCH(Berekeningen!W$301,User_interface!$O$85:$O$174))*User_interface!$I$54*User_interface!$I$55))</f>
        <v>0</v>
      </c>
      <c r="X311" s="55">
        <f>IF(X$301=" "," ",IF(X$301&gt;=$P$301,0,INDEX(User_interface!$P$85:$P$174,MATCH(Berekeningen!X$301,User_interface!$O$85:$O$174))*INDEX(User_interface!$Q$85:$Q$174,MATCH(Berekeningen!X$301,User_interface!$O$85:$O$174))*User_interface!$I$54*User_interface!$I$55))</f>
        <v>0</v>
      </c>
      <c r="Y311" s="55">
        <f>IF(Y$301=" "," ",IF(Y$301&gt;=$P$301,0,INDEX(User_interface!$P$85:$P$174,MATCH(Berekeningen!Y$301,User_interface!$O$85:$O$174))*INDEX(User_interface!$Q$85:$Q$174,MATCH(Berekeningen!Y$301,User_interface!$O$85:$O$174))*User_interface!$I$54*User_interface!$I$55))</f>
        <v>0</v>
      </c>
      <c r="Z311" s="55">
        <f>IF(Z$301=" "," ",IF(Z$301&gt;=$P$301,0,INDEX(User_interface!$P$85:$P$174,MATCH(Berekeningen!Z$301,User_interface!$O$85:$O$174))*INDEX(User_interface!$Q$85:$Q$174,MATCH(Berekeningen!Z$301,User_interface!$O$85:$O$174))*User_interface!$I$54*User_interface!$I$55))</f>
        <v>0</v>
      </c>
      <c r="AA311" s="55">
        <f>IF(AA$301=" "," ",IF(AA$301&gt;=$P$301,0,INDEX(User_interface!$P$85:$P$174,MATCH(Berekeningen!AA$301,User_interface!$O$85:$O$174))*INDEX(User_interface!$Q$85:$Q$174,MATCH(Berekeningen!AA$301,User_interface!$O$85:$O$174))*User_interface!$I$54*User_interface!$I$55))</f>
        <v>0</v>
      </c>
      <c r="AB311" s="55">
        <f>IF(AB$301=" "," ",IF(AB$301&gt;=$P$301,0,INDEX(User_interface!$P$85:$P$174,MATCH(Berekeningen!AB$301,User_interface!$O$85:$O$174))*INDEX(User_interface!$Q$85:$Q$174,MATCH(Berekeningen!AB$301,User_interface!$O$85:$O$174))*User_interface!$I$54*User_interface!$I$55))</f>
        <v>0</v>
      </c>
      <c r="AC311" s="55">
        <f>IF(AC$301=" "," ",IF(AC$301&gt;=$P$301,0,INDEX(User_interface!$P$85:$P$174,MATCH(Berekeningen!AC$301,User_interface!$O$85:$O$174))*INDEX(User_interface!$Q$85:$Q$174,MATCH(Berekeningen!AC$301,User_interface!$O$85:$O$174))*User_interface!$I$54*User_interface!$I$55))</f>
        <v>0</v>
      </c>
      <c r="AD311" s="55">
        <f>IF(AD$301=" "," ",IF(AD$301&gt;=$P$301,0,INDEX(User_interface!$P$85:$P$174,MATCH(Berekeningen!AD$301,User_interface!$O$85:$O$174))*INDEX(User_interface!$Q$85:$Q$174,MATCH(Berekeningen!AD$301,User_interface!$O$85:$O$174))*User_interface!$I$54*User_interface!$I$55))</f>
        <v>0</v>
      </c>
      <c r="AE311" s="55">
        <f>IF(AE$301=" "," ",IF(AE$301&gt;=$P$301,0,INDEX(User_interface!$P$85:$P$174,MATCH(Berekeningen!AE$301,User_interface!$O$85:$O$174))*INDEX(User_interface!$Q$85:$Q$174,MATCH(Berekeningen!AE$301,User_interface!$O$85:$O$174))*User_interface!$I$54*User_interface!$I$55))</f>
        <v>0</v>
      </c>
      <c r="AF311" s="55">
        <f>IF(AF$301=" "," ",IF(AF$301&gt;=$P$301,0,INDEX(User_interface!$P$85:$P$174,MATCH(Berekeningen!AF$301,User_interface!$O$85:$O$174))*INDEX(User_interface!$Q$85:$Q$174,MATCH(Berekeningen!AF$301,User_interface!$O$85:$O$174))*User_interface!$I$54*User_interface!$I$55))</f>
        <v>0</v>
      </c>
      <c r="AG311" s="55">
        <f>IF(AG$301=" "," ",IF(AG$301&gt;=$P$301,0,INDEX(User_interface!$P$85:$P$174,MATCH(Berekeningen!AG$301,User_interface!$O$85:$O$174))*INDEX(User_interface!$Q$85:$Q$174,MATCH(Berekeningen!AG$301,User_interface!$O$85:$O$174))*User_interface!$I$54*User_interface!$I$55))</f>
        <v>0</v>
      </c>
      <c r="AH311" s="55">
        <f>IF(AH$301=" "," ",IF(AH$301&gt;=$P$301,0,INDEX(User_interface!$P$85:$P$174,MATCH(Berekeningen!AH$301,User_interface!$O$85:$O$174))*INDEX(User_interface!$Q$85:$Q$174,MATCH(Berekeningen!AH$301,User_interface!$O$85:$O$174))*User_interface!$I$54*User_interface!$I$55))</f>
        <v>0</v>
      </c>
      <c r="AI311" s="55">
        <f>IF(AI$301=" "," ",IF(AI$301&gt;=$P$301,0,INDEX(User_interface!$P$85:$P$174,MATCH(Berekeningen!AI$301,User_interface!$O$85:$O$174))*INDEX(User_interface!$Q$85:$Q$174,MATCH(Berekeningen!AI$301,User_interface!$O$85:$O$174))*User_interface!$I$54*User_interface!$I$55))</f>
        <v>0</v>
      </c>
      <c r="AJ311" s="55">
        <f>IF(AJ$301=" "," ",IF(AJ$301&gt;=$P$301,0,INDEX(User_interface!$P$85:$P$174,MATCH(Berekeningen!AJ$301,User_interface!$O$85:$O$174))*INDEX(User_interface!$Q$85:$Q$174,MATCH(Berekeningen!AJ$301,User_interface!$O$85:$O$174))*User_interface!$I$54*User_interface!$I$55))</f>
        <v>0</v>
      </c>
      <c r="AK311" s="55">
        <f>IF(AK$301=" "," ",IF(AK$301&gt;=$P$301,0,INDEX(User_interface!$P$85:$P$174,MATCH(Berekeningen!AK$301,User_interface!$O$85:$O$174))*INDEX(User_interface!$Q$85:$Q$174,MATCH(Berekeningen!AK$301,User_interface!$O$85:$O$174))*User_interface!$I$54*User_interface!$I$55))</f>
        <v>0</v>
      </c>
      <c r="AL311" s="55">
        <f>IF(AL$301=" "," ",IF(AL$301&gt;=$P$301,0,INDEX(User_interface!$P$85:$P$174,MATCH(Berekeningen!AL$301,User_interface!$O$85:$O$174))*INDEX(User_interface!$Q$85:$Q$174,MATCH(Berekeningen!AL$301,User_interface!$O$85:$O$174))*User_interface!$I$54*User_interface!$I$55))</f>
        <v>0</v>
      </c>
      <c r="AM311" s="55">
        <f>IF(AM$301=" "," ",IF(AM$301&gt;=$P$301,0,INDEX(User_interface!$P$85:$P$174,MATCH(Berekeningen!AM$301,User_interface!$O$85:$O$174))*INDEX(User_interface!$Q$85:$Q$174,MATCH(Berekeningen!AM$301,User_interface!$O$85:$O$174))*User_interface!$I$54*User_interface!$I$55))</f>
        <v>0</v>
      </c>
      <c r="AN311" s="55">
        <f>IF(AN$301=" "," ",IF(AN$301&gt;=$P$301,0,INDEX(User_interface!$P$85:$P$174,MATCH(Berekeningen!AN$301,User_interface!$O$85:$O$174))*INDEX(User_interface!$Q$85:$Q$174,MATCH(Berekeningen!AN$301,User_interface!$O$85:$O$174))*User_interface!$I$54*User_interface!$I$55))</f>
        <v>0</v>
      </c>
      <c r="AO311" s="55">
        <f>IF(AO$301=" "," ",IF(AO$301&gt;=$P$301,0,INDEX(User_interface!$P$85:$P$174,MATCH(Berekeningen!AO$301,User_interface!$O$85:$O$174))*INDEX(User_interface!$Q$85:$Q$174,MATCH(Berekeningen!AO$301,User_interface!$O$85:$O$174))*User_interface!$I$54*User_interface!$I$55))</f>
        <v>0</v>
      </c>
      <c r="AP311" s="55">
        <f>IF(AP$301=" "," ",IF(AP$301&gt;=$P$301,0,INDEX(User_interface!$P$85:$P$174,MATCH(Berekeningen!AP$301,User_interface!$O$85:$O$174))*INDEX(User_interface!$Q$85:$Q$174,MATCH(Berekeningen!AP$301,User_interface!$O$85:$O$174))*User_interface!$I$54*User_interface!$I$55))</f>
        <v>0</v>
      </c>
      <c r="AQ311" s="55">
        <f>IF(AQ$301=" "," ",IF(AQ$301&gt;=$P$301,0,INDEX(User_interface!$P$85:$P$174,MATCH(Berekeningen!AQ$301,User_interface!$O$85:$O$174))*INDEX(User_interface!$Q$85:$Q$174,MATCH(Berekeningen!AQ$301,User_interface!$O$85:$O$174))*User_interface!$I$54*User_interface!$I$55))</f>
        <v>0</v>
      </c>
      <c r="AR311" s="55">
        <f>IF(AR$301=" "," ",IF(AR$301&gt;=$P$301,0,INDEX(User_interface!$P$85:$P$174,MATCH(Berekeningen!AR$301,User_interface!$O$85:$O$174))*INDEX(User_interface!$Q$85:$Q$174,MATCH(Berekeningen!AR$301,User_interface!$O$85:$O$174))*User_interface!$I$54*User_interface!$I$55))</f>
        <v>0</v>
      </c>
      <c r="AS311" s="55">
        <f>IF(AS$301=" "," ",IF(AS$301&gt;=$P$301,0,INDEX(User_interface!$P$85:$P$174,MATCH(Berekeningen!AS$301,User_interface!$O$85:$O$174))*INDEX(User_interface!$Q$85:$Q$174,MATCH(Berekeningen!AS$301,User_interface!$O$85:$O$174))*User_interface!$I$54*User_interface!$I$55))</f>
        <v>0</v>
      </c>
      <c r="AT311" s="55">
        <f>IF(AT$301=" "," ",IF(AT$301&gt;=$P$301,0,INDEX(User_interface!$P$85:$P$174,MATCH(Berekeningen!AT$301,User_interface!$O$85:$O$174))*INDEX(User_interface!$Q$85:$Q$174,MATCH(Berekeningen!AT$301,User_interface!$O$85:$O$174))*User_interface!$I$54*User_interface!$I$55))</f>
        <v>0</v>
      </c>
      <c r="AU311" s="55">
        <f>IF(AU$301=" "," ",IF(AU$301&gt;=$P$301,0,INDEX(User_interface!$P$85:$P$174,MATCH(Berekeningen!AU$301,User_interface!$O$85:$O$174))*INDEX(User_interface!$Q$85:$Q$174,MATCH(Berekeningen!AU$301,User_interface!$O$85:$O$174))*User_interface!$I$54*User_interface!$I$55))</f>
        <v>0</v>
      </c>
      <c r="AV311" s="55">
        <f>IF(AV$301=" "," ",IF(AV$301&gt;=$P$301,0,INDEX(User_interface!$P$85:$P$174,MATCH(Berekeningen!AV$301,User_interface!$O$85:$O$174))*INDEX(User_interface!$Q$85:$Q$174,MATCH(Berekeningen!AV$301,User_interface!$O$85:$O$174))*User_interface!$I$54*User_interface!$I$55))</f>
        <v>0</v>
      </c>
      <c r="AW311" s="55">
        <f>IF(AW$301=" "," ",IF(AW$301&gt;=$P$301,0,INDEX(User_interface!$P$85:$P$174,MATCH(Berekeningen!AW$301,User_interface!$O$85:$O$174))*INDEX(User_interface!$Q$85:$Q$174,MATCH(Berekeningen!AW$301,User_interface!$O$85:$O$174))*User_interface!$I$54*User_interface!$I$55))</f>
        <v>0</v>
      </c>
      <c r="AX311" s="55">
        <f>IF(AX$301=" "," ",IF(AX$301&gt;=$P$301,0,INDEX(User_interface!$P$85:$P$174,MATCH(Berekeningen!AX$301,User_interface!$O$85:$O$174))*INDEX(User_interface!$Q$85:$Q$174,MATCH(Berekeningen!AX$301,User_interface!$O$85:$O$174))*User_interface!$I$54*User_interface!$I$55))</f>
        <v>0</v>
      </c>
      <c r="AY311" s="55">
        <f>IF(AY$301=" "," ",IF(AY$301&gt;=$P$301,0,INDEX(User_interface!$P$85:$P$174,MATCH(Berekeningen!AY$301,User_interface!$O$85:$O$174))*INDEX(User_interface!$Q$85:$Q$174,MATCH(Berekeningen!AY$301,User_interface!$O$85:$O$174))*User_interface!$I$54*User_interface!$I$55))</f>
        <v>0</v>
      </c>
      <c r="AZ311" s="55">
        <f>IF(AZ$301=" "," ",IF(AZ$301&gt;=$P$301,0,INDEX(User_interface!$P$85:$P$174,MATCH(Berekeningen!AZ$301,User_interface!$O$85:$O$174))*INDEX(User_interface!$Q$85:$Q$174,MATCH(Berekeningen!AZ$301,User_interface!$O$85:$O$174))*User_interface!$I$54*User_interface!$I$55))</f>
        <v>0</v>
      </c>
      <c r="BA311" s="55">
        <f>IF(BA$301=" "," ",IF(BA$301&gt;=$P$301,0,INDEX(User_interface!$P$85:$P$174,MATCH(Berekeningen!BA$301,User_interface!$O$85:$O$174))*INDEX(User_interface!$Q$85:$Q$174,MATCH(Berekeningen!BA$301,User_interface!$O$85:$O$174))*User_interface!$I$54*User_interface!$I$55))</f>
        <v>0</v>
      </c>
      <c r="BB311" s="55">
        <f>IF(BB$301=" "," ",IF(BB$301&gt;=$P$301,0,INDEX(User_interface!$P$85:$P$174,MATCH(Berekeningen!BB$301,User_interface!$O$85:$O$174))*INDEX(User_interface!$Q$85:$Q$174,MATCH(Berekeningen!BB$301,User_interface!$O$85:$O$174))*User_interface!$I$54*User_interface!$I$55))</f>
        <v>0</v>
      </c>
      <c r="BC311" s="55">
        <f>IF(BC$301=" "," ",IF(BC$301&gt;=$P$301,0,INDEX(User_interface!$P$85:$P$174,MATCH(Berekeningen!BC$301,User_interface!$O$85:$O$174))*INDEX(User_interface!$Q$85:$Q$174,MATCH(Berekeningen!BC$301,User_interface!$O$85:$O$174))*User_interface!$I$54*User_interface!$I$55))</f>
        <v>0</v>
      </c>
      <c r="BD311" s="55" t="str">
        <f>IF(BD$301=" "," ",IF(BD$301&gt;=$P$301,0,INDEX(User_interface!$P$85:$P$174,MATCH(Berekeningen!BD$301,User_interface!$O$85:$O$174))*INDEX(User_interface!$Q$85:$Q$174,MATCH(Berekeningen!BD$301,User_interface!$O$85:$O$174))*User_interface!$I$54*User_interface!$I$55))</f>
        <v xml:space="preserve"> </v>
      </c>
      <c r="BE311" s="55" t="str">
        <f>IF(BE$301=" "," ",IF(BE$301&gt;=$P$301,0,INDEX(User_interface!$P$85:$P$174,MATCH(Berekeningen!BE$301,User_interface!$O$85:$O$174))*INDEX(User_interface!$Q$85:$Q$174,MATCH(Berekeningen!BE$301,User_interface!$O$85:$O$174))*User_interface!$I$54*User_interface!$I$55))</f>
        <v xml:space="preserve"> </v>
      </c>
      <c r="BF311" s="55" t="str">
        <f>IF(BF$301=" "," ",IF(BF$301&gt;=$P$301,0,INDEX(User_interface!$P$85:$P$174,MATCH(Berekeningen!BF$301,User_interface!$O$85:$O$174))*INDEX(User_interface!$Q$85:$Q$174,MATCH(Berekeningen!BF$301,User_interface!$O$85:$O$174))*User_interface!$I$54*User_interface!$I$55))</f>
        <v xml:space="preserve"> </v>
      </c>
      <c r="BG311" s="55" t="str">
        <f>IF(BG$301=" "," ",IF(BG$301&gt;=$P$301,0,INDEX(User_interface!$P$85:$P$174,MATCH(Berekeningen!BG$301,User_interface!$O$85:$O$174))*INDEX(User_interface!$Q$85:$Q$174,MATCH(Berekeningen!BG$301,User_interface!$O$85:$O$174))*User_interface!$I$54*User_interface!$I$55))</f>
        <v xml:space="preserve"> </v>
      </c>
      <c r="BH311" s="55" t="str">
        <f>IF(BH$301=" "," ",IF(BH$301&gt;=$P$301,0,INDEX(User_interface!$P$85:$P$174,MATCH(Berekeningen!BH$301,User_interface!$O$85:$O$174))*INDEX(User_interface!$Q$85:$Q$174,MATCH(Berekeningen!BH$301,User_interface!$O$85:$O$174))*User_interface!$I$54*User_interface!$I$55))</f>
        <v xml:space="preserve"> </v>
      </c>
      <c r="BI311" s="55" t="str">
        <f>IF(BI$301=" "," ",IF(BI$301&gt;=$P$301,0,INDEX(User_interface!$P$85:$P$174,MATCH(Berekeningen!BI$301,User_interface!$O$85:$O$174))*INDEX(User_interface!$Q$85:$Q$174,MATCH(Berekeningen!BI$301,User_interface!$O$85:$O$174))*User_interface!$I$54*User_interface!$I$55))</f>
        <v xml:space="preserve"> </v>
      </c>
      <c r="BJ311" s="55" t="str">
        <f>IF(BJ$301=" "," ",IF(BJ$301&gt;=$P$301,0,INDEX(User_interface!$P$85:$P$174,MATCH(Berekeningen!BJ$301,User_interface!$O$85:$O$174))*INDEX(User_interface!$Q$85:$Q$174,MATCH(Berekeningen!BJ$301,User_interface!$O$85:$O$174))*User_interface!$I$54*User_interface!$I$55))</f>
        <v xml:space="preserve"> </v>
      </c>
      <c r="BK311" s="55" t="str">
        <f>IF(BK$301=" "," ",IF(BK$301&gt;=$P$301,0,INDEX(User_interface!$P$85:$P$174,MATCH(Berekeningen!BK$301,User_interface!$O$85:$O$174))*INDEX(User_interface!$Q$85:$Q$174,MATCH(Berekeningen!BK$301,User_interface!$O$85:$O$174))*User_interface!$I$54*User_interface!$I$55))</f>
        <v xml:space="preserve"> </v>
      </c>
      <c r="BL311" s="55" t="str">
        <f>IF(BL$301=" "," ",IF(BL$301&gt;=$P$301,0,INDEX(User_interface!$P$85:$P$174,MATCH(Berekeningen!BL$301,User_interface!$O$85:$O$174))*INDEX(User_interface!$Q$85:$Q$174,MATCH(Berekeningen!BL$301,User_interface!$O$85:$O$174))*User_interface!$I$54*User_interface!$I$55))</f>
        <v xml:space="preserve"> </v>
      </c>
      <c r="BM311" s="55" t="str">
        <f>IF(BM$301=" "," ",IF(BM$301&gt;=$P$301,0,INDEX(User_interface!$P$85:$P$174,MATCH(Berekeningen!BM$301,User_interface!$O$85:$O$174))*INDEX(User_interface!$Q$85:$Q$174,MATCH(Berekeningen!BM$301,User_interface!$O$85:$O$174))*User_interface!$I$54*User_interface!$I$55))</f>
        <v xml:space="preserve"> </v>
      </c>
    </row>
    <row r="312" spans="2:65">
      <c r="B312" s="68" t="s">
        <v>4</v>
      </c>
      <c r="C312" s="68" t="s">
        <v>117</v>
      </c>
      <c r="D312" s="68" t="s">
        <v>6</v>
      </c>
      <c r="E312" s="86" t="str">
        <f t="shared" si="16"/>
        <v>Ref.</v>
      </c>
      <c r="F312" s="55" t="str">
        <f>IF(F$301=" "," ",IF(F$301&gt;=$P$301,0,INDEX(User_interface!$C$85:$C$174,MATCH(Berekeningen!F$301,User_interface!$B$85:$B$174))*INDEX(User_interface!$D$85:$D$174,MATCH(Berekeningen!F$301,User_interface!$B$85:$B$174))*User_interface!$I$54*User_interface!$I$55))</f>
        <v xml:space="preserve"> </v>
      </c>
      <c r="G312" s="55" t="str">
        <f>IF(G$301=" "," ",IF(G$301&gt;=$P$301,0,INDEX(User_interface!$C$85:$C$174,MATCH(Berekeningen!G$301,User_interface!$B$85:$B$174))*INDEX(User_interface!$D$85:$D$174,MATCH(Berekeningen!G$301,User_interface!$B$85:$B$174))*User_interface!$I$54*User_interface!$I$55))</f>
        <v xml:space="preserve"> </v>
      </c>
      <c r="H312" s="55" t="str">
        <f>IF(H$301=" "," ",IF(H$301&gt;=$P$301,0,INDEX(User_interface!$C$85:$C$174,MATCH(Berekeningen!H$301,User_interface!$B$85:$B$174))*INDEX(User_interface!$D$85:$D$174,MATCH(Berekeningen!H$301,User_interface!$B$85:$B$174))*User_interface!$I$54*User_interface!$I$55))</f>
        <v xml:space="preserve"> </v>
      </c>
      <c r="I312" s="55" t="str">
        <f>IF(I$301=" "," ",IF(I$301&gt;=$P$301,0,INDEX(User_interface!$C$85:$C$174,MATCH(Berekeningen!I$301,User_interface!$B$85:$B$174))*INDEX(User_interface!$D$85:$D$174,MATCH(Berekeningen!I$301,User_interface!$B$85:$B$174))*User_interface!$I$54*User_interface!$I$55))</f>
        <v xml:space="preserve"> </v>
      </c>
      <c r="J312" s="55" t="str">
        <f>IF(J$301=" "," ",IF(J$301&gt;=$P$301,0,INDEX(User_interface!$C$85:$C$174,MATCH(Berekeningen!J$301,User_interface!$B$85:$B$174))*INDEX(User_interface!$D$85:$D$174,MATCH(Berekeningen!J$301,User_interface!$B$85:$B$174))*User_interface!$I$54*User_interface!$I$55))</f>
        <v xml:space="preserve"> </v>
      </c>
      <c r="K312" s="55" t="str">
        <f>IF(K$301=" "," ",IF(K$301&gt;=$P$301,0,INDEX(User_interface!$C$85:$C$174,MATCH(Berekeningen!K$301,User_interface!$B$85:$B$174))*INDEX(User_interface!$D$85:$D$174,MATCH(Berekeningen!K$301,User_interface!$B$85:$B$174))*User_interface!$I$54*User_interface!$I$55))</f>
        <v xml:space="preserve"> </v>
      </c>
      <c r="L312" s="55" t="str">
        <f>IF(L$301=" "," ",IF(L$301&gt;=$P$301,0,INDEX(User_interface!$C$85:$C$174,MATCH(Berekeningen!L$301,User_interface!$B$85:$B$174))*INDEX(User_interface!$D$85:$D$174,MATCH(Berekeningen!L$301,User_interface!$B$85:$B$174))*User_interface!$I$54*User_interface!$I$55))</f>
        <v xml:space="preserve"> </v>
      </c>
      <c r="M312" s="55" t="str">
        <f>IF(M$301=" "," ",IF(M$301&gt;=$P$301,0,INDEX(User_interface!$C$85:$C$174,MATCH(Berekeningen!M$301,User_interface!$B$85:$B$174))*INDEX(User_interface!$D$85:$D$174,MATCH(Berekeningen!M$301,User_interface!$B$85:$B$174))*User_interface!$I$54*User_interface!$I$55))</f>
        <v xml:space="preserve"> </v>
      </c>
      <c r="N312" s="55" t="str">
        <f>IF(N$301=" "," ",IF(N$301&gt;=$P$301,0,INDEX(User_interface!$C$85:$C$174,MATCH(Berekeningen!N$301,User_interface!$B$85:$B$174))*INDEX(User_interface!$D$85:$D$174,MATCH(Berekeningen!N$301,User_interface!$B$85:$B$174))*User_interface!$I$54*User_interface!$I$55))</f>
        <v xml:space="preserve"> </v>
      </c>
      <c r="O312" s="55" t="str">
        <f>IF(O$301=" "," ",IF(O$301&gt;=$P$301,0,INDEX(User_interface!$C$85:$C$174,MATCH(Berekeningen!O$301,User_interface!$B$85:$B$174))*INDEX(User_interface!$D$85:$D$174,MATCH(Berekeningen!O$301,User_interface!$B$85:$B$174))*User_interface!$I$54*User_interface!$I$55))</f>
        <v xml:space="preserve"> </v>
      </c>
      <c r="P312" s="55">
        <f>IF(P$301=" "," ",IF(P$301&gt;=$P$301,0,INDEX(User_interface!$C$85:$C$174,MATCH(Berekeningen!P$301,User_interface!$B$85:$B$174))*INDEX(User_interface!$D$85:$D$174,MATCH(Berekeningen!P$301,User_interface!$B$85:$B$174))*User_interface!$I$54*User_interface!$I$55))</f>
        <v>0</v>
      </c>
      <c r="Q312" s="55">
        <f>IF(Q$301=" "," ",IF(Q$301&gt;=$P$301,0,INDEX(User_interface!$C$85:$C$174,MATCH(Berekeningen!Q$301,User_interface!$B$85:$B$174))*INDEX(User_interface!$D$85:$D$174,MATCH(Berekeningen!Q$301,User_interface!$B$85:$B$174))*User_interface!$I$54*User_interface!$I$55))</f>
        <v>0</v>
      </c>
      <c r="R312" s="55">
        <f>IF(R$301=" "," ",IF(R$301&gt;=$P$301,0,INDEX(User_interface!$C$85:$C$174,MATCH(Berekeningen!R$301,User_interface!$B$85:$B$174))*INDEX(User_interface!$D$85:$D$174,MATCH(Berekeningen!R$301,User_interface!$B$85:$B$174))*User_interface!$I$54*User_interface!$I$55))</f>
        <v>0</v>
      </c>
      <c r="S312" s="55">
        <f>IF(S$301=" "," ",IF(S$301&gt;=$P$301,0,INDEX(User_interface!$C$85:$C$174,MATCH(Berekeningen!S$301,User_interface!$B$85:$B$174))*INDEX(User_interface!$D$85:$D$174,MATCH(Berekeningen!S$301,User_interface!$B$85:$B$174))*User_interface!$I$54*User_interface!$I$55))</f>
        <v>0</v>
      </c>
      <c r="T312" s="55">
        <f>IF(T$301=" "," ",IF(T$301&gt;=$P$301,0,INDEX(User_interface!$C$85:$C$174,MATCH(Berekeningen!T$301,User_interface!$B$85:$B$174))*INDEX(User_interface!$D$85:$D$174,MATCH(Berekeningen!T$301,User_interface!$B$85:$B$174))*User_interface!$I$54*User_interface!$I$55))</f>
        <v>0</v>
      </c>
      <c r="U312" s="55">
        <f>IF(U$301=" "," ",IF(U$301&gt;=$P$301,0,INDEX(User_interface!$C$85:$C$174,MATCH(Berekeningen!U$301,User_interface!$B$85:$B$174))*INDEX(User_interface!$D$85:$D$174,MATCH(Berekeningen!U$301,User_interface!$B$85:$B$174))*User_interface!$I$54*User_interface!$I$55))</f>
        <v>0</v>
      </c>
      <c r="V312" s="55">
        <f>IF(V$301=" "," ",IF(V$301&gt;=$P$301,0,INDEX(User_interface!$C$85:$C$174,MATCH(Berekeningen!V$301,User_interface!$B$85:$B$174))*INDEX(User_interface!$D$85:$D$174,MATCH(Berekeningen!V$301,User_interface!$B$85:$B$174))*User_interface!$I$54*User_interface!$I$55))</f>
        <v>0</v>
      </c>
      <c r="W312" s="55">
        <f>IF(W$301=" "," ",IF(W$301&gt;=$P$301,0,INDEX(User_interface!$C$85:$C$174,MATCH(Berekeningen!W$301,User_interface!$B$85:$B$174))*INDEX(User_interface!$D$85:$D$174,MATCH(Berekeningen!W$301,User_interface!$B$85:$B$174))*User_interface!$I$54*User_interface!$I$55))</f>
        <v>0</v>
      </c>
      <c r="X312" s="55">
        <f>IF(X$301=" "," ",IF(X$301&gt;=$P$301,0,INDEX(User_interface!$C$85:$C$174,MATCH(Berekeningen!X$301,User_interface!$B$85:$B$174))*INDEX(User_interface!$D$85:$D$174,MATCH(Berekeningen!X$301,User_interface!$B$85:$B$174))*User_interface!$I$54*User_interface!$I$55))</f>
        <v>0</v>
      </c>
      <c r="Y312" s="55">
        <f>IF(Y$301=" "," ",IF(Y$301&gt;=$P$301,0,INDEX(User_interface!$C$85:$C$174,MATCH(Berekeningen!Y$301,User_interface!$B$85:$B$174))*INDEX(User_interface!$D$85:$D$174,MATCH(Berekeningen!Y$301,User_interface!$B$85:$B$174))*User_interface!$I$54*User_interface!$I$55))</f>
        <v>0</v>
      </c>
      <c r="Z312" s="55">
        <f>IF(Z$301=" "," ",IF(Z$301&gt;=$P$301,0,INDEX(User_interface!$C$85:$C$174,MATCH(Berekeningen!Z$301,User_interface!$B$85:$B$174))*INDEX(User_interface!$D$85:$D$174,MATCH(Berekeningen!Z$301,User_interface!$B$85:$B$174))*User_interface!$I$54*User_interface!$I$55))</f>
        <v>0</v>
      </c>
      <c r="AA312" s="55">
        <f>IF(AA$301=" "," ",IF(AA$301&gt;=$P$301,0,INDEX(User_interface!$C$85:$C$174,MATCH(Berekeningen!AA$301,User_interface!$B$85:$B$174))*INDEX(User_interface!$D$85:$D$174,MATCH(Berekeningen!AA$301,User_interface!$B$85:$B$174))*User_interface!$I$54*User_interface!$I$55))</f>
        <v>0</v>
      </c>
      <c r="AB312" s="55">
        <f>IF(AB$301=" "," ",IF(AB$301&gt;=$P$301,0,INDEX(User_interface!$C$85:$C$174,MATCH(Berekeningen!AB$301,User_interface!$B$85:$B$174))*INDEX(User_interface!$D$85:$D$174,MATCH(Berekeningen!AB$301,User_interface!$B$85:$B$174))*User_interface!$I$54*User_interface!$I$55))</f>
        <v>0</v>
      </c>
      <c r="AC312" s="55">
        <f>IF(AC$301=" "," ",IF(AC$301&gt;=$P$301,0,INDEX(User_interface!$C$85:$C$174,MATCH(Berekeningen!AC$301,User_interface!$B$85:$B$174))*INDEX(User_interface!$D$85:$D$174,MATCH(Berekeningen!AC$301,User_interface!$B$85:$B$174))*User_interface!$I$54*User_interface!$I$55))</f>
        <v>0</v>
      </c>
      <c r="AD312" s="55">
        <f>IF(AD$301=" "," ",IF(AD$301&gt;=$P$301,0,INDEX(User_interface!$C$85:$C$174,MATCH(Berekeningen!AD$301,User_interface!$B$85:$B$174))*INDEX(User_interface!$D$85:$D$174,MATCH(Berekeningen!AD$301,User_interface!$B$85:$B$174))*User_interface!$I$54*User_interface!$I$55))</f>
        <v>0</v>
      </c>
      <c r="AE312" s="55">
        <f>IF(AE$301=" "," ",IF(AE$301&gt;=$P$301,0,INDEX(User_interface!$C$85:$C$174,MATCH(Berekeningen!AE$301,User_interface!$B$85:$B$174))*INDEX(User_interface!$D$85:$D$174,MATCH(Berekeningen!AE$301,User_interface!$B$85:$B$174))*User_interface!$I$54*User_interface!$I$55))</f>
        <v>0</v>
      </c>
      <c r="AF312" s="55">
        <f>IF(AF$301=" "," ",IF(AF$301&gt;=$P$301,0,INDEX(User_interface!$C$85:$C$174,MATCH(Berekeningen!AF$301,User_interface!$B$85:$B$174))*INDEX(User_interface!$D$85:$D$174,MATCH(Berekeningen!AF$301,User_interface!$B$85:$B$174))*User_interface!$I$54*User_interface!$I$55))</f>
        <v>0</v>
      </c>
      <c r="AG312" s="55">
        <f>IF(AG$301=" "," ",IF(AG$301&gt;=$P$301,0,INDEX(User_interface!$C$85:$C$174,MATCH(Berekeningen!AG$301,User_interface!$B$85:$B$174))*INDEX(User_interface!$D$85:$D$174,MATCH(Berekeningen!AG$301,User_interface!$B$85:$B$174))*User_interface!$I$54*User_interface!$I$55))</f>
        <v>0</v>
      </c>
      <c r="AH312" s="55">
        <f>IF(AH$301=" "," ",IF(AH$301&gt;=$P$301,0,INDEX(User_interface!$C$85:$C$174,MATCH(Berekeningen!AH$301,User_interface!$B$85:$B$174))*INDEX(User_interface!$D$85:$D$174,MATCH(Berekeningen!AH$301,User_interface!$B$85:$B$174))*User_interface!$I$54*User_interface!$I$55))</f>
        <v>0</v>
      </c>
      <c r="AI312" s="55">
        <f>IF(AI$301=" "," ",IF(AI$301&gt;=$P$301,0,INDEX(User_interface!$C$85:$C$174,MATCH(Berekeningen!AI$301,User_interface!$B$85:$B$174))*INDEX(User_interface!$D$85:$D$174,MATCH(Berekeningen!AI$301,User_interface!$B$85:$B$174))*User_interface!$I$54*User_interface!$I$55))</f>
        <v>0</v>
      </c>
      <c r="AJ312" s="55">
        <f>IF(AJ$301=" "," ",IF(AJ$301&gt;=$P$301,0,INDEX(User_interface!$C$85:$C$174,MATCH(Berekeningen!AJ$301,User_interface!$B$85:$B$174))*INDEX(User_interface!$D$85:$D$174,MATCH(Berekeningen!AJ$301,User_interface!$B$85:$B$174))*User_interface!$I$54*User_interface!$I$55))</f>
        <v>0</v>
      </c>
      <c r="AK312" s="55">
        <f>IF(AK$301=" "," ",IF(AK$301&gt;=$P$301,0,INDEX(User_interface!$C$85:$C$174,MATCH(Berekeningen!AK$301,User_interface!$B$85:$B$174))*INDEX(User_interface!$D$85:$D$174,MATCH(Berekeningen!AK$301,User_interface!$B$85:$B$174))*User_interface!$I$54*User_interface!$I$55))</f>
        <v>0</v>
      </c>
      <c r="AL312" s="55">
        <f>IF(AL$301=" "," ",IF(AL$301&gt;=$P$301,0,INDEX(User_interface!$C$85:$C$174,MATCH(Berekeningen!AL$301,User_interface!$B$85:$B$174))*INDEX(User_interface!$D$85:$D$174,MATCH(Berekeningen!AL$301,User_interface!$B$85:$B$174))*User_interface!$I$54*User_interface!$I$55))</f>
        <v>0</v>
      </c>
      <c r="AM312" s="55">
        <f>IF(AM$301=" "," ",IF(AM$301&gt;=$P$301,0,INDEX(User_interface!$C$85:$C$174,MATCH(Berekeningen!AM$301,User_interface!$B$85:$B$174))*INDEX(User_interface!$D$85:$D$174,MATCH(Berekeningen!AM$301,User_interface!$B$85:$B$174))*User_interface!$I$54*User_interface!$I$55))</f>
        <v>0</v>
      </c>
      <c r="AN312" s="55">
        <f>IF(AN$301=" "," ",IF(AN$301&gt;=$P$301,0,INDEX(User_interface!$C$85:$C$174,MATCH(Berekeningen!AN$301,User_interface!$B$85:$B$174))*INDEX(User_interface!$D$85:$D$174,MATCH(Berekeningen!AN$301,User_interface!$B$85:$B$174))*User_interface!$I$54*User_interface!$I$55))</f>
        <v>0</v>
      </c>
      <c r="AO312" s="55">
        <f>IF(AO$301=" "," ",IF(AO$301&gt;=$P$301,0,INDEX(User_interface!$C$85:$C$174,MATCH(Berekeningen!AO$301,User_interface!$B$85:$B$174))*INDEX(User_interface!$D$85:$D$174,MATCH(Berekeningen!AO$301,User_interface!$B$85:$B$174))*User_interface!$I$54*User_interface!$I$55))</f>
        <v>0</v>
      </c>
      <c r="AP312" s="55">
        <f>IF(AP$301=" "," ",IF(AP$301&gt;=$P$301,0,INDEX(User_interface!$C$85:$C$174,MATCH(Berekeningen!AP$301,User_interface!$B$85:$B$174))*INDEX(User_interface!$D$85:$D$174,MATCH(Berekeningen!AP$301,User_interface!$B$85:$B$174))*User_interface!$I$54*User_interface!$I$55))</f>
        <v>0</v>
      </c>
      <c r="AQ312" s="55">
        <f>IF(AQ$301=" "," ",IF(AQ$301&gt;=$P$301,0,INDEX(User_interface!$C$85:$C$174,MATCH(Berekeningen!AQ$301,User_interface!$B$85:$B$174))*INDEX(User_interface!$D$85:$D$174,MATCH(Berekeningen!AQ$301,User_interface!$B$85:$B$174))*User_interface!$I$54*User_interface!$I$55))</f>
        <v>0</v>
      </c>
      <c r="AR312" s="55">
        <f>IF(AR$301=" "," ",IF(AR$301&gt;=$P$301,0,INDEX(User_interface!$C$85:$C$174,MATCH(Berekeningen!AR$301,User_interface!$B$85:$B$174))*INDEX(User_interface!$D$85:$D$174,MATCH(Berekeningen!AR$301,User_interface!$B$85:$B$174))*User_interface!$I$54*User_interface!$I$55))</f>
        <v>0</v>
      </c>
      <c r="AS312" s="55">
        <f>IF(AS$301=" "," ",IF(AS$301&gt;=$P$301,0,INDEX(User_interface!$C$85:$C$174,MATCH(Berekeningen!AS$301,User_interface!$B$85:$B$174))*INDEX(User_interface!$D$85:$D$174,MATCH(Berekeningen!AS$301,User_interface!$B$85:$B$174))*User_interface!$I$54*User_interface!$I$55))</f>
        <v>0</v>
      </c>
      <c r="AT312" s="55">
        <f>IF(AT$301=" "," ",IF(AT$301&gt;=$P$301,0,INDEX(User_interface!$C$85:$C$174,MATCH(Berekeningen!AT$301,User_interface!$B$85:$B$174))*INDEX(User_interface!$D$85:$D$174,MATCH(Berekeningen!AT$301,User_interface!$B$85:$B$174))*User_interface!$I$54*User_interface!$I$55))</f>
        <v>0</v>
      </c>
      <c r="AU312" s="55">
        <f>IF(AU$301=" "," ",IF(AU$301&gt;=$P$301,0,INDEX(User_interface!$C$85:$C$174,MATCH(Berekeningen!AU$301,User_interface!$B$85:$B$174))*INDEX(User_interface!$D$85:$D$174,MATCH(Berekeningen!AU$301,User_interface!$B$85:$B$174))*User_interface!$I$54*User_interface!$I$55))</f>
        <v>0</v>
      </c>
      <c r="AV312" s="55">
        <f>IF(AV$301=" "," ",IF(AV$301&gt;=$P$301,0,INDEX(User_interface!$C$85:$C$174,MATCH(Berekeningen!AV$301,User_interface!$B$85:$B$174))*INDEX(User_interface!$D$85:$D$174,MATCH(Berekeningen!AV$301,User_interface!$B$85:$B$174))*User_interface!$I$54*User_interface!$I$55))</f>
        <v>0</v>
      </c>
      <c r="AW312" s="55">
        <f>IF(AW$301=" "," ",IF(AW$301&gt;=$P$301,0,INDEX(User_interface!$C$85:$C$174,MATCH(Berekeningen!AW$301,User_interface!$B$85:$B$174))*INDEX(User_interface!$D$85:$D$174,MATCH(Berekeningen!AW$301,User_interface!$B$85:$B$174))*User_interface!$I$54*User_interface!$I$55))</f>
        <v>0</v>
      </c>
      <c r="AX312" s="55">
        <f>IF(AX$301=" "," ",IF(AX$301&gt;=$P$301,0,INDEX(User_interface!$C$85:$C$174,MATCH(Berekeningen!AX$301,User_interface!$B$85:$B$174))*INDEX(User_interface!$D$85:$D$174,MATCH(Berekeningen!AX$301,User_interface!$B$85:$B$174))*User_interface!$I$54*User_interface!$I$55))</f>
        <v>0</v>
      </c>
      <c r="AY312" s="55">
        <f>IF(AY$301=" "," ",IF(AY$301&gt;=$P$301,0,INDEX(User_interface!$C$85:$C$174,MATCH(Berekeningen!AY$301,User_interface!$B$85:$B$174))*INDEX(User_interface!$D$85:$D$174,MATCH(Berekeningen!AY$301,User_interface!$B$85:$B$174))*User_interface!$I$54*User_interface!$I$55))</f>
        <v>0</v>
      </c>
      <c r="AZ312" s="55">
        <f>IF(AZ$301=" "," ",IF(AZ$301&gt;=$P$301,0,INDEX(User_interface!$C$85:$C$174,MATCH(Berekeningen!AZ$301,User_interface!$B$85:$B$174))*INDEX(User_interface!$D$85:$D$174,MATCH(Berekeningen!AZ$301,User_interface!$B$85:$B$174))*User_interface!$I$54*User_interface!$I$55))</f>
        <v>0</v>
      </c>
      <c r="BA312" s="55">
        <f>IF(BA$301=" "," ",IF(BA$301&gt;=$P$301,0,INDEX(User_interface!$C$85:$C$174,MATCH(Berekeningen!BA$301,User_interface!$B$85:$B$174))*INDEX(User_interface!$D$85:$D$174,MATCH(Berekeningen!BA$301,User_interface!$B$85:$B$174))*User_interface!$I$54*User_interface!$I$55))</f>
        <v>0</v>
      </c>
      <c r="BB312" s="55">
        <f>IF(BB$301=" "," ",IF(BB$301&gt;=$P$301,0,INDEX(User_interface!$C$85:$C$174,MATCH(Berekeningen!BB$301,User_interface!$B$85:$B$174))*INDEX(User_interface!$D$85:$D$174,MATCH(Berekeningen!BB$301,User_interface!$B$85:$B$174))*User_interface!$I$54*User_interface!$I$55))</f>
        <v>0</v>
      </c>
      <c r="BC312" s="55">
        <f>IF(BC$301=" "," ",IF(BC$301&gt;=$P$301,0,INDEX(User_interface!$C$85:$C$174,MATCH(Berekeningen!BC$301,User_interface!$B$85:$B$174))*INDEX(User_interface!$D$85:$D$174,MATCH(Berekeningen!BC$301,User_interface!$B$85:$B$174))*User_interface!$I$54*User_interface!$I$55))</f>
        <v>0</v>
      </c>
      <c r="BD312" s="55" t="str">
        <f>IF(BD$301=" "," ",IF(BD$301&gt;=$P$301,0,INDEX(User_interface!$C$85:$C$174,MATCH(Berekeningen!BD$301,User_interface!$B$85:$B$174))*INDEX(User_interface!$D$85:$D$174,MATCH(Berekeningen!BD$301,User_interface!$B$85:$B$174))*User_interface!$I$54*User_interface!$I$55))</f>
        <v xml:space="preserve"> </v>
      </c>
      <c r="BE312" s="55" t="str">
        <f>IF(BE$301=" "," ",IF(BE$301&gt;=$P$301,0,INDEX(User_interface!$C$85:$C$174,MATCH(Berekeningen!BE$301,User_interface!$B$85:$B$174))*INDEX(User_interface!$D$85:$D$174,MATCH(Berekeningen!BE$301,User_interface!$B$85:$B$174))*User_interface!$I$54*User_interface!$I$55))</f>
        <v xml:space="preserve"> </v>
      </c>
      <c r="BF312" s="55" t="str">
        <f>IF(BF$301=" "," ",IF(BF$301&gt;=$P$301,0,INDEX(User_interface!$C$85:$C$174,MATCH(Berekeningen!BF$301,User_interface!$B$85:$B$174))*INDEX(User_interface!$D$85:$D$174,MATCH(Berekeningen!BF$301,User_interface!$B$85:$B$174))*User_interface!$I$54*User_interface!$I$55))</f>
        <v xml:space="preserve"> </v>
      </c>
      <c r="BG312" s="55" t="str">
        <f>IF(BG$301=" "," ",IF(BG$301&gt;=$P$301,0,INDEX(User_interface!$C$85:$C$174,MATCH(Berekeningen!BG$301,User_interface!$B$85:$B$174))*INDEX(User_interface!$D$85:$D$174,MATCH(Berekeningen!BG$301,User_interface!$B$85:$B$174))*User_interface!$I$54*User_interface!$I$55))</f>
        <v xml:space="preserve"> </v>
      </c>
      <c r="BH312" s="55" t="str">
        <f>IF(BH$301=" "," ",IF(BH$301&gt;=$P$301,0,INDEX(User_interface!$C$85:$C$174,MATCH(Berekeningen!BH$301,User_interface!$B$85:$B$174))*INDEX(User_interface!$D$85:$D$174,MATCH(Berekeningen!BH$301,User_interface!$B$85:$B$174))*User_interface!$I$54*User_interface!$I$55))</f>
        <v xml:space="preserve"> </v>
      </c>
      <c r="BI312" s="55" t="str">
        <f>IF(BI$301=" "," ",IF(BI$301&gt;=$P$301,0,INDEX(User_interface!$C$85:$C$174,MATCH(Berekeningen!BI$301,User_interface!$B$85:$B$174))*INDEX(User_interface!$D$85:$D$174,MATCH(Berekeningen!BI$301,User_interface!$B$85:$B$174))*User_interface!$I$54*User_interface!$I$55))</f>
        <v xml:space="preserve"> </v>
      </c>
      <c r="BJ312" s="55" t="str">
        <f>IF(BJ$301=" "," ",IF(BJ$301&gt;=$P$301,0,INDEX(User_interface!$C$85:$C$174,MATCH(Berekeningen!BJ$301,User_interface!$B$85:$B$174))*INDEX(User_interface!$D$85:$D$174,MATCH(Berekeningen!BJ$301,User_interface!$B$85:$B$174))*User_interface!$I$54*User_interface!$I$55))</f>
        <v xml:space="preserve"> </v>
      </c>
      <c r="BK312" s="55" t="str">
        <f>IF(BK$301=" "," ",IF(BK$301&gt;=$P$301,0,INDEX(User_interface!$C$85:$C$174,MATCH(Berekeningen!BK$301,User_interface!$B$85:$B$174))*INDEX(User_interface!$D$85:$D$174,MATCH(Berekeningen!BK$301,User_interface!$B$85:$B$174))*User_interface!$I$54*User_interface!$I$55))</f>
        <v xml:space="preserve"> </v>
      </c>
      <c r="BL312" s="55" t="str">
        <f>IF(BL$301=" "," ",IF(BL$301&gt;=$P$301,0,INDEX(User_interface!$C$85:$C$174,MATCH(Berekeningen!BL$301,User_interface!$B$85:$B$174))*INDEX(User_interface!$D$85:$D$174,MATCH(Berekeningen!BL$301,User_interface!$B$85:$B$174))*User_interface!$I$54*User_interface!$I$55))</f>
        <v xml:space="preserve"> </v>
      </c>
      <c r="BM312" s="55" t="str">
        <f>IF(BM$301=" "," ",IF(BM$301&gt;=$P$301,0,INDEX(User_interface!$C$85:$C$174,MATCH(Berekeningen!BM$301,User_interface!$B$85:$B$174))*INDEX(User_interface!$D$85:$D$174,MATCH(Berekeningen!BM$301,User_interface!$B$85:$B$174))*User_interface!$I$54*User_interface!$I$55))</f>
        <v xml:space="preserve"> </v>
      </c>
    </row>
    <row r="313" spans="2:65">
      <c r="B313" s="68" t="s">
        <v>5</v>
      </c>
      <c r="C313" s="68" t="s">
        <v>195</v>
      </c>
      <c r="D313" s="68" t="s">
        <v>6</v>
      </c>
      <c r="E313" s="86" t="str">
        <f t="shared" si="16"/>
        <v>Ref.</v>
      </c>
      <c r="P313" s="68">
        <f>IF(P$301=" ", " ",INDEX(User_interface!$H$85:$H$174,MATCH(Berekeningen!P$301,User_interface!$G$85:$G$174))*INDEX(User_interface!$I$85:$I$174,MATCH(Berekeningen!P$301,User_interface!$G$85:$G$174))*User_interface!$I$54*User_interface!$I$55)</f>
        <v>6339.6417922542732</v>
      </c>
      <c r="Q313" s="68">
        <f>IF(Q$301=" ", " ",INDEX(User_interface!$H$85:$H$174,MATCH(Berekeningen!Q$301,User_interface!$G$85:$G$174))*INDEX(User_interface!$I$85:$I$174,MATCH(Berekeningen!Q$301,User_interface!$G$85:$G$174))*User_interface!$I$54*User_interface!$I$55)</f>
        <v>5452.0919413386755</v>
      </c>
      <c r="R313" s="68">
        <f>IF(R$301=" ", " ",INDEX(User_interface!$H$85:$H$174,MATCH(Berekeningen!R$301,User_interface!$G$85:$G$174))*INDEX(User_interface!$I$85:$I$174,MATCH(Berekeningen!R$301,User_interface!$G$85:$G$174))*User_interface!$I$54*User_interface!$I$55)</f>
        <v>4688.7990695512608</v>
      </c>
      <c r="S313" s="68">
        <f>IF(S$301=" ", " ",INDEX(User_interface!$H$85:$H$174,MATCH(Berekeningen!S$301,User_interface!$G$85:$G$174))*INDEX(User_interface!$I$85:$I$174,MATCH(Berekeningen!S$301,User_interface!$G$85:$G$174))*User_interface!$I$54*User_interface!$I$55)</f>
        <v>4032.367199814084</v>
      </c>
      <c r="T313" s="68">
        <f>IF(T$301=" ", " ",INDEX(User_interface!$H$85:$H$174,MATCH(Berekeningen!T$301,User_interface!$G$85:$G$174))*INDEX(User_interface!$I$85:$I$174,MATCH(Berekeningen!T$301,User_interface!$G$85:$G$174))*User_interface!$I$54*User_interface!$I$55)</f>
        <v>3467.8357918401125</v>
      </c>
      <c r="U313" s="68">
        <f>IF(U$301=" ", " ",INDEX(User_interface!$H$85:$H$174,MATCH(Berekeningen!U$301,User_interface!$G$85:$G$174))*INDEX(User_interface!$I$85:$I$174,MATCH(Berekeningen!U$301,User_interface!$G$85:$G$174))*User_interface!$I$54*User_interface!$I$55)</f>
        <v>2982.3387809824967</v>
      </c>
      <c r="V313" s="68">
        <f>IF(V$301=" ", " ",INDEX(User_interface!$H$85:$H$174,MATCH(Berekeningen!V$301,User_interface!$G$85:$G$174))*INDEX(User_interface!$I$85:$I$174,MATCH(Berekeningen!V$301,User_interface!$G$85:$G$174))*User_interface!$I$54*User_interface!$I$55)</f>
        <v>2564.8113516449471</v>
      </c>
      <c r="W313" s="68">
        <f>IF(W$301=" ", " ",INDEX(User_interface!$H$85:$H$174,MATCH(Berekeningen!W$301,User_interface!$G$85:$G$174))*INDEX(User_interface!$I$85:$I$174,MATCH(Berekeningen!W$301,User_interface!$G$85:$G$174))*User_interface!$I$54*User_interface!$I$55)</f>
        <v>2205.7377624146543</v>
      </c>
      <c r="X313" s="68">
        <f>IF(X$301=" ", " ",INDEX(User_interface!$H$85:$H$174,MATCH(Berekeningen!X$301,User_interface!$G$85:$G$174))*INDEX(User_interface!$I$85:$I$174,MATCH(Berekeningen!X$301,User_interface!$G$85:$G$174))*User_interface!$I$54*User_interface!$I$55)</f>
        <v>1896.9344756766025</v>
      </c>
      <c r="Y313" s="68">
        <f>IF(Y$301=" ", " ",INDEX(User_interface!$H$85:$H$174,MATCH(Berekeningen!Y$301,User_interface!$G$85:$G$174))*INDEX(User_interface!$I$85:$I$174,MATCH(Berekeningen!Y$301,User_interface!$G$85:$G$174))*User_interface!$I$54*User_interface!$I$55)</f>
        <v>1631.3636490818781</v>
      </c>
      <c r="Z313" s="68">
        <f>IF(Z$301=" ", " ",INDEX(User_interface!$H$85:$H$174,MATCH(Berekeningen!Z$301,User_interface!$G$85:$G$174))*INDEX(User_interface!$I$85:$I$174,MATCH(Berekeningen!Z$301,User_interface!$G$85:$G$174))*User_interface!$I$54*User_interface!$I$55)</f>
        <v>1402.9727382104152</v>
      </c>
      <c r="AA313" s="68">
        <f>IF(AA$301=" ", " ",INDEX(User_interface!$H$85:$H$174,MATCH(Berekeningen!AA$301,User_interface!$G$85:$G$174))*INDEX(User_interface!$I$85:$I$174,MATCH(Berekeningen!AA$301,User_interface!$G$85:$G$174))*User_interface!$I$54*User_interface!$I$55)</f>
        <v>1206.556554860957</v>
      </c>
      <c r="AB313" s="68">
        <f>IF(AB$301=" ", " ",INDEX(User_interface!$H$85:$H$174,MATCH(Berekeningen!AB$301,User_interface!$G$85:$G$174))*INDEX(User_interface!$I$85:$I$174,MATCH(Berekeningen!AB$301,User_interface!$G$85:$G$174))*User_interface!$I$54*User_interface!$I$55)</f>
        <v>1037.6386371804231</v>
      </c>
      <c r="AC313" s="68">
        <f>IF(AC$301=" ", " ",INDEX(User_interface!$H$85:$H$174,MATCH(Berekeningen!AC$301,User_interface!$G$85:$G$174))*INDEX(User_interface!$I$85:$I$174,MATCH(Berekeningen!AC$301,User_interface!$G$85:$G$174))*User_interface!$I$54*User_interface!$I$55)</f>
        <v>892.36922797516377</v>
      </c>
      <c r="AD313" s="68">
        <f>IF(AD$301=" ", " ",INDEX(User_interface!$H$85:$H$174,MATCH(Berekeningen!AD$301,User_interface!$G$85:$G$174))*INDEX(User_interface!$I$85:$I$174,MATCH(Berekeningen!AD$301,User_interface!$G$85:$G$174))*User_interface!$I$54*User_interface!$I$55)</f>
        <v>767.43753605864072</v>
      </c>
      <c r="AE313" s="68">
        <f>IF(AE$301=" ", " ",INDEX(User_interface!$H$85:$H$174,MATCH(Berekeningen!AE$301,User_interface!$G$85:$G$174))*INDEX(User_interface!$I$85:$I$174,MATCH(Berekeningen!AE$301,User_interface!$G$85:$G$174))*User_interface!$I$54*User_interface!$I$55)</f>
        <v>659.99628101043118</v>
      </c>
      <c r="AF313" s="68">
        <f>IF(AF$301=" ", " ",INDEX(User_interface!$H$85:$H$174,MATCH(Berekeningen!AF$301,User_interface!$G$85:$G$174))*INDEX(User_interface!$I$85:$I$174,MATCH(Berekeningen!AF$301,User_interface!$G$85:$G$174))*User_interface!$I$54*User_interface!$I$55)</f>
        <v>567.59680166897067</v>
      </c>
      <c r="AG313" s="68">
        <f>IF(AG$301=" ", " ",INDEX(User_interface!$H$85:$H$174,MATCH(Berekeningen!AG$301,User_interface!$G$85:$G$174))*INDEX(User_interface!$I$85:$I$174,MATCH(Berekeningen!AG$301,User_interface!$G$85:$G$174))*User_interface!$I$54*User_interface!$I$55)</f>
        <v>488.13324943531484</v>
      </c>
      <c r="AH313" s="68">
        <f>IF(AH$301=" ", " ",INDEX(User_interface!$H$85:$H$174,MATCH(Berekeningen!AH$301,User_interface!$G$85:$G$174))*INDEX(User_interface!$I$85:$I$174,MATCH(Berekeningen!AH$301,User_interface!$G$85:$G$174))*User_interface!$I$54*User_interface!$I$55)</f>
        <v>419.79459451437077</v>
      </c>
      <c r="AI313" s="68">
        <f>IF(AI$301=" ", " ",INDEX(User_interface!$H$85:$H$174,MATCH(Berekeningen!AI$301,User_interface!$G$85:$G$174))*INDEX(User_interface!$I$85:$I$174,MATCH(Berekeningen!AI$301,User_interface!$G$85:$G$174))*User_interface!$I$54*User_interface!$I$55)</f>
        <v>361.02335128235882</v>
      </c>
      <c r="AJ313" s="68">
        <f>IF(AJ$301=" ", " ",INDEX(User_interface!$H$85:$H$174,MATCH(Berekeningen!AJ$301,User_interface!$G$85:$G$174))*INDEX(User_interface!$I$85:$I$174,MATCH(Berekeningen!AJ$301,User_interface!$G$85:$G$174))*User_interface!$I$54*User_interface!$I$55)</f>
        <v>310.48008210282859</v>
      </c>
      <c r="AK313" s="68">
        <f>IF(AK$301=" ", " ",INDEX(User_interface!$H$85:$H$174,MATCH(Berekeningen!AK$301,User_interface!$G$85:$G$174))*INDEX(User_interface!$I$85:$I$174,MATCH(Berekeningen!AK$301,User_interface!$G$85:$G$174))*User_interface!$I$54*User_interface!$I$55)</f>
        <v>267.01287060843259</v>
      </c>
      <c r="AL313" s="68">
        <f>IF(AL$301=" ", " ",INDEX(User_interface!$H$85:$H$174,MATCH(Berekeningen!AL$301,User_interface!$G$85:$G$174))*INDEX(User_interface!$I$85:$I$174,MATCH(Berekeningen!AL$301,User_interface!$G$85:$G$174))*User_interface!$I$54*User_interface!$I$55)</f>
        <v>229.63106872325204</v>
      </c>
      <c r="AM313" s="68">
        <f>IF(AM$301=" ", " ",INDEX(User_interface!$H$85:$H$174,MATCH(Berekeningen!AM$301,User_interface!$G$85:$G$174))*INDEX(User_interface!$I$85:$I$174,MATCH(Berekeningen!AM$301,User_interface!$G$85:$G$174))*User_interface!$I$54*User_interface!$I$55)</f>
        <v>197.48271910199674</v>
      </c>
      <c r="AN313" s="68">
        <f>IF(AN$301=" ", " ",INDEX(User_interface!$H$85:$H$174,MATCH(Berekeningen!AN$301,User_interface!$G$85:$G$174))*INDEX(User_interface!$I$85:$I$174,MATCH(Berekeningen!AN$301,User_interface!$G$85:$G$174))*User_interface!$I$54*User_interface!$I$55)</f>
        <v>169.83513842771717</v>
      </c>
      <c r="AO313" s="68">
        <f>IF(AO$301=" ", " ",INDEX(User_interface!$H$85:$H$174,MATCH(Berekeningen!AO$301,User_interface!$G$85:$G$174))*INDEX(User_interface!$I$85:$I$174,MATCH(Berekeningen!AO$301,User_interface!$G$85:$G$174))*User_interface!$I$54*User_interface!$I$55)</f>
        <v>146.05821904783679</v>
      </c>
      <c r="AP313" s="68">
        <f>IF(AP$301=" ", " ",INDEX(User_interface!$H$85:$H$174,MATCH(Berekeningen!AP$301,User_interface!$G$85:$G$174))*INDEX(User_interface!$I$85:$I$174,MATCH(Berekeningen!AP$301,User_interface!$G$85:$G$174))*User_interface!$I$54*User_interface!$I$55)</f>
        <v>125.61006838113963</v>
      </c>
      <c r="AQ313" s="68">
        <f>IF(AQ$301=" ", " ",INDEX(User_interface!$H$85:$H$174,MATCH(Berekeningen!AQ$301,User_interface!$G$85:$G$174))*INDEX(User_interface!$I$85:$I$174,MATCH(Berekeningen!AQ$301,User_interface!$G$85:$G$174))*User_interface!$I$54*User_interface!$I$55)</f>
        <v>108.0246588077801</v>
      </c>
      <c r="AR313" s="68">
        <f>IF(AR$301=" ", " ",INDEX(User_interface!$H$85:$H$174,MATCH(Berekeningen!AR$301,User_interface!$G$85:$G$174))*INDEX(User_interface!$I$85:$I$174,MATCH(Berekeningen!AR$301,User_interface!$G$85:$G$174))*User_interface!$I$54*User_interface!$I$55)</f>
        <v>92.901206574690889</v>
      </c>
      <c r="AS313" s="68">
        <f>IF(AS$301=" ", " ",INDEX(User_interface!$H$85:$H$174,MATCH(Berekeningen!AS$301,User_interface!$G$85:$G$174))*INDEX(User_interface!$I$85:$I$174,MATCH(Berekeningen!AS$301,User_interface!$G$85:$G$174))*User_interface!$I$54*User_interface!$I$55)</f>
        <v>79.895037654234159</v>
      </c>
      <c r="AT313" s="68">
        <f>IF(AT$301=" ", " ",INDEX(User_interface!$H$85:$H$174,MATCH(Berekeningen!AT$301,User_interface!$G$85:$G$174))*INDEX(User_interface!$I$85:$I$174,MATCH(Berekeningen!AT$301,User_interface!$G$85:$G$174))*User_interface!$I$54*User_interface!$I$55)</f>
        <v>68.709732382641363</v>
      </c>
      <c r="AU313" s="68">
        <f>IF(AU$301=" ", " ",INDEX(User_interface!$H$85:$H$174,MATCH(Berekeningen!AU$301,User_interface!$G$85:$G$174))*INDEX(User_interface!$I$85:$I$174,MATCH(Berekeningen!AU$301,User_interface!$G$85:$G$174))*User_interface!$I$54*User_interface!$I$55)</f>
        <v>59.090369849071578</v>
      </c>
      <c r="AV313" s="68">
        <f>IF(AV$301=" ", " ",INDEX(User_interface!$H$85:$H$174,MATCH(Berekeningen!AV$301,User_interface!$G$85:$G$174))*INDEX(User_interface!$I$85:$I$174,MATCH(Berekeningen!AV$301,User_interface!$G$85:$G$174))*User_interface!$I$54*User_interface!$I$55)</f>
        <v>50.817718070201558</v>
      </c>
      <c r="AW313" s="68">
        <f>IF(AW$301=" ", " ",INDEX(User_interface!$H$85:$H$174,MATCH(Berekeningen!AW$301,User_interface!$G$85:$G$174))*INDEX(User_interface!$I$85:$I$174,MATCH(Berekeningen!AW$301,User_interface!$G$85:$G$174))*User_interface!$I$54*User_interface!$I$55)</f>
        <v>43.703237540373337</v>
      </c>
      <c r="AX313" s="68">
        <f>IF(AX$301=" ", " ",INDEX(User_interface!$H$85:$H$174,MATCH(Berekeningen!AX$301,User_interface!$G$85:$G$174))*INDEX(User_interface!$I$85:$I$174,MATCH(Berekeningen!AX$301,User_interface!$G$85:$G$174))*User_interface!$I$54*User_interface!$I$55)</f>
        <v>37.584784284721067</v>
      </c>
      <c r="AY313" s="68">
        <f>IF(AY$301=" ", " ",INDEX(User_interface!$H$85:$H$174,MATCH(Berekeningen!AY$301,User_interface!$G$85:$G$174))*INDEX(User_interface!$I$85:$I$174,MATCH(Berekeningen!AY$301,User_interface!$G$85:$G$174))*User_interface!$I$54*User_interface!$I$55)</f>
        <v>32.322914484860114</v>
      </c>
      <c r="AZ313" s="68">
        <f>IF(AZ$301=" ", " ",INDEX(User_interface!$H$85:$H$174,MATCH(Berekeningen!AZ$301,User_interface!$G$85:$G$174))*INDEX(User_interface!$I$85:$I$174,MATCH(Berekeningen!AZ$301,User_interface!$G$85:$G$174))*User_interface!$I$54*User_interface!$I$55)</f>
        <v>27.7977064569797</v>
      </c>
      <c r="BA313" s="68">
        <f>IF(BA$301=" ", " ",INDEX(User_interface!$H$85:$H$174,MATCH(Berekeningen!BA$301,User_interface!$G$85:$G$174))*INDEX(User_interface!$I$85:$I$174,MATCH(Berekeningen!BA$301,User_interface!$G$85:$G$174))*User_interface!$I$54*User_interface!$I$55)</f>
        <v>23.906027553002541</v>
      </c>
      <c r="BB313" s="68">
        <f>IF(BB$301=" ", " ",INDEX(User_interface!$H$85:$H$174,MATCH(Berekeningen!BB$301,User_interface!$G$85:$G$174))*INDEX(User_interface!$I$85:$I$174,MATCH(Berekeningen!BB$301,User_interface!$G$85:$G$174))*User_interface!$I$54*User_interface!$I$55)</f>
        <v>20.559183695582185</v>
      </c>
      <c r="BC313" s="68">
        <f>IF(BC$301=" ", " ",INDEX(User_interface!$H$85:$H$174,MATCH(Berekeningen!BC$301,User_interface!$G$85:$G$174))*INDEX(User_interface!$I$85:$I$174,MATCH(Berekeningen!BC$301,User_interface!$G$85:$G$174))*User_interface!$I$54*User_interface!$I$55)</f>
        <v>17.680897978200679</v>
      </c>
      <c r="BD313" s="68" t="str">
        <f>IF(BD$301=" ", " ",INDEX(User_interface!$H$85:$H$174,MATCH(Berekeningen!BD$301,User_interface!$G$85:$G$174))*INDEX(User_interface!$I$85:$I$174,MATCH(Berekeningen!BD$301,User_interface!$G$85:$G$174))*User_interface!$I$54*User_interface!$I$55)</f>
        <v xml:space="preserve"> </v>
      </c>
      <c r="BE313" s="68" t="str">
        <f>IF(BE$301=" ", " ",INDEX(User_interface!$H$85:$H$174,MATCH(Berekeningen!BE$301,User_interface!$G$85:$G$174))*INDEX(User_interface!$I$85:$I$174,MATCH(Berekeningen!BE$301,User_interface!$G$85:$G$174))*User_interface!$I$54*User_interface!$I$55)</f>
        <v xml:space="preserve"> </v>
      </c>
      <c r="BF313" s="68" t="str">
        <f>IF(BF$301=" ", " ",INDEX(User_interface!$H$85:$H$174,MATCH(Berekeningen!BF$301,User_interface!$G$85:$G$174))*INDEX(User_interface!$I$85:$I$174,MATCH(Berekeningen!BF$301,User_interface!$G$85:$G$174))*User_interface!$I$54*User_interface!$I$55)</f>
        <v xml:space="preserve"> </v>
      </c>
      <c r="BG313" s="68" t="str">
        <f>IF(BG$301=" ", " ",INDEX(User_interface!$H$85:$H$174,MATCH(Berekeningen!BG$301,User_interface!$G$85:$G$174))*INDEX(User_interface!$I$85:$I$174,MATCH(Berekeningen!BG$301,User_interface!$G$85:$G$174))*User_interface!$I$54*User_interface!$I$55)</f>
        <v xml:space="preserve"> </v>
      </c>
      <c r="BH313" s="68" t="str">
        <f>IF(BH$301=" ", " ",INDEX(User_interface!$H$85:$H$174,MATCH(Berekeningen!BH$301,User_interface!$G$85:$G$174))*INDEX(User_interface!$I$85:$I$174,MATCH(Berekeningen!BH$301,User_interface!$G$85:$G$174))*User_interface!$I$54*User_interface!$I$55)</f>
        <v xml:space="preserve"> </v>
      </c>
      <c r="BI313" s="68" t="str">
        <f>IF(BI$301=" ", " ",INDEX(User_interface!$H$85:$H$174,MATCH(Berekeningen!BI$301,User_interface!$G$85:$G$174))*INDEX(User_interface!$I$85:$I$174,MATCH(Berekeningen!BI$301,User_interface!$G$85:$G$174))*User_interface!$I$54*User_interface!$I$55)</f>
        <v xml:space="preserve"> </v>
      </c>
      <c r="BJ313" s="68" t="str">
        <f>IF(BJ$301=" ", " ",INDEX(User_interface!$H$85:$H$174,MATCH(Berekeningen!BJ$301,User_interface!$G$85:$G$174))*INDEX(User_interface!$I$85:$I$174,MATCH(Berekeningen!BJ$301,User_interface!$G$85:$G$174))*User_interface!$I$54*User_interface!$I$55)</f>
        <v xml:space="preserve"> </v>
      </c>
      <c r="BK313" s="68" t="str">
        <f>IF(BK$301=" ", " ",INDEX(User_interface!$H$85:$H$174,MATCH(Berekeningen!BK$301,User_interface!$G$85:$G$174))*INDEX(User_interface!$I$85:$I$174,MATCH(Berekeningen!BK$301,User_interface!$G$85:$G$174))*User_interface!$I$54*User_interface!$I$55)</f>
        <v xml:space="preserve"> </v>
      </c>
      <c r="BL313" s="68" t="str">
        <f>IF(BL$301=" ", " ",INDEX(User_interface!$H$85:$H$174,MATCH(Berekeningen!BL$301,User_interface!$G$85:$G$174))*INDEX(User_interface!$I$85:$I$174,MATCH(Berekeningen!BL$301,User_interface!$G$85:$G$174))*User_interface!$I$54*User_interface!$I$55)</f>
        <v xml:space="preserve"> </v>
      </c>
      <c r="BM313" s="68" t="str">
        <f>IF(BM$301=" ", " ",INDEX(User_interface!$H$85:$H$174,MATCH(Berekeningen!BM$301,User_interface!$G$85:$G$174))*INDEX(User_interface!$I$85:$I$174,MATCH(Berekeningen!BM$301,User_interface!$G$85:$G$174))*User_interface!$I$54*User_interface!$I$55)</f>
        <v xml:space="preserve"> </v>
      </c>
    </row>
    <row r="314" spans="2:65">
      <c r="B314" s="68" t="s">
        <v>5</v>
      </c>
      <c r="C314" s="68" t="s">
        <v>193</v>
      </c>
      <c r="D314" s="68" t="s">
        <v>6</v>
      </c>
      <c r="E314" s="86" t="str">
        <f t="shared" si="16"/>
        <v>Ref.</v>
      </c>
      <c r="P314" s="68">
        <f>IF(P$301=" ", " ",INDEX(User_interface!$L$85:$L$174,MATCH(Berekeningen!P$301,User_interface!$K$85:$K$174))*INDEX(User_interface!$M$85:$M$174,MATCH(Berekeningen!P$301,User_interface!$K$85:$K$174))*User_interface!$I$54*User_interface!$I$55)</f>
        <v>2498.8538151796593</v>
      </c>
      <c r="Q314" s="68">
        <f>IF(Q$301=" ", " ",INDEX(User_interface!$L$85:$L$174,MATCH(Berekeningen!Q$301,User_interface!$K$85:$K$174))*INDEX(User_interface!$M$85:$M$174,MATCH(Berekeningen!Q$301,User_interface!$K$85:$K$174))*User_interface!$I$54*User_interface!$I$55)</f>
        <v>2994.8110663691323</v>
      </c>
      <c r="R314" s="68">
        <f>IF(R$301=" ", " ",INDEX(User_interface!$L$85:$L$174,MATCH(Berekeningen!R$301,User_interface!$K$85:$K$174))*INDEX(User_interface!$M$85:$M$174,MATCH(Berekeningen!R$301,User_interface!$K$85:$K$174))*User_interface!$I$54*User_interface!$I$55)</f>
        <v>2575.5375170774532</v>
      </c>
      <c r="S314" s="68">
        <f>IF(S$301=" ", " ",INDEX(User_interface!$L$85:$L$174,MATCH(Berekeningen!S$301,User_interface!$K$85:$K$174))*INDEX(User_interface!$M$85:$M$174,MATCH(Berekeningen!S$301,User_interface!$K$85:$K$174))*User_interface!$I$54*User_interface!$I$55)</f>
        <v>2214.9622646866101</v>
      </c>
      <c r="T314" s="68">
        <f>IF(T$301=" ", " ",INDEX(User_interface!$L$85:$L$174,MATCH(Berekeningen!T$301,User_interface!$K$85:$K$174))*INDEX(User_interface!$M$85:$M$174,MATCH(Berekeningen!T$301,User_interface!$K$85:$K$174))*User_interface!$I$54*User_interface!$I$55)</f>
        <v>1904.8675476304845</v>
      </c>
      <c r="U314" s="68">
        <f>IF(U$301=" ", " ",INDEX(User_interface!$L$85:$L$174,MATCH(Berekeningen!U$301,User_interface!$K$85:$K$174))*INDEX(User_interface!$M$85:$M$174,MATCH(Berekeningen!U$301,User_interface!$K$85:$K$174))*User_interface!$I$54*User_interface!$I$55)</f>
        <v>1638.1860909622164</v>
      </c>
      <c r="V314" s="68">
        <f>IF(V$301=" ", " ",INDEX(User_interface!$L$85:$L$174,MATCH(Berekeningen!V$301,User_interface!$K$85:$K$174))*INDEX(User_interface!$M$85:$M$174,MATCH(Berekeningen!V$301,User_interface!$K$85:$K$174))*User_interface!$I$54*User_interface!$I$55)</f>
        <v>1408.8400382275063</v>
      </c>
      <c r="W314" s="68">
        <f>IF(W$301=" ", " ",INDEX(User_interface!$L$85:$L$174,MATCH(Berekeningen!W$301,User_interface!$K$85:$K$174))*INDEX(User_interface!$M$85:$M$174,MATCH(Berekeningen!W$301,User_interface!$K$85:$K$174))*User_interface!$I$54*User_interface!$I$55)</f>
        <v>1211.6024328756555</v>
      </c>
      <c r="X314" s="68">
        <f>IF(X$301=" ", " ",INDEX(User_interface!$L$85:$L$174,MATCH(Berekeningen!X$301,User_interface!$K$85:$K$174))*INDEX(User_interface!$M$85:$M$174,MATCH(Berekeningen!X$301,User_interface!$K$85:$K$174))*User_interface!$I$54*User_interface!$I$55)</f>
        <v>1041.9780922730636</v>
      </c>
      <c r="Y314" s="68">
        <f>IF(Y$301=" ", " ",INDEX(User_interface!$L$85:$L$174,MATCH(Berekeningen!Y$301,User_interface!$K$85:$K$174))*INDEX(User_interface!$M$85:$M$174,MATCH(Berekeningen!Y$301,User_interface!$K$85:$K$174))*User_interface!$I$54*User_interface!$I$55)</f>
        <v>896.10115935483464</v>
      </c>
      <c r="Z314" s="68">
        <f>IF(Z$301=" ", " ",INDEX(User_interface!$L$85:$L$174,MATCH(Berekeningen!Z$301,User_interface!$K$85:$K$174))*INDEX(User_interface!$M$85:$M$174,MATCH(Berekeningen!Z$301,User_interface!$K$85:$K$174))*User_interface!$I$54*User_interface!$I$55)</f>
        <v>770.64699704515783</v>
      </c>
      <c r="AA314" s="68">
        <f>IF(AA$301=" ", " ",INDEX(User_interface!$L$85:$L$174,MATCH(Berekeningen!AA$301,User_interface!$K$85:$K$174))*INDEX(User_interface!$M$85:$M$174,MATCH(Berekeningen!AA$301,User_interface!$K$85:$K$174))*User_interface!$I$54*User_interface!$I$55)</f>
        <v>662.75641745883581</v>
      </c>
      <c r="AB314" s="68">
        <f>IF(AB$301=" ", " ",INDEX(User_interface!$L$85:$L$174,MATCH(Berekeningen!AB$301,User_interface!$K$85:$K$174))*INDEX(User_interface!$M$85:$M$174,MATCH(Berekeningen!AB$301,User_interface!$K$85:$K$174))*User_interface!$I$54*User_interface!$I$55)</f>
        <v>569.97051901459872</v>
      </c>
      <c r="AC314" s="68">
        <f>IF(AC$301=" ", " ",INDEX(User_interface!$L$85:$L$174,MATCH(Berekeningen!AC$301,User_interface!$K$85:$K$174))*INDEX(User_interface!$M$85:$M$174,MATCH(Berekeningen!AC$301,User_interface!$K$85:$K$174))*User_interface!$I$54*User_interface!$I$55)</f>
        <v>490.17464635255487</v>
      </c>
      <c r="AD314" s="68">
        <f>IF(AD$301=" ", " ",INDEX(User_interface!$L$85:$L$174,MATCH(Berekeningen!AD$301,User_interface!$K$85:$K$174))*INDEX(User_interface!$M$85:$M$174,MATCH(Berekeningen!AD$301,User_interface!$K$85:$K$174))*User_interface!$I$54*User_interface!$I$55)</f>
        <v>421.55019586319719</v>
      </c>
      <c r="AE314" s="68">
        <f>IF(AE$301=" ", " ",INDEX(User_interface!$L$85:$L$174,MATCH(Berekeningen!AE$301,User_interface!$K$85:$K$174))*INDEX(User_interface!$M$85:$M$174,MATCH(Berekeningen!AE$301,User_interface!$K$85:$K$174))*User_interface!$I$54*User_interface!$I$55)</f>
        <v>362.53316844234962</v>
      </c>
      <c r="AF314" s="68">
        <f>IF(AF$301=" ", " ",INDEX(User_interface!$L$85:$L$174,MATCH(Berekeningen!AF$301,User_interface!$K$85:$K$174))*INDEX(User_interface!$M$85:$M$174,MATCH(Berekeningen!AF$301,User_interface!$K$85:$K$174))*User_interface!$I$54*User_interface!$I$55)</f>
        <v>311.77852486042065</v>
      </c>
      <c r="AG314" s="68">
        <f>IF(AG$301=" ", " ",INDEX(User_interface!$L$85:$L$174,MATCH(Berekeningen!AG$301,User_interface!$K$85:$K$174))*INDEX(User_interface!$M$85:$M$174,MATCH(Berekeningen!AG$301,User_interface!$K$85:$K$174))*User_interface!$I$54*User_interface!$I$55)</f>
        <v>268.12953137996175</v>
      </c>
      <c r="AH314" s="68">
        <f>IF(AH$301=" ", " ",INDEX(User_interface!$L$85:$L$174,MATCH(Berekeningen!AH$301,User_interface!$K$85:$K$174))*INDEX(User_interface!$M$85:$M$174,MATCH(Berekeningen!AH$301,User_interface!$K$85:$K$174))*User_interface!$I$54*User_interface!$I$55)</f>
        <v>230.59139698676705</v>
      </c>
      <c r="AI314" s="68">
        <f>IF(AI$301=" ", " ",INDEX(User_interface!$L$85:$L$174,MATCH(Berekeningen!AI$301,User_interface!$K$85:$K$174))*INDEX(User_interface!$M$85:$M$174,MATCH(Berekeningen!AI$301,User_interface!$K$85:$K$174))*User_interface!$I$54*User_interface!$I$55)</f>
        <v>198.30860140861972</v>
      </c>
      <c r="AJ314" s="68">
        <f>IF(AJ$301=" ", " ",INDEX(User_interface!$L$85:$L$174,MATCH(Berekeningen!AJ$301,User_interface!$K$85:$K$174))*INDEX(User_interface!$M$85:$M$174,MATCH(Berekeningen!AJ$301,User_interface!$K$85:$K$174))*User_interface!$I$54*User_interface!$I$55)</f>
        <v>170.54539721141296</v>
      </c>
      <c r="AK314" s="68">
        <f>IF(AK$301=" ", " ",INDEX(User_interface!$L$85:$L$174,MATCH(Berekeningen!AK$301,User_interface!$K$85:$K$174))*INDEX(User_interface!$M$85:$M$174,MATCH(Berekeningen!AK$301,User_interface!$K$85:$K$174))*User_interface!$I$54*User_interface!$I$55)</f>
        <v>146.66904160181517</v>
      </c>
      <c r="AL314" s="68">
        <f>IF(AL$301=" ", " ",INDEX(User_interface!$L$85:$L$174,MATCH(Berekeningen!AL$301,User_interface!$K$85:$K$174))*INDEX(User_interface!$M$85:$M$174,MATCH(Berekeningen!AL$301,User_interface!$K$85:$K$174))*User_interface!$I$54*User_interface!$I$55)</f>
        <v>126.13537577756101</v>
      </c>
      <c r="AM314" s="68">
        <f>IF(AM$301=" ", " ",INDEX(User_interface!$L$85:$L$174,MATCH(Berekeningen!AM$301,User_interface!$K$85:$K$174))*INDEX(User_interface!$M$85:$M$174,MATCH(Berekeningen!AM$301,User_interface!$K$85:$K$174))*User_interface!$I$54*User_interface!$I$55)</f>
        <v>108.47642316870248</v>
      </c>
      <c r="AN314" s="68">
        <f>IF(AN$301=" ", " ",INDEX(User_interface!$L$85:$L$174,MATCH(Berekeningen!AN$301,User_interface!$K$85:$K$174))*INDEX(User_interface!$M$85:$M$174,MATCH(Berekeningen!AN$301,User_interface!$K$85:$K$174))*User_interface!$I$54*User_interface!$I$55)</f>
        <v>93.289723925084118</v>
      </c>
      <c r="AO314" s="68">
        <f>IF(AO$301=" ", " ",INDEX(User_interface!$L$85:$L$174,MATCH(Berekeningen!AO$301,User_interface!$K$85:$K$174))*INDEX(User_interface!$M$85:$M$174,MATCH(Berekeningen!AO$301,User_interface!$K$85:$K$174))*User_interface!$I$54*User_interface!$I$55)</f>
        <v>80.229162575572346</v>
      </c>
      <c r="AP314" s="68">
        <f>IF(AP$301=" ", " ",INDEX(User_interface!$L$85:$L$174,MATCH(Berekeningen!AP$301,User_interface!$K$85:$K$174))*INDEX(User_interface!$M$85:$M$174,MATCH(Berekeningen!AP$301,User_interface!$K$85:$K$174))*User_interface!$I$54*User_interface!$I$55)</f>
        <v>68.997079814992219</v>
      </c>
      <c r="AQ314" s="68">
        <f>IF(AQ$301=" ", " ",INDEX(User_interface!$L$85:$L$174,MATCH(Berekeningen!AQ$301,User_interface!$K$85:$K$174))*INDEX(User_interface!$M$85:$M$174,MATCH(Berekeningen!AQ$301,User_interface!$K$85:$K$174))*User_interface!$I$54*User_interface!$I$55)</f>
        <v>59.337488640893298</v>
      </c>
      <c r="AR314" s="68">
        <f>IF(AR$301=" ", " ",INDEX(User_interface!$L$85:$L$174,MATCH(Berekeningen!AR$301,User_interface!$K$85:$K$174))*INDEX(User_interface!$M$85:$M$174,MATCH(Berekeningen!AR$301,User_interface!$K$85:$K$174))*User_interface!$I$54*User_interface!$I$55)</f>
        <v>51.03024023116825</v>
      </c>
      <c r="AS314" s="68">
        <f>IF(AS$301=" ", " ",INDEX(User_interface!$L$85:$L$174,MATCH(Berekeningen!AS$301,User_interface!$K$85:$K$174))*INDEX(User_interface!$M$85:$M$174,MATCH(Berekeningen!AS$301,User_interface!$K$85:$K$174))*User_interface!$I$54*User_interface!$I$55)</f>
        <v>43.886006598804684</v>
      </c>
      <c r="AT314" s="68">
        <f>IF(AT$301=" ", " ",INDEX(User_interface!$L$85:$L$174,MATCH(Berekeningen!AT$301,User_interface!$K$85:$K$174))*INDEX(User_interface!$M$85:$M$174,MATCH(Berekeningen!AT$301,User_interface!$K$85:$K$174))*User_interface!$I$54*User_interface!$I$55)</f>
        <v>37.741965674972036</v>
      </c>
      <c r="AU314" s="68">
        <f>IF(AU$301=" ", " ",INDEX(User_interface!$L$85:$L$174,MATCH(Berekeningen!AU$301,User_interface!$K$85:$K$174))*INDEX(User_interface!$M$85:$M$174,MATCH(Berekeningen!AU$301,User_interface!$K$85:$K$174))*User_interface!$I$54*User_interface!$I$55)</f>
        <v>32.458090480475946</v>
      </c>
      <c r="AV314" s="68">
        <f>IF(AV$301=" ", " ",INDEX(User_interface!$L$85:$L$174,MATCH(Berekeningen!AV$301,User_interface!$K$85:$K$174))*INDEX(User_interface!$M$85:$M$174,MATCH(Berekeningen!AV$301,User_interface!$K$85:$K$174))*User_interface!$I$54*User_interface!$I$55)</f>
        <v>27.913957813209318</v>
      </c>
      <c r="AW314" s="68">
        <f>IF(AW$301=" ", " ",INDEX(User_interface!$L$85:$L$174,MATCH(Berekeningen!AW$301,User_interface!$K$85:$K$174))*INDEX(User_interface!$M$85:$M$174,MATCH(Berekeningen!AW$301,User_interface!$K$85:$K$174))*User_interface!$I$54*User_interface!$I$55)</f>
        <v>24.00600371936001</v>
      </c>
      <c r="AX314" s="68">
        <f>IF(AX$301=" ", " ",INDEX(User_interface!$L$85:$L$174,MATCH(Berekeningen!AX$301,User_interface!$K$85:$K$174))*INDEX(User_interface!$M$85:$M$174,MATCH(Berekeningen!AX$301,User_interface!$K$85:$K$174))*User_interface!$I$54*User_interface!$I$55)</f>
        <v>20.645163198649609</v>
      </c>
      <c r="AY314" s="68">
        <f>IF(AY$301=" ", " ",INDEX(User_interface!$L$85:$L$174,MATCH(Berekeningen!AY$301,User_interface!$K$85:$K$174))*INDEX(User_interface!$M$85:$M$174,MATCH(Berekeningen!AY$301,User_interface!$K$85:$K$174))*User_interface!$I$54*User_interface!$I$55)</f>
        <v>17.754840350838663</v>
      </c>
      <c r="AZ314" s="68">
        <f>IF(AZ$301=" ", " ",INDEX(User_interface!$L$85:$L$174,MATCH(Berekeningen!AZ$301,User_interface!$K$85:$K$174))*INDEX(User_interface!$M$85:$M$174,MATCH(Berekeningen!AZ$301,User_interface!$K$85:$K$174))*User_interface!$I$54*User_interface!$I$55)</f>
        <v>15.26916270172125</v>
      </c>
      <c r="BA314" s="68">
        <f>IF(BA$301=" ", " ",INDEX(User_interface!$L$85:$L$174,MATCH(Berekeningen!BA$301,User_interface!$K$85:$K$174))*INDEX(User_interface!$M$85:$M$174,MATCH(Berekeningen!BA$301,User_interface!$K$85:$K$174))*User_interface!$I$54*User_interface!$I$55)</f>
        <v>13.131479923480274</v>
      </c>
      <c r="BB314" s="68">
        <f>IF(BB$301=" ", " ",INDEX(User_interface!$L$85:$L$174,MATCH(Berekeningen!BB$301,User_interface!$K$85:$K$174))*INDEX(User_interface!$M$85:$M$174,MATCH(Berekeningen!BB$301,User_interface!$K$85:$K$174))*User_interface!$I$54*User_interface!$I$55)</f>
        <v>11.293072734193037</v>
      </c>
      <c r="BC314" s="68">
        <f>IF(BC$301=" ", " ",INDEX(User_interface!$L$85:$L$174,MATCH(Berekeningen!BC$301,User_interface!$K$85:$K$174))*INDEX(User_interface!$M$85:$M$174,MATCH(Berekeningen!BC$301,User_interface!$K$85:$K$174))*User_interface!$I$54*User_interface!$I$55)</f>
        <v>9.7120425514060091</v>
      </c>
      <c r="BD314" s="68" t="str">
        <f>IF(BD$301=" ", " ",INDEX(User_interface!$L$85:$L$174,MATCH(Berekeningen!BD$301,User_interface!$K$85:$K$174))*INDEX(User_interface!$M$85:$M$174,MATCH(Berekeningen!BD$301,User_interface!$K$85:$K$174))*User_interface!$I$54*User_interface!$I$55)</f>
        <v xml:space="preserve"> </v>
      </c>
      <c r="BE314" s="68" t="str">
        <f>IF(BE$301=" ", " ",INDEX(User_interface!$L$85:$L$174,MATCH(Berekeningen!BE$301,User_interface!$K$85:$K$174))*INDEX(User_interface!$M$85:$M$174,MATCH(Berekeningen!BE$301,User_interface!$K$85:$K$174))*User_interface!$I$54*User_interface!$I$55)</f>
        <v xml:space="preserve"> </v>
      </c>
      <c r="BF314" s="68" t="str">
        <f>IF(BF$301=" ", " ",INDEX(User_interface!$L$85:$L$174,MATCH(Berekeningen!BF$301,User_interface!$K$85:$K$174))*INDEX(User_interface!$M$85:$M$174,MATCH(Berekeningen!BF$301,User_interface!$K$85:$K$174))*User_interface!$I$54*User_interface!$I$55)</f>
        <v xml:space="preserve"> </v>
      </c>
      <c r="BG314" s="68" t="str">
        <f>IF(BG$301=" ", " ",INDEX(User_interface!$L$85:$L$174,MATCH(Berekeningen!BG$301,User_interface!$K$85:$K$174))*INDEX(User_interface!$M$85:$M$174,MATCH(Berekeningen!BG$301,User_interface!$K$85:$K$174))*User_interface!$I$54*User_interface!$I$55)</f>
        <v xml:space="preserve"> </v>
      </c>
      <c r="BH314" s="68" t="str">
        <f>IF(BH$301=" ", " ",INDEX(User_interface!$L$85:$L$174,MATCH(Berekeningen!BH$301,User_interface!$K$85:$K$174))*INDEX(User_interface!$M$85:$M$174,MATCH(Berekeningen!BH$301,User_interface!$K$85:$K$174))*User_interface!$I$54*User_interface!$I$55)</f>
        <v xml:space="preserve"> </v>
      </c>
      <c r="BI314" s="68" t="str">
        <f>IF(BI$301=" ", " ",INDEX(User_interface!$L$85:$L$174,MATCH(Berekeningen!BI$301,User_interface!$K$85:$K$174))*INDEX(User_interface!$M$85:$M$174,MATCH(Berekeningen!BI$301,User_interface!$K$85:$K$174))*User_interface!$I$54*User_interface!$I$55)</f>
        <v xml:space="preserve"> </v>
      </c>
      <c r="BJ314" s="68" t="str">
        <f>IF(BJ$301=" ", " ",INDEX(User_interface!$L$85:$L$174,MATCH(Berekeningen!BJ$301,User_interface!$K$85:$K$174))*INDEX(User_interface!$M$85:$M$174,MATCH(Berekeningen!BJ$301,User_interface!$K$85:$K$174))*User_interface!$I$54*User_interface!$I$55)</f>
        <v xml:space="preserve"> </v>
      </c>
      <c r="BK314" s="68" t="str">
        <f>IF(BK$301=" ", " ",INDEX(User_interface!$L$85:$L$174,MATCH(Berekeningen!BK$301,User_interface!$K$85:$K$174))*INDEX(User_interface!$M$85:$M$174,MATCH(Berekeningen!BK$301,User_interface!$K$85:$K$174))*User_interface!$I$54*User_interface!$I$55)</f>
        <v xml:space="preserve"> </v>
      </c>
      <c r="BL314" s="68" t="str">
        <f>IF(BL$301=" ", " ",INDEX(User_interface!$L$85:$L$174,MATCH(Berekeningen!BL$301,User_interface!$K$85:$K$174))*INDEX(User_interface!$M$85:$M$174,MATCH(Berekeningen!BL$301,User_interface!$K$85:$K$174))*User_interface!$I$54*User_interface!$I$55)</f>
        <v xml:space="preserve"> </v>
      </c>
      <c r="BM314" s="68" t="str">
        <f>IF(BM$301=" ", " ",INDEX(User_interface!$L$85:$L$174,MATCH(Berekeningen!BM$301,User_interface!$K$85:$K$174))*INDEX(User_interface!$M$85:$M$174,MATCH(Berekeningen!BM$301,User_interface!$K$85:$K$174))*User_interface!$I$54*User_interface!$I$55)</f>
        <v xml:space="preserve"> </v>
      </c>
    </row>
    <row r="315" spans="2:65">
      <c r="B315" s="68" t="s">
        <v>5</v>
      </c>
      <c r="C315" s="68" t="s">
        <v>194</v>
      </c>
      <c r="D315" s="68" t="s">
        <v>6</v>
      </c>
      <c r="E315" s="86" t="str">
        <f t="shared" si="16"/>
        <v>Ref.</v>
      </c>
      <c r="P315" s="68">
        <f>IF(P$301=" ", " ",INDEX(User_interface!$P$85:$P$174,MATCH(Berekeningen!P$301,User_interface!$O$85:$O$174))*INDEX(User_interface!$Q$85:$Q$174,MATCH(Berekeningen!P$301,User_interface!$O$85:$O$174))*User_interface!$I$54*User_interface!$I$55)</f>
        <v>344.29681852645297</v>
      </c>
      <c r="Q315" s="68">
        <f>IF(Q$301=" ", " ",INDEX(User_interface!$P$85:$P$174,MATCH(Berekeningen!Q$301,User_interface!$O$85:$O$174))*INDEX(User_interface!$Q$85:$Q$174,MATCH(Berekeningen!Q$301,User_interface!$O$85:$O$174))*User_interface!$I$54*User_interface!$I$55)</f>
        <v>230.37008202839485</v>
      </c>
      <c r="R315" s="68">
        <f>IF(R$301=" ", " ",INDEX(User_interface!$P$85:$P$174,MATCH(Berekeningen!R$301,User_interface!$O$85:$O$174))*INDEX(User_interface!$Q$85:$Q$174,MATCH(Berekeningen!R$301,User_interface!$O$85:$O$174))*User_interface!$I$54*User_interface!$I$55)</f>
        <v>198.11827054441954</v>
      </c>
      <c r="S315" s="68">
        <f>IF(S$301=" ", " ",INDEX(User_interface!$P$85:$P$174,MATCH(Berekeningen!S$301,User_interface!$O$85:$O$174))*INDEX(User_interface!$Q$85:$Q$174,MATCH(Berekeningen!S$301,User_interface!$O$85:$O$174))*User_interface!$I$54*User_interface!$I$55)</f>
        <v>170.38171266820083</v>
      </c>
      <c r="T315" s="68">
        <f>IF(T$301=" ", " ",INDEX(User_interface!$P$85:$P$174,MATCH(Berekeningen!T$301,User_interface!$O$85:$O$174))*INDEX(User_interface!$Q$85:$Q$174,MATCH(Berekeningen!T$301,User_interface!$O$85:$O$174))*User_interface!$I$54*User_interface!$I$55)</f>
        <v>146.52827289465273</v>
      </c>
      <c r="U315" s="68">
        <f>IF(U$301=" ", " ",INDEX(User_interface!$P$85:$P$174,MATCH(Berekeningen!U$301,User_interface!$O$85:$O$174))*INDEX(User_interface!$Q$85:$Q$174,MATCH(Berekeningen!U$301,User_interface!$O$85:$O$174))*User_interface!$I$54*User_interface!$I$55)</f>
        <v>126.01431468940133</v>
      </c>
      <c r="V315" s="68">
        <f>IF(V$301=" ", " ",INDEX(User_interface!$P$85:$P$174,MATCH(Berekeningen!V$301,User_interface!$O$85:$O$174))*INDEX(User_interface!$Q$85:$Q$174,MATCH(Berekeningen!V$301,User_interface!$O$85:$O$174))*User_interface!$I$54*User_interface!$I$55)</f>
        <v>108.37231063288516</v>
      </c>
      <c r="W315" s="68">
        <f>IF(W$301=" ", " ",INDEX(User_interface!$P$85:$P$174,MATCH(Berekeningen!W$301,User_interface!$O$85:$O$174))*INDEX(User_interface!$Q$85:$Q$174,MATCH(Berekeningen!W$301,User_interface!$O$85:$O$174))*User_interface!$I$54*User_interface!$I$55)</f>
        <v>93.20018714428123</v>
      </c>
      <c r="X315" s="68">
        <f>IF(X$301=" ", " ",INDEX(User_interface!$P$85:$P$174,MATCH(Berekeningen!X$301,User_interface!$O$85:$O$174))*INDEX(User_interface!$Q$85:$Q$174,MATCH(Berekeningen!X$301,User_interface!$O$85:$O$174))*User_interface!$I$54*User_interface!$I$55)</f>
        <v>80.152160944081857</v>
      </c>
      <c r="Y315" s="68">
        <f>IF(Y$301=" ", " ",INDEX(User_interface!$P$85:$P$174,MATCH(Berekeningen!Y$301,User_interface!$O$85:$O$174))*INDEX(User_interface!$Q$85:$Q$174,MATCH(Berekeningen!Y$301,User_interface!$O$85:$O$174))*User_interface!$I$54*User_interface!$I$55)</f>
        <v>68.930858411910393</v>
      </c>
      <c r="Z315" s="68">
        <f>IF(Z$301=" ", " ",INDEX(User_interface!$P$85:$P$174,MATCH(Berekeningen!Z$301,User_interface!$O$85:$O$174))*INDEX(User_interface!$Q$85:$Q$174,MATCH(Berekeningen!Z$301,User_interface!$O$85:$O$174))*User_interface!$I$54*User_interface!$I$55)</f>
        <v>59.280538234242933</v>
      </c>
      <c r="AA315" s="68">
        <f>IF(AA$301=" ", " ",INDEX(User_interface!$P$85:$P$174,MATCH(Berekeningen!AA$301,User_interface!$O$85:$O$174))*INDEX(User_interface!$Q$85:$Q$174,MATCH(Berekeningen!AA$301,User_interface!$O$85:$O$174))*User_interface!$I$54*User_interface!$I$55)</f>
        <v>50.981262881448927</v>
      </c>
      <c r="AB315" s="68">
        <f>IF(AB$301=" ", " ",INDEX(User_interface!$P$85:$P$174,MATCH(Berekeningen!AB$301,User_interface!$O$85:$O$174))*INDEX(User_interface!$Q$85:$Q$174,MATCH(Berekeningen!AB$301,User_interface!$O$85:$O$174))*User_interface!$I$54*User_interface!$I$55)</f>
        <v>43.843886078046083</v>
      </c>
      <c r="AC315" s="68">
        <f>IF(AC$301=" ", " ",INDEX(User_interface!$P$85:$P$174,MATCH(Berekeningen!AC$301,User_interface!$O$85:$O$174))*INDEX(User_interface!$Q$85:$Q$174,MATCH(Berekeningen!AC$301,User_interface!$O$85:$O$174))*User_interface!$I$54*User_interface!$I$55)</f>
        <v>37.705742027119634</v>
      </c>
      <c r="AD315" s="68">
        <f>IF(AD$301=" ", " ",INDEX(User_interface!$P$85:$P$174,MATCH(Berekeningen!AD$301,User_interface!$O$85:$O$174))*INDEX(User_interface!$Q$85:$Q$174,MATCH(Berekeningen!AD$301,User_interface!$O$85:$O$174))*User_interface!$I$54*User_interface!$I$55)</f>
        <v>32.426938143322886</v>
      </c>
      <c r="AE315" s="68">
        <f>IF(AE$301=" ", " ",INDEX(User_interface!$P$85:$P$174,MATCH(Berekeningen!AE$301,User_interface!$O$85:$O$174))*INDEX(User_interface!$Q$85:$Q$174,MATCH(Berekeningen!AE$301,User_interface!$O$85:$O$174))*User_interface!$I$54*User_interface!$I$55)</f>
        <v>27.887166803257678</v>
      </c>
      <c r="AF315" s="68">
        <f>IF(AF$301=" ", " ",INDEX(User_interface!$P$85:$P$174,MATCH(Berekeningen!AF$301,User_interface!$O$85:$O$174))*INDEX(User_interface!$Q$85:$Q$174,MATCH(Berekeningen!AF$301,User_interface!$O$85:$O$174))*User_interface!$I$54*User_interface!$I$55)</f>
        <v>23.982963450801606</v>
      </c>
      <c r="AG315" s="68">
        <f>IF(AG$301=" ", " ",INDEX(User_interface!$P$85:$P$174,MATCH(Berekeningen!AG$301,User_interface!$O$85:$O$174))*INDEX(User_interface!$Q$85:$Q$174,MATCH(Berekeningen!AG$301,User_interface!$O$85:$O$174))*User_interface!$I$54*User_interface!$I$55)</f>
        <v>20.625348567689379</v>
      </c>
      <c r="AH315" s="68">
        <f>IF(AH$301=" ", " ",INDEX(User_interface!$P$85:$P$174,MATCH(Berekeningen!AH$301,User_interface!$O$85:$O$174))*INDEX(User_interface!$Q$85:$Q$174,MATCH(Berekeningen!AH$301,User_interface!$O$85:$O$174))*User_interface!$I$54*User_interface!$I$55)</f>
        <v>17.737799768212867</v>
      </c>
      <c r="AI315" s="68">
        <f>IF(AI$301=" ", " ",INDEX(User_interface!$P$85:$P$174,MATCH(Berekeningen!AI$301,User_interface!$O$85:$O$174))*INDEX(User_interface!$Q$85:$Q$174,MATCH(Berekeningen!AI$301,User_interface!$O$85:$O$174))*User_interface!$I$54*User_interface!$I$55)</f>
        <v>15.254507800663063</v>
      </c>
      <c r="AJ315" s="68">
        <f>IF(AJ$301=" ", " ",INDEX(User_interface!$P$85:$P$174,MATCH(Berekeningen!AJ$301,User_interface!$O$85:$O$174))*INDEX(User_interface!$Q$85:$Q$174,MATCH(Berekeningen!AJ$301,User_interface!$O$85:$O$174))*User_interface!$I$54*User_interface!$I$55)</f>
        <v>13.118876708570236</v>
      </c>
      <c r="AK315" s="68">
        <f>IF(AK$301=" ", " ",INDEX(User_interface!$P$85:$P$174,MATCH(Berekeningen!AK$301,User_interface!$O$85:$O$174))*INDEX(User_interface!$Q$85:$Q$174,MATCH(Berekeningen!AK$301,User_interface!$O$85:$O$174))*User_interface!$I$54*User_interface!$I$55)</f>
        <v>11.282233969370402</v>
      </c>
      <c r="AL315" s="68">
        <f>IF(AL$301=" ", " ",INDEX(User_interface!$P$85:$P$174,MATCH(Berekeningen!AL$301,User_interface!$O$85:$O$174))*INDEX(User_interface!$Q$85:$Q$174,MATCH(Berekeningen!AL$301,User_interface!$O$85:$O$174))*User_interface!$I$54*User_interface!$I$55)</f>
        <v>9.7027212136585455</v>
      </c>
      <c r="AM315" s="68">
        <f>IF(AM$301=" ", " ",INDEX(User_interface!$P$85:$P$174,MATCH(Berekeningen!AM$301,User_interface!$O$85:$O$174))*INDEX(User_interface!$Q$85:$Q$174,MATCH(Berekeningen!AM$301,User_interface!$O$85:$O$174))*User_interface!$I$54*User_interface!$I$55)</f>
        <v>8.3443402437463483</v>
      </c>
      <c r="AN315" s="68">
        <f>IF(AN$301=" ", " ",INDEX(User_interface!$P$85:$P$174,MATCH(Berekeningen!AN$301,User_interface!$O$85:$O$174))*INDEX(User_interface!$Q$85:$Q$174,MATCH(Berekeningen!AN$301,User_interface!$O$85:$O$174))*User_interface!$I$54*User_interface!$I$55)</f>
        <v>7.1761326096218596</v>
      </c>
      <c r="AO315" s="68">
        <f>IF(AO$301=" ", " ",INDEX(User_interface!$P$85:$P$174,MATCH(Berekeningen!AO$301,User_interface!$O$85:$O$174))*INDEX(User_interface!$Q$85:$Q$174,MATCH(Berekeningen!AO$301,User_interface!$O$85:$O$174))*User_interface!$I$54*User_interface!$I$55)</f>
        <v>6.1714740442748006</v>
      </c>
      <c r="AP315" s="68">
        <f>IF(AP$301=" ", " ",INDEX(User_interface!$P$85:$P$174,MATCH(Berekeningen!AP$301,User_interface!$O$85:$O$174))*INDEX(User_interface!$Q$85:$Q$174,MATCH(Berekeningen!AP$301,User_interface!$O$85:$O$174))*User_interface!$I$54*User_interface!$I$55)</f>
        <v>5.3074676780763284</v>
      </c>
      <c r="AQ315" s="68">
        <f>IF(AQ$301=" ", " ",INDEX(User_interface!$P$85:$P$174,MATCH(Berekeningen!AQ$301,User_interface!$O$85:$O$174))*INDEX(User_interface!$Q$85:$Q$174,MATCH(Berekeningen!AQ$301,User_interface!$O$85:$O$174))*User_interface!$I$54*User_interface!$I$55)</f>
        <v>4.564422203145643</v>
      </c>
      <c r="AR315" s="68">
        <f>IF(AR$301=" ", " ",INDEX(User_interface!$P$85:$P$174,MATCH(Berekeningen!AR$301,User_interface!$O$85:$O$174))*INDEX(User_interface!$Q$85:$Q$174,MATCH(Berekeningen!AR$301,User_interface!$O$85:$O$174))*User_interface!$I$54*User_interface!$I$55)</f>
        <v>3.9254030947052523</v>
      </c>
      <c r="AS315" s="68">
        <f>IF(AS$301=" ", " ",INDEX(User_interface!$P$85:$P$174,MATCH(Berekeningen!AS$301,User_interface!$O$85:$O$174))*INDEX(User_interface!$Q$85:$Q$174,MATCH(Berekeningen!AS$301,User_interface!$O$85:$O$174))*User_interface!$I$54*User_interface!$I$55)</f>
        <v>3.3758466614465168</v>
      </c>
      <c r="AT315" s="68">
        <f>IF(AT$301=" ", " ",INDEX(User_interface!$P$85:$P$174,MATCH(Berekeningen!AT$301,User_interface!$O$85:$O$174))*INDEX(User_interface!$Q$85:$Q$174,MATCH(Berekeningen!AT$301,User_interface!$O$85:$O$174))*User_interface!$I$54*User_interface!$I$55)</f>
        <v>2.9032281288440043</v>
      </c>
      <c r="AU315" s="68">
        <f>IF(AU$301=" ", " ",INDEX(User_interface!$P$85:$P$174,MATCH(Berekeningen!AU$301,User_interface!$O$85:$O$174))*INDEX(User_interface!$Q$85:$Q$174,MATCH(Berekeningen!AU$301,User_interface!$O$85:$O$174))*User_interface!$I$54*User_interface!$I$55)</f>
        <v>2.4967761908058437</v>
      </c>
      <c r="AV315" s="68">
        <f>IF(AV$301=" ", " ",INDEX(User_interface!$P$85:$P$174,MATCH(Berekeningen!AV$301,User_interface!$O$85:$O$174))*INDEX(User_interface!$Q$85:$Q$174,MATCH(Berekeningen!AV$301,User_interface!$O$85:$O$174))*User_interface!$I$54*User_interface!$I$55)</f>
        <v>2.1472275240930259</v>
      </c>
      <c r="AW315" s="68">
        <f>IF(AW$301=" ", " ",INDEX(User_interface!$P$85:$P$174,MATCH(Berekeningen!AW$301,User_interface!$O$85:$O$174))*INDEX(User_interface!$Q$85:$Q$174,MATCH(Berekeningen!AW$301,User_interface!$O$85:$O$174))*User_interface!$I$54*User_interface!$I$55)</f>
        <v>1.8466156707200017</v>
      </c>
      <c r="AX315" s="68">
        <f>IF(AX$301=" ", " ",INDEX(User_interface!$P$85:$P$174,MATCH(Berekeningen!AX$301,User_interface!$O$85:$O$174))*INDEX(User_interface!$Q$85:$Q$174,MATCH(Berekeningen!AX$301,User_interface!$O$85:$O$174))*User_interface!$I$54*User_interface!$I$55)</f>
        <v>1.5880894768192015</v>
      </c>
      <c r="AY315" s="68">
        <f>IF(AY$301=" ", " ",INDEX(User_interface!$P$85:$P$174,MATCH(Berekeningen!AY$301,User_interface!$O$85:$O$174))*INDEX(User_interface!$Q$85:$Q$174,MATCH(Berekeningen!AY$301,User_interface!$O$85:$O$174))*User_interface!$I$54*User_interface!$I$55)</f>
        <v>1.3657569500645133</v>
      </c>
      <c r="AZ315" s="68">
        <f>IF(AZ$301=" ", " ",INDEX(User_interface!$P$85:$P$174,MATCH(Berekeningen!AZ$301,User_interface!$O$85:$O$174))*INDEX(User_interface!$Q$85:$Q$174,MATCH(Berekeningen!AZ$301,User_interface!$O$85:$O$174))*User_interface!$I$54*User_interface!$I$55)</f>
        <v>1.1745509770554814</v>
      </c>
      <c r="BA315" s="68">
        <f>IF(BA$301=" ", " ",INDEX(User_interface!$P$85:$P$174,MATCH(Berekeningen!BA$301,User_interface!$O$85:$O$174))*INDEX(User_interface!$Q$85:$Q$174,MATCH(Berekeningen!BA$301,User_interface!$O$85:$O$174))*User_interface!$I$54*User_interface!$I$55)</f>
        <v>1.0101138402677141</v>
      </c>
      <c r="BB315" s="68">
        <f>IF(BB$301=" ", " ",INDEX(User_interface!$P$85:$P$174,MATCH(Berekeningen!BB$301,User_interface!$O$85:$O$174))*INDEX(User_interface!$Q$85:$Q$174,MATCH(Berekeningen!BB$301,User_interface!$O$85:$O$174))*User_interface!$I$54*User_interface!$I$55)</f>
        <v>0.86869790263023394</v>
      </c>
      <c r="BC315" s="68">
        <f>IF(BC$301=" ", " ",INDEX(User_interface!$P$85:$P$174,MATCH(Berekeningen!BC$301,User_interface!$O$85:$O$174))*INDEX(User_interface!$Q$85:$Q$174,MATCH(Berekeningen!BC$301,User_interface!$O$85:$O$174))*User_interface!$I$54*User_interface!$I$55)</f>
        <v>0.74708019626200128</v>
      </c>
      <c r="BD315" s="68" t="str">
        <f>IF(BD$301=" ", " ",INDEX(User_interface!$P$85:$P$174,MATCH(Berekeningen!BD$301,User_interface!$O$85:$O$174))*INDEX(User_interface!$Q$85:$Q$174,MATCH(Berekeningen!BD$301,User_interface!$O$85:$O$174))*User_interface!$I$54*User_interface!$I$55)</f>
        <v xml:space="preserve"> </v>
      </c>
      <c r="BE315" s="68" t="str">
        <f>IF(BE$301=" ", " ",INDEX(User_interface!$P$85:$P$174,MATCH(Berekeningen!BE$301,User_interface!$O$85:$O$174))*INDEX(User_interface!$Q$85:$Q$174,MATCH(Berekeningen!BE$301,User_interface!$O$85:$O$174))*User_interface!$I$54*User_interface!$I$55)</f>
        <v xml:space="preserve"> </v>
      </c>
      <c r="BF315" s="68" t="str">
        <f>IF(BF$301=" ", " ",INDEX(User_interface!$P$85:$P$174,MATCH(Berekeningen!BF$301,User_interface!$O$85:$O$174))*INDEX(User_interface!$Q$85:$Q$174,MATCH(Berekeningen!BF$301,User_interface!$O$85:$O$174))*User_interface!$I$54*User_interface!$I$55)</f>
        <v xml:space="preserve"> </v>
      </c>
      <c r="BG315" s="68" t="str">
        <f>IF(BG$301=" ", " ",INDEX(User_interface!$P$85:$P$174,MATCH(Berekeningen!BG$301,User_interface!$O$85:$O$174))*INDEX(User_interface!$Q$85:$Q$174,MATCH(Berekeningen!BG$301,User_interface!$O$85:$O$174))*User_interface!$I$54*User_interface!$I$55)</f>
        <v xml:space="preserve"> </v>
      </c>
      <c r="BH315" s="68" t="str">
        <f>IF(BH$301=" ", " ",INDEX(User_interface!$P$85:$P$174,MATCH(Berekeningen!BH$301,User_interface!$O$85:$O$174))*INDEX(User_interface!$Q$85:$Q$174,MATCH(Berekeningen!BH$301,User_interface!$O$85:$O$174))*User_interface!$I$54*User_interface!$I$55)</f>
        <v xml:space="preserve"> </v>
      </c>
      <c r="BI315" s="68" t="str">
        <f>IF(BI$301=" ", " ",INDEX(User_interface!$P$85:$P$174,MATCH(Berekeningen!BI$301,User_interface!$O$85:$O$174))*INDEX(User_interface!$Q$85:$Q$174,MATCH(Berekeningen!BI$301,User_interface!$O$85:$O$174))*User_interface!$I$54*User_interface!$I$55)</f>
        <v xml:space="preserve"> </v>
      </c>
      <c r="BJ315" s="68" t="str">
        <f>IF(BJ$301=" ", " ",INDEX(User_interface!$P$85:$P$174,MATCH(Berekeningen!BJ$301,User_interface!$O$85:$O$174))*INDEX(User_interface!$Q$85:$Q$174,MATCH(Berekeningen!BJ$301,User_interface!$O$85:$O$174))*User_interface!$I$54*User_interface!$I$55)</f>
        <v xml:space="preserve"> </v>
      </c>
      <c r="BK315" s="68" t="str">
        <f>IF(BK$301=" ", " ",INDEX(User_interface!$P$85:$P$174,MATCH(Berekeningen!BK$301,User_interface!$O$85:$O$174))*INDEX(User_interface!$Q$85:$Q$174,MATCH(Berekeningen!BK$301,User_interface!$O$85:$O$174))*User_interface!$I$54*User_interface!$I$55)</f>
        <v xml:space="preserve"> </v>
      </c>
      <c r="BL315" s="68" t="str">
        <f>IF(BL$301=" ", " ",INDEX(User_interface!$P$85:$P$174,MATCH(Berekeningen!BL$301,User_interface!$O$85:$O$174))*INDEX(User_interface!$Q$85:$Q$174,MATCH(Berekeningen!BL$301,User_interface!$O$85:$O$174))*User_interface!$I$54*User_interface!$I$55)</f>
        <v xml:space="preserve"> </v>
      </c>
      <c r="BM315" s="68" t="str">
        <f>IF(BM$301=" ", " ",INDEX(User_interface!$P$85:$P$174,MATCH(Berekeningen!BM$301,User_interface!$O$85:$O$174))*INDEX(User_interface!$Q$85:$Q$174,MATCH(Berekeningen!BM$301,User_interface!$O$85:$O$174))*User_interface!$I$54*User_interface!$I$55)</f>
        <v xml:space="preserve"> </v>
      </c>
    </row>
    <row r="316" spans="2:65">
      <c r="B316" s="88" t="s">
        <v>5</v>
      </c>
      <c r="C316" s="68" t="s">
        <v>117</v>
      </c>
      <c r="D316" s="68" t="s">
        <v>6</v>
      </c>
      <c r="E316" s="86" t="str">
        <f t="shared" si="16"/>
        <v>Ref.</v>
      </c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68">
        <f>IF(P$301=" ", " ",INDEX(User_interface!$C$85:$C$174,MATCH(Berekeningen!P$301,User_interface!$B$85:$B$174))*INDEX(User_interface!$D$85:$D$174,MATCH(Berekeningen!P$301,User_interface!$B$85:$B$174))*User_interface!$I$54*User_interface!$I$55)</f>
        <v>0</v>
      </c>
      <c r="Q316" s="68">
        <f>IF(Q$301=" ", " ",INDEX(User_interface!$C$85:$C$174,MATCH(Berekeningen!Q$301,User_interface!$B$85:$B$174))*INDEX(User_interface!$D$85:$D$174,MATCH(Berekeningen!Q$301,User_interface!$B$85:$B$174))*User_interface!$I$54*User_interface!$I$55)</f>
        <v>0</v>
      </c>
      <c r="R316" s="68">
        <f>IF(R$301=" ", " ",INDEX(User_interface!$C$85:$C$174,MATCH(Berekeningen!R$301,User_interface!$B$85:$B$174))*INDEX(User_interface!$D$85:$D$174,MATCH(Berekeningen!R$301,User_interface!$B$85:$B$174))*User_interface!$I$54*User_interface!$I$55)</f>
        <v>0</v>
      </c>
      <c r="S316" s="68">
        <f>IF(S$301=" ", " ",INDEX(User_interface!$C$85:$C$174,MATCH(Berekeningen!S$301,User_interface!$B$85:$B$174))*INDEX(User_interface!$D$85:$D$174,MATCH(Berekeningen!S$301,User_interface!$B$85:$B$174))*User_interface!$I$54*User_interface!$I$55)</f>
        <v>0</v>
      </c>
      <c r="T316" s="68">
        <f>IF(T$301=" ", " ",INDEX(User_interface!$C$85:$C$174,MATCH(Berekeningen!T$301,User_interface!$B$85:$B$174))*INDEX(User_interface!$D$85:$D$174,MATCH(Berekeningen!T$301,User_interface!$B$85:$B$174))*User_interface!$I$54*User_interface!$I$55)</f>
        <v>0</v>
      </c>
      <c r="U316" s="68">
        <f>IF(U$301=" ", " ",INDEX(User_interface!$C$85:$C$174,MATCH(Berekeningen!U$301,User_interface!$B$85:$B$174))*INDEX(User_interface!$D$85:$D$174,MATCH(Berekeningen!U$301,User_interface!$B$85:$B$174))*User_interface!$I$54*User_interface!$I$55)</f>
        <v>0</v>
      </c>
      <c r="V316" s="68">
        <f>IF(V$301=" ", " ",INDEX(User_interface!$C$85:$C$174,MATCH(Berekeningen!V$301,User_interface!$B$85:$B$174))*INDEX(User_interface!$D$85:$D$174,MATCH(Berekeningen!V$301,User_interface!$B$85:$B$174))*User_interface!$I$54*User_interface!$I$55)</f>
        <v>0</v>
      </c>
      <c r="W316" s="68">
        <f>IF(W$301=" ", " ",INDEX(User_interface!$C$85:$C$174,MATCH(Berekeningen!W$301,User_interface!$B$85:$B$174))*INDEX(User_interface!$D$85:$D$174,MATCH(Berekeningen!W$301,User_interface!$B$85:$B$174))*User_interface!$I$54*User_interface!$I$55)</f>
        <v>0</v>
      </c>
      <c r="X316" s="68">
        <f>IF(X$301=" ", " ",INDEX(User_interface!$C$85:$C$174,MATCH(Berekeningen!X$301,User_interface!$B$85:$B$174))*INDEX(User_interface!$D$85:$D$174,MATCH(Berekeningen!X$301,User_interface!$B$85:$B$174))*User_interface!$I$54*User_interface!$I$55)</f>
        <v>0</v>
      </c>
      <c r="Y316" s="68">
        <f>IF(Y$301=" ", " ",INDEX(User_interface!$C$85:$C$174,MATCH(Berekeningen!Y$301,User_interface!$B$85:$B$174))*INDEX(User_interface!$D$85:$D$174,MATCH(Berekeningen!Y$301,User_interface!$B$85:$B$174))*User_interface!$I$54*User_interface!$I$55)</f>
        <v>0</v>
      </c>
      <c r="Z316" s="68">
        <f>IF(Z$301=" ", " ",INDEX(User_interface!$C$85:$C$174,MATCH(Berekeningen!Z$301,User_interface!$B$85:$B$174))*INDEX(User_interface!$D$85:$D$174,MATCH(Berekeningen!Z$301,User_interface!$B$85:$B$174))*User_interface!$I$54*User_interface!$I$55)</f>
        <v>0</v>
      </c>
      <c r="AA316" s="68">
        <f>IF(AA$301=" ", " ",INDEX(User_interface!$C$85:$C$174,MATCH(Berekeningen!AA$301,User_interface!$B$85:$B$174))*INDEX(User_interface!$D$85:$D$174,MATCH(Berekeningen!AA$301,User_interface!$B$85:$B$174))*User_interface!$I$54*User_interface!$I$55)</f>
        <v>0</v>
      </c>
      <c r="AB316" s="68">
        <f>IF(AB$301=" ", " ",INDEX(User_interface!$C$85:$C$174,MATCH(Berekeningen!AB$301,User_interface!$B$85:$B$174))*INDEX(User_interface!$D$85:$D$174,MATCH(Berekeningen!AB$301,User_interface!$B$85:$B$174))*User_interface!$I$54*User_interface!$I$55)</f>
        <v>0</v>
      </c>
      <c r="AC316" s="68">
        <f>IF(AC$301=" ", " ",INDEX(User_interface!$C$85:$C$174,MATCH(Berekeningen!AC$301,User_interface!$B$85:$B$174))*INDEX(User_interface!$D$85:$D$174,MATCH(Berekeningen!AC$301,User_interface!$B$85:$B$174))*User_interface!$I$54*User_interface!$I$55)</f>
        <v>0</v>
      </c>
      <c r="AD316" s="68">
        <f>IF(AD$301=" ", " ",INDEX(User_interface!$C$85:$C$174,MATCH(Berekeningen!AD$301,User_interface!$B$85:$B$174))*INDEX(User_interface!$D$85:$D$174,MATCH(Berekeningen!AD$301,User_interface!$B$85:$B$174))*User_interface!$I$54*User_interface!$I$55)</f>
        <v>0</v>
      </c>
      <c r="AE316" s="68">
        <f>IF(AE$301=" ", " ",INDEX(User_interface!$C$85:$C$174,MATCH(Berekeningen!AE$301,User_interface!$B$85:$B$174))*INDEX(User_interface!$D$85:$D$174,MATCH(Berekeningen!AE$301,User_interface!$B$85:$B$174))*User_interface!$I$54*User_interface!$I$55)</f>
        <v>0</v>
      </c>
      <c r="AF316" s="68">
        <f>IF(AF$301=" ", " ",INDEX(User_interface!$C$85:$C$174,MATCH(Berekeningen!AF$301,User_interface!$B$85:$B$174))*INDEX(User_interface!$D$85:$D$174,MATCH(Berekeningen!AF$301,User_interface!$B$85:$B$174))*User_interface!$I$54*User_interface!$I$55)</f>
        <v>0</v>
      </c>
      <c r="AG316" s="68">
        <f>IF(AG$301=" ", " ",INDEX(User_interface!$C$85:$C$174,MATCH(Berekeningen!AG$301,User_interface!$B$85:$B$174))*INDEX(User_interface!$D$85:$D$174,MATCH(Berekeningen!AG$301,User_interface!$B$85:$B$174))*User_interface!$I$54*User_interface!$I$55)</f>
        <v>0</v>
      </c>
      <c r="AH316" s="68">
        <f>IF(AH$301=" ", " ",INDEX(User_interface!$C$85:$C$174,MATCH(Berekeningen!AH$301,User_interface!$B$85:$B$174))*INDEX(User_interface!$D$85:$D$174,MATCH(Berekeningen!AH$301,User_interface!$B$85:$B$174))*User_interface!$I$54*User_interface!$I$55)</f>
        <v>0</v>
      </c>
      <c r="AI316" s="68">
        <f>IF(AI$301=" ", " ",INDEX(User_interface!$C$85:$C$174,MATCH(Berekeningen!AI$301,User_interface!$B$85:$B$174))*INDEX(User_interface!$D$85:$D$174,MATCH(Berekeningen!AI$301,User_interface!$B$85:$B$174))*User_interface!$I$54*User_interface!$I$55)</f>
        <v>0</v>
      </c>
      <c r="AJ316" s="68">
        <f>IF(AJ$301=" ", " ",INDEX(User_interface!$C$85:$C$174,MATCH(Berekeningen!AJ$301,User_interface!$B$85:$B$174))*INDEX(User_interface!$D$85:$D$174,MATCH(Berekeningen!AJ$301,User_interface!$B$85:$B$174))*User_interface!$I$54*User_interface!$I$55)</f>
        <v>0</v>
      </c>
      <c r="AK316" s="68">
        <f>IF(AK$301=" ", " ",INDEX(User_interface!$C$85:$C$174,MATCH(Berekeningen!AK$301,User_interface!$B$85:$B$174))*INDEX(User_interface!$D$85:$D$174,MATCH(Berekeningen!AK$301,User_interface!$B$85:$B$174))*User_interface!$I$54*User_interface!$I$55)</f>
        <v>0</v>
      </c>
      <c r="AL316" s="68">
        <f>IF(AL$301=" ", " ",INDEX(User_interface!$C$85:$C$174,MATCH(Berekeningen!AL$301,User_interface!$B$85:$B$174))*INDEX(User_interface!$D$85:$D$174,MATCH(Berekeningen!AL$301,User_interface!$B$85:$B$174))*User_interface!$I$54*User_interface!$I$55)</f>
        <v>0</v>
      </c>
      <c r="AM316" s="68">
        <f>IF(AM$301=" ", " ",INDEX(User_interface!$C$85:$C$174,MATCH(Berekeningen!AM$301,User_interface!$B$85:$B$174))*INDEX(User_interface!$D$85:$D$174,MATCH(Berekeningen!AM$301,User_interface!$B$85:$B$174))*User_interface!$I$54*User_interface!$I$55)</f>
        <v>0</v>
      </c>
      <c r="AN316" s="68">
        <f>IF(AN$301=" ", " ",INDEX(User_interface!$C$85:$C$174,MATCH(Berekeningen!AN$301,User_interface!$B$85:$B$174))*INDEX(User_interface!$D$85:$D$174,MATCH(Berekeningen!AN$301,User_interface!$B$85:$B$174))*User_interface!$I$54*User_interface!$I$55)</f>
        <v>0</v>
      </c>
      <c r="AO316" s="68">
        <f>IF(AO$301=" ", " ",INDEX(User_interface!$C$85:$C$174,MATCH(Berekeningen!AO$301,User_interface!$B$85:$B$174))*INDEX(User_interface!$D$85:$D$174,MATCH(Berekeningen!AO$301,User_interface!$B$85:$B$174))*User_interface!$I$54*User_interface!$I$55)</f>
        <v>0</v>
      </c>
      <c r="AP316" s="68">
        <f>IF(AP$301=" ", " ",INDEX(User_interface!$C$85:$C$174,MATCH(Berekeningen!AP$301,User_interface!$B$85:$B$174))*INDEX(User_interface!$D$85:$D$174,MATCH(Berekeningen!AP$301,User_interface!$B$85:$B$174))*User_interface!$I$54*User_interface!$I$55)</f>
        <v>0</v>
      </c>
      <c r="AQ316" s="68">
        <f>IF(AQ$301=" ", " ",INDEX(User_interface!$C$85:$C$174,MATCH(Berekeningen!AQ$301,User_interface!$B$85:$B$174))*INDEX(User_interface!$D$85:$D$174,MATCH(Berekeningen!AQ$301,User_interface!$B$85:$B$174))*User_interface!$I$54*User_interface!$I$55)</f>
        <v>0</v>
      </c>
      <c r="AR316" s="68">
        <f>IF(AR$301=" ", " ",INDEX(User_interface!$C$85:$C$174,MATCH(Berekeningen!AR$301,User_interface!$B$85:$B$174))*INDEX(User_interface!$D$85:$D$174,MATCH(Berekeningen!AR$301,User_interface!$B$85:$B$174))*User_interface!$I$54*User_interface!$I$55)</f>
        <v>0</v>
      </c>
      <c r="AS316" s="68">
        <f>IF(AS$301=" ", " ",INDEX(User_interface!$C$85:$C$174,MATCH(Berekeningen!AS$301,User_interface!$B$85:$B$174))*INDEX(User_interface!$D$85:$D$174,MATCH(Berekeningen!AS$301,User_interface!$B$85:$B$174))*User_interface!$I$54*User_interface!$I$55)</f>
        <v>0</v>
      </c>
      <c r="AT316" s="68">
        <f>IF(AT$301=" ", " ",INDEX(User_interface!$C$85:$C$174,MATCH(Berekeningen!AT$301,User_interface!$B$85:$B$174))*INDEX(User_interface!$D$85:$D$174,MATCH(Berekeningen!AT$301,User_interface!$B$85:$B$174))*User_interface!$I$54*User_interface!$I$55)</f>
        <v>0</v>
      </c>
      <c r="AU316" s="68">
        <f>IF(AU$301=" ", " ",INDEX(User_interface!$C$85:$C$174,MATCH(Berekeningen!AU$301,User_interface!$B$85:$B$174))*INDEX(User_interface!$D$85:$D$174,MATCH(Berekeningen!AU$301,User_interface!$B$85:$B$174))*User_interface!$I$54*User_interface!$I$55)</f>
        <v>0</v>
      </c>
      <c r="AV316" s="68">
        <f>IF(AV$301=" ", " ",INDEX(User_interface!$C$85:$C$174,MATCH(Berekeningen!AV$301,User_interface!$B$85:$B$174))*INDEX(User_interface!$D$85:$D$174,MATCH(Berekeningen!AV$301,User_interface!$B$85:$B$174))*User_interface!$I$54*User_interface!$I$55)</f>
        <v>0</v>
      </c>
      <c r="AW316" s="68">
        <f>IF(AW$301=" ", " ",INDEX(User_interface!$C$85:$C$174,MATCH(Berekeningen!AW$301,User_interface!$B$85:$B$174))*INDEX(User_interface!$D$85:$D$174,MATCH(Berekeningen!AW$301,User_interface!$B$85:$B$174))*User_interface!$I$54*User_interface!$I$55)</f>
        <v>0</v>
      </c>
      <c r="AX316" s="68">
        <f>IF(AX$301=" ", " ",INDEX(User_interface!$C$85:$C$174,MATCH(Berekeningen!AX$301,User_interface!$B$85:$B$174))*INDEX(User_interface!$D$85:$D$174,MATCH(Berekeningen!AX$301,User_interface!$B$85:$B$174))*User_interface!$I$54*User_interface!$I$55)</f>
        <v>0</v>
      </c>
      <c r="AY316" s="68">
        <f>IF(AY$301=" ", " ",INDEX(User_interface!$C$85:$C$174,MATCH(Berekeningen!AY$301,User_interface!$B$85:$B$174))*INDEX(User_interface!$D$85:$D$174,MATCH(Berekeningen!AY$301,User_interface!$B$85:$B$174))*User_interface!$I$54*User_interface!$I$55)</f>
        <v>0</v>
      </c>
      <c r="AZ316" s="68">
        <f>IF(AZ$301=" ", " ",INDEX(User_interface!$C$85:$C$174,MATCH(Berekeningen!AZ$301,User_interface!$B$85:$B$174))*INDEX(User_interface!$D$85:$D$174,MATCH(Berekeningen!AZ$301,User_interface!$B$85:$B$174))*User_interface!$I$54*User_interface!$I$55)</f>
        <v>0</v>
      </c>
      <c r="BA316" s="68">
        <f>IF(BA$301=" ", " ",INDEX(User_interface!$C$85:$C$174,MATCH(Berekeningen!BA$301,User_interface!$B$85:$B$174))*INDEX(User_interface!$D$85:$D$174,MATCH(Berekeningen!BA$301,User_interface!$B$85:$B$174))*User_interface!$I$54*User_interface!$I$55)</f>
        <v>0</v>
      </c>
      <c r="BB316" s="68">
        <f>IF(BB$301=" ", " ",INDEX(User_interface!$C$85:$C$174,MATCH(Berekeningen!BB$301,User_interface!$B$85:$B$174))*INDEX(User_interface!$D$85:$D$174,MATCH(Berekeningen!BB$301,User_interface!$B$85:$B$174))*User_interface!$I$54*User_interface!$I$55)</f>
        <v>0</v>
      </c>
      <c r="BC316" s="68">
        <f>IF(BC$301=" ", " ",INDEX(User_interface!$C$85:$C$174,MATCH(Berekeningen!BC$301,User_interface!$B$85:$B$174))*INDEX(User_interface!$D$85:$D$174,MATCH(Berekeningen!BC$301,User_interface!$B$85:$B$174))*User_interface!$I$54*User_interface!$I$55)</f>
        <v>0</v>
      </c>
      <c r="BD316" s="68" t="str">
        <f>IF(BD$301=" ", " ",INDEX(User_interface!$C$85:$C$174,MATCH(Berekeningen!BD$301,User_interface!$B$85:$B$174))*INDEX(User_interface!$D$85:$D$174,MATCH(Berekeningen!BD$301,User_interface!$B$85:$B$174))*User_interface!$I$54*User_interface!$I$55)</f>
        <v xml:space="preserve"> </v>
      </c>
      <c r="BE316" s="68" t="str">
        <f>IF(BE$301=" ", " ",INDEX(User_interface!$C$85:$C$174,MATCH(Berekeningen!BE$301,User_interface!$B$85:$B$174))*INDEX(User_interface!$D$85:$D$174,MATCH(Berekeningen!BE$301,User_interface!$B$85:$B$174))*User_interface!$I$54*User_interface!$I$55)</f>
        <v xml:space="preserve"> </v>
      </c>
      <c r="BF316" s="68" t="str">
        <f>IF(BF$301=" ", " ",INDEX(User_interface!$C$85:$C$174,MATCH(Berekeningen!BF$301,User_interface!$B$85:$B$174))*INDEX(User_interface!$D$85:$D$174,MATCH(Berekeningen!BF$301,User_interface!$B$85:$B$174))*User_interface!$I$54*User_interface!$I$55)</f>
        <v xml:space="preserve"> </v>
      </c>
      <c r="BG316" s="68" t="str">
        <f>IF(BG$301=" ", " ",INDEX(User_interface!$C$85:$C$174,MATCH(Berekeningen!BG$301,User_interface!$B$85:$B$174))*INDEX(User_interface!$D$85:$D$174,MATCH(Berekeningen!BG$301,User_interface!$B$85:$B$174))*User_interface!$I$54*User_interface!$I$55)</f>
        <v xml:space="preserve"> </v>
      </c>
      <c r="BH316" s="68" t="str">
        <f>IF(BH$301=" ", " ",INDEX(User_interface!$C$85:$C$174,MATCH(Berekeningen!BH$301,User_interface!$B$85:$B$174))*INDEX(User_interface!$D$85:$D$174,MATCH(Berekeningen!BH$301,User_interface!$B$85:$B$174))*User_interface!$I$54*User_interface!$I$55)</f>
        <v xml:space="preserve"> </v>
      </c>
      <c r="BI316" s="68" t="str">
        <f>IF(BI$301=" ", " ",INDEX(User_interface!$C$85:$C$174,MATCH(Berekeningen!BI$301,User_interface!$B$85:$B$174))*INDEX(User_interface!$D$85:$D$174,MATCH(Berekeningen!BI$301,User_interface!$B$85:$B$174))*User_interface!$I$54*User_interface!$I$55)</f>
        <v xml:space="preserve"> </v>
      </c>
      <c r="BJ316" s="68" t="str">
        <f>IF(BJ$301=" ", " ",INDEX(User_interface!$C$85:$C$174,MATCH(Berekeningen!BJ$301,User_interface!$B$85:$B$174))*INDEX(User_interface!$D$85:$D$174,MATCH(Berekeningen!BJ$301,User_interface!$B$85:$B$174))*User_interface!$I$54*User_interface!$I$55)</f>
        <v xml:space="preserve"> </v>
      </c>
      <c r="BK316" s="68" t="str">
        <f>IF(BK$301=" ", " ",INDEX(User_interface!$C$85:$C$174,MATCH(Berekeningen!BK$301,User_interface!$B$85:$B$174))*INDEX(User_interface!$D$85:$D$174,MATCH(Berekeningen!BK$301,User_interface!$B$85:$B$174))*User_interface!$I$54*User_interface!$I$55)</f>
        <v xml:space="preserve"> </v>
      </c>
      <c r="BL316" s="68" t="str">
        <f>IF(BL$301=" ", " ",INDEX(User_interface!$C$85:$C$174,MATCH(Berekeningen!BL$301,User_interface!$B$85:$B$174))*INDEX(User_interface!$D$85:$D$174,MATCH(Berekeningen!BL$301,User_interface!$B$85:$B$174))*User_interface!$I$54*User_interface!$I$55)</f>
        <v xml:space="preserve"> </v>
      </c>
      <c r="BM316" s="68" t="str">
        <f>IF(BM$301=" ", " ",INDEX(User_interface!$C$85:$C$174,MATCH(Berekeningen!BM$301,User_interface!$B$85:$B$174))*INDEX(User_interface!$D$85:$D$174,MATCH(Berekeningen!BM$301,User_interface!$B$85:$B$174))*User_interface!$I$54*User_interface!$I$55)</f>
        <v xml:space="preserve"> </v>
      </c>
    </row>
    <row r="317" spans="2:65">
      <c r="B317" s="88"/>
      <c r="C317" s="68" t="s">
        <v>43</v>
      </c>
      <c r="D317" s="68" t="s">
        <v>6</v>
      </c>
      <c r="F317" s="68" t="str">
        <f>IF(F301=" "," ",SUM(SUMIF($B302:$B316,$U$4,F302:F316),-SUMIF($B302:$B316,$U$3,F302:F316))/(1+User_interface!$I$59)^(F301-($P301-1)))</f>
        <v xml:space="preserve"> </v>
      </c>
      <c r="G317" s="68" t="str">
        <f>IF(G301=" "," ",SUM(SUMIF($B302:$B316,$U$4,G302:G316),-SUMIF($B302:$B316,$U$3,G302:G316))/(1+User_interface!$I$59)^(G301-($P301-1)))</f>
        <v xml:space="preserve"> </v>
      </c>
      <c r="H317" s="68" t="str">
        <f>IF(H301=" "," ",SUM(SUMIF($B302:$B316,$U$4,H302:H316),-SUMIF($B302:$B316,$U$3,H302:H316))/(1+User_interface!$I$59)^(H301-($P301-1)))</f>
        <v xml:space="preserve"> </v>
      </c>
      <c r="I317" s="68" t="str">
        <f>IF(I301=" "," ",SUM(SUMIF($B302:$B316,$U$4,I302:I316),-SUMIF($B302:$B316,$U$3,I302:I316))/(1+User_interface!$I$59)^(I301-($P301-1)))</f>
        <v xml:space="preserve"> </v>
      </c>
      <c r="J317" s="68" t="str">
        <f>IF(J301=" "," ",SUM(SUMIF($B302:$B316,$U$4,J302:J316),-SUMIF($B302:$B316,$U$3,J302:J316))/(1+User_interface!$I$59)^(J301-($P301-1)))</f>
        <v xml:space="preserve"> </v>
      </c>
      <c r="K317" s="68" t="str">
        <f>IF(K301=" "," ",SUM(SUMIF($B302:$B316,$U$4,K302:K316),-SUMIF($B302:$B316,$U$3,K302:K316))/(1+User_interface!$I$59)^(K301-($P301-1)))</f>
        <v xml:space="preserve"> </v>
      </c>
      <c r="L317" s="68" t="str">
        <f>IF(L301=" "," ",SUM(SUMIF($B302:$B316,$U$4,L302:L316),-SUMIF($B302:$B316,$U$3,L302:L316))/(1+User_interface!$I$59)^(L301-($P301-1)))</f>
        <v xml:space="preserve"> </v>
      </c>
      <c r="M317" s="68" t="str">
        <f>IF(M301=" "," ",SUM(SUMIF($B302:$B316,$U$4,M302:M316),-SUMIF($B302:$B316,$U$3,M302:M316))/(1+User_interface!$I$59)^(M301-($P301-1)))</f>
        <v xml:space="preserve"> </v>
      </c>
      <c r="N317" s="68" t="str">
        <f>IF(N301=" "," ",SUM(SUMIF($B302:$B316,$U$4,N302:N316),-SUMIF($B302:$B316,$U$3,N302:N316))/(1+User_interface!$I$59)^(N301-($P301-1)))</f>
        <v xml:space="preserve"> </v>
      </c>
      <c r="O317" s="68" t="str">
        <f>IF(O301=" "," ",SUM(SUMIF($B302:$B316,$U$4,O302:O316),-SUMIF($B302:$B316,$U$3,O302:O316))/(1+User_interface!$I$59)^(O301-($P301-1)))</f>
        <v xml:space="preserve"> </v>
      </c>
      <c r="P317" s="68">
        <f>IF(P301=" "," ",SUM(SUMIF($B302:$B316,$U$4,P302:P316),-SUMIF($B302:$B316,$U$3,P302:P316))/(1+User_interface!$I$59)^(P301-($P301-1)))</f>
        <v>-49175.555573553676</v>
      </c>
      <c r="Q317" s="68">
        <f>IF(Q301=" "," ",SUM(SUMIF($B302:$B316,$U$4,Q302:Q316),-SUMIF($B302:$B316,$U$3,Q302:Q316))/(1+User_interface!$I$59)^(Q301-($P301-1)))</f>
        <v>-48362.010440846709</v>
      </c>
      <c r="R317" s="68">
        <f>IF(R301=" "," ",SUM(SUMIF($B302:$B316,$U$4,R302:R316),-SUMIF($B302:$B316,$U$3,R302:R316))/(1+User_interface!$I$59)^(R301-($P301-1)))</f>
        <v>-48212.066969703948</v>
      </c>
      <c r="S317" s="68">
        <f>IF(S301=" "," ",SUM(SUMIF($B302:$B316,$U$4,S302:S316),-SUMIF($B302:$B316,$U$3,S302:S316))/(1+User_interface!$I$59)^(S301-($P301-1)))</f>
        <v>-47883.698644618402</v>
      </c>
      <c r="T317" s="68">
        <f>IF(T301=" "," ",SUM(SUMIF($B302:$B316,$U$4,T302:T316),-SUMIF($B302:$B316,$U$3,T302:T316))/(1+User_interface!$I$59)^(T301-($P301-1)))</f>
        <v>-47411.250881484775</v>
      </c>
      <c r="U317" s="68">
        <f>IF(U301=" "," ",SUM(SUMIF($B302:$B316,$U$4,U302:U316),-SUMIF($B302:$B316,$U$3,U302:U316))/(1+User_interface!$I$59)^(U301-($P301-1)))</f>
        <v>-46823.344029089967</v>
      </c>
      <c r="V317" s="68">
        <f>IF(V301=" "," ",SUM(SUMIF($B302:$B316,$U$4,V302:V316),-SUMIF($B302:$B316,$U$3,V302:V316))/(1+User_interface!$I$59)^(V301-($P301-1)))</f>
        <v>-46143.808004872655</v>
      </c>
      <c r="W317" s="68">
        <f>IF(W301=" "," ",SUM(SUMIF($B302:$B316,$U$4,W302:W316),-SUMIF($B302:$B316,$U$3,W302:W316))/(1+User_interface!$I$59)^(W301-($P301-1)))</f>
        <v>-45392.464853104888</v>
      </c>
      <c r="X317" s="68">
        <f>IF(X301=" "," ",SUM(SUMIF($B302:$B316,$U$4,X302:X316),-SUMIF($B302:$B316,$U$3,X302:X316))/(1+User_interface!$I$59)^(X301-($P301-1)))</f>
        <v>-44585.783957308035</v>
      </c>
      <c r="Y317" s="68">
        <f>IF(Y301=" "," ",SUM(SUMIF($B302:$B316,$U$4,Y302:Y316),-SUMIF($B302:$B316,$U$3,Y302:Y316))/(1+User_interface!$I$59)^(Y301-($P301-1)))</f>
        <v>-43737.430617019862</v>
      </c>
      <c r="Z317" s="68">
        <f>IF(Z301=" "," ",SUM(SUMIF($B302:$B316,$U$4,Z302:Z316),-SUMIF($B302:$B316,$U$3,Z302:Z316))/(1+User_interface!$I$59)^(Z301-($P301-1)))</f>
        <v>-42858.725331301939</v>
      </c>
      <c r="AA317" s="68">
        <f>IF(AA301=" "," ",SUM(SUMIF($B302:$B316,$U$4,AA302:AA316),-SUMIF($B302:$B316,$U$3,AA302:AA316))/(1+User_interface!$I$59)^(AA301-($P301-1)))</f>
        <v>-41959.028311274771</v>
      </c>
      <c r="AB317" s="68">
        <f>IF(AB301=" "," ",SUM(SUMIF($B302:$B316,$U$4,AB302:AB316),-SUMIF($B302:$B316,$U$3,AB302:AB316))/(1+User_interface!$I$59)^(AB301-($P301-1)))</f>
        <v>-41046.061382443848</v>
      </c>
      <c r="AC317" s="68">
        <f>IF(AC301=" "," ",SUM(SUMIF($B302:$B316,$U$4,AC302:AC316),-SUMIF($B302:$B316,$U$3,AC302:AC316))/(1+User_interface!$I$59)^(AC301-($P301-1)))</f>
        <v>-40126.177460063758</v>
      </c>
      <c r="AD317" s="68">
        <f>IF(AD301=" "," ",SUM(SUMIF($B302:$B316,$U$4,AD302:AD316),-SUMIF($B302:$B316,$U$3,AD302:AD316))/(1+User_interface!$I$59)^(AD301-($P301-1)))</f>
        <v>-39204.586124835172</v>
      </c>
      <c r="AE317" s="68">
        <f>IF(AE301=" "," ",SUM(SUMIF($B302:$B316,$U$4,AE302:AE316),-SUMIF($B302:$B316,$U$3,AE302:AE316))/(1+User_interface!$I$59)^(AE301-($P301-1)))</f>
        <v>-38285.542439553501</v>
      </c>
      <c r="AF317" s="68">
        <f>IF(AF301=" "," ",SUM(SUMIF($B302:$B316,$U$4,AF302:AF316),-SUMIF($B302:$B316,$U$3,AF302:AF316))/(1+User_interface!$I$59)^(AF301-($P301-1)))</f>
        <v>-37372.504986139218</v>
      </c>
      <c r="AG317" s="68">
        <f>IF(AG301=" "," ",SUM(SUMIF($B302:$B316,$U$4,AG302:AG316),-SUMIF($B302:$B316,$U$3,AG302:AG316))/(1+User_interface!$I$59)^(AG301-($P301-1)))</f>
        <v>-36468.268130113844</v>
      </c>
      <c r="AH317" s="68">
        <f>IF(AH301=" "," ",SUM(SUMIF($B302:$B316,$U$4,AH302:AH316),-SUMIF($B302:$B316,$U$3,AH302:AH316))/(1+User_interface!$I$59)^(AH301-($P301-1)))</f>
        <v>-35575.072705336002</v>
      </c>
      <c r="AI317" s="68">
        <f>IF(AI301=" "," ",SUM(SUMIF($B302:$B316,$U$4,AI302:AI316),-SUMIF($B302:$B316,$U$3,AI302:AI316))/(1+User_interface!$I$59)^(AI301-($P301-1)))</f>
        <v>-34694.698629969447</v>
      </c>
      <c r="AJ317" s="68">
        <f>IF(AJ301=" "," ",SUM(SUMIF($B302:$B316,$U$4,AJ302:AJ316),-SUMIF($B302:$B316,$U$3,AJ302:AJ316))/(1+User_interface!$I$59)^(AJ301-($P301-1)))</f>
        <v>-33828.542393687167</v>
      </c>
      <c r="AK317" s="68">
        <f>IF(AK301=" "," ",SUM(SUMIF($B302:$B316,$U$4,AK302:AK316),-SUMIF($B302:$B316,$U$3,AK302:AK316))/(1+User_interface!$I$59)^(AK301-($P301-1)))</f>
        <v>-32977.681877994612</v>
      </c>
      <c r="AL317" s="68">
        <f>IF(AL301=" "," ",SUM(SUMIF($B302:$B316,$U$4,AL302:AL316),-SUMIF($B302:$B316,$U$3,AL302:AL316))/(1+User_interface!$I$59)^(AL301-($P301-1)))</f>
        <v>-32142.9305711817</v>
      </c>
      <c r="AM317" s="68">
        <f>IF(AM301=" "," ",SUM(SUMIF($B302:$B316,$U$4,AM302:AM316),-SUMIF($B302:$B316,$U$3,AM302:AM316))/(1+User_interface!$I$59)^(AM301-($P301-1)))</f>
        <v>-31324.882904146314</v>
      </c>
      <c r="AN317" s="68">
        <f>IF(AN301=" "," ",SUM(SUMIF($B302:$B316,$U$4,AN302:AN316),-SUMIF($B302:$B316,$U$3,AN302:AN316))/(1+User_interface!$I$59)^(AN301-($P301-1)))</f>
        <v>-30523.952152583377</v>
      </c>
      <c r="AO317" s="68">
        <f>IF(AO301=" "," ",SUM(SUMIF($B302:$B316,$U$4,AO302:AO316),-SUMIF($B302:$B316,$U$3,AO302:AO316))/(1+User_interface!$I$59)^(AO301-($P301-1)))</f>
        <v>-29740.402115938774</v>
      </c>
      <c r="AP317" s="68">
        <f>IF(AP301=" "," ",SUM(SUMIF($B302:$B316,$U$4,AP302:AP316),-SUMIF($B302:$B316,$U$3,AP302:AP316))/(1+User_interface!$I$59)^(AP301-($P301-1)))</f>
        <v>-28974.373586662412</v>
      </c>
      <c r="AQ317" s="68">
        <f>IF(AQ301=" "," ",SUM(SUMIF($B302:$B316,$U$4,AQ302:AQ316),-SUMIF($B302:$B316,$U$3,AQ302:AQ316))/(1+User_interface!$I$59)^(AQ301-($P301-1)))</f>
        <v>-28225.906458442812</v>
      </c>
      <c r="AR317" s="68">
        <f>IF(AR301=" "," ",SUM(SUMIF($B302:$B316,$U$4,AR302:AR316),-SUMIF($B302:$B316,$U$3,AR302:AR316))/(1+User_interface!$I$59)^(AR301-($P301-1)))</f>
        <v>-27494.958184061459</v>
      </c>
      <c r="AS317" s="68">
        <f>IF(AS301=" "," ",SUM(SUMIF($B302:$B316,$U$4,AS302:AS316),-SUMIF($B302:$B316,$U$3,AS302:AS316))/(1+User_interface!$I$59)^(AS301-($P301-1)))</f>
        <v>-26781.419177909265</v>
      </c>
      <c r="AT317" s="68">
        <f>IF(AT301=" "," ",SUM(SUMIF($B302:$B316,$U$4,AT302:AT316),-SUMIF($B302:$B316,$U$3,AT302:AT316))/(1+User_interface!$I$59)^(AT301-($P301-1)))</f>
        <v>-26085.125661409682</v>
      </c>
      <c r="AU317" s="68">
        <f>IF(AU301=" "," ",SUM(SUMIF($B302:$B316,$U$4,AU302:AU316),-SUMIF($B302:$B316,$U$3,AU302:AU316))/(1+User_interface!$I$59)^(AU301-($P301-1)))</f>
        <v>-25405.870368536416</v>
      </c>
      <c r="AV317" s="68">
        <f>IF(AV301=" "," ",SUM(SUMIF($B302:$B316,$U$4,AV302:AV316),-SUMIF($B302:$B316,$U$3,AV302:AV316))/(1+User_interface!$I$59)^(AV301-($P301-1)))</f>
        <v>-24743.411460738545</v>
      </c>
      <c r="AW317" s="68">
        <f>IF(AW301=" "," ",SUM(SUMIF($B302:$B316,$U$4,AW302:AW316),-SUMIF($B302:$B316,$U$3,AW302:AW316))/(1+User_interface!$I$59)^(AW301-($P301-1)))</f>
        <v>-24097.479943749211</v>
      </c>
      <c r="AX317" s="68">
        <f>IF(AX301=" "," ",SUM(SUMIF($B302:$B316,$U$4,AX302:AX316),-SUMIF($B302:$B316,$U$3,AX302:AX316))/(1+User_interface!$I$59)^(AX301-($P301-1)))</f>
        <v>-23467.785831159919</v>
      </c>
      <c r="AY317" s="68">
        <f>IF(AY301=" "," ",SUM(SUMIF($B302:$B316,$U$4,AY302:AY316),-SUMIF($B302:$B316,$U$3,AY302:AY316))/(1+User_interface!$I$59)^(AY301-($P301-1)))</f>
        <v>-22854.023259788992</v>
      </c>
      <c r="AZ317" s="68">
        <f>IF(AZ301=" "," ",SUM(SUMIF($B302:$B316,$U$4,AZ302:AZ316),-SUMIF($B302:$B316,$U$3,AZ302:AZ316))/(1+User_interface!$I$59)^(AZ301-($P301-1)))</f>
        <v>-22255.874728500497</v>
      </c>
      <c r="BA317" s="68">
        <f>IF(BA301=" "," ",SUM(SUMIF($B302:$B316,$U$4,BA302:BA316),-SUMIF($B302:$B316,$U$3,BA302:BA316))/(1+User_interface!$I$59)^(BA301-($P301-1)))</f>
        <v>-21673.014604185228</v>
      </c>
      <c r="BB317" s="68">
        <f>IF(BB301=" "," ",SUM(SUMIF($B302:$B316,$U$4,BB302:BB316),-SUMIF($B302:$B316,$U$3,BB302:BB316))/(1+User_interface!$I$59)^(BB301-($P301-1)))</f>
        <v>-21105.112015215545</v>
      </c>
      <c r="BC317" s="68">
        <f>IF(BC301=" "," ",SUM(SUMIF($B302:$B316,$U$4,BC302:BC316),-SUMIF($B302:$B316,$U$3,BC302:BC316))/(1+User_interface!$I$59)^(BC301-($P301-1)))</f>
        <v>-20551.833233091864</v>
      </c>
      <c r="BD317" s="68" t="str">
        <f>IF(BD301=" "," ",SUM(SUMIF($B302:$B316,$U$4,BD302:BD316),-SUMIF($B302:$B316,$U$3,BD302:BD316))/(1+User_interface!$I$59)^(BD301-($P301-1)))</f>
        <v xml:space="preserve"> </v>
      </c>
      <c r="BE317" s="68" t="str">
        <f>IF(BE301=" "," ",SUM(SUMIF($B302:$B316,$U$4,BE302:BE316),-SUMIF($B302:$B316,$U$3,BE302:BE316))/(1+User_interface!$I$59)^(BE301-($P301-1)))</f>
        <v xml:space="preserve"> </v>
      </c>
      <c r="BF317" s="68" t="str">
        <f>IF(BF301=" "," ",SUM(SUMIF($B302:$B316,$U$4,BF302:BF316),-SUMIF($B302:$B316,$U$3,BF302:BF316))/(1+User_interface!$I$59)^(BF301-($P301-1)))</f>
        <v xml:space="preserve"> </v>
      </c>
      <c r="BG317" s="68" t="str">
        <f>IF(BG301=" "," ",SUM(SUMIF($B302:$B316,$U$4,BG302:BG316),-SUMIF($B302:$B316,$U$3,BG302:BG316))/(1+User_interface!$I$59)^(BG301-($P301-1)))</f>
        <v xml:space="preserve"> </v>
      </c>
      <c r="BH317" s="68" t="str">
        <f>IF(BH301=" "," ",SUM(SUMIF($B302:$B316,$U$4,BH302:BH316),-SUMIF($B302:$B316,$U$3,BH302:BH316))/(1+User_interface!$I$59)^(BH301-($P301-1)))</f>
        <v xml:space="preserve"> </v>
      </c>
      <c r="BI317" s="68" t="str">
        <f>IF(BI301=" "," ",SUM(SUMIF($B302:$B316,$U$4,BI302:BI316),-SUMIF($B302:$B316,$U$3,BI302:BI316))/(1+User_interface!$I$59)^(BI301-($P301-1)))</f>
        <v xml:space="preserve"> </v>
      </c>
      <c r="BJ317" s="68" t="str">
        <f>IF(BJ301=" "," ",SUM(SUMIF($B302:$B316,$U$4,BJ302:BJ316),-SUMIF($B302:$B316,$U$3,BJ302:BJ316))/(1+User_interface!$I$59)^(BJ301-($P301-1)))</f>
        <v xml:space="preserve"> </v>
      </c>
      <c r="BK317" s="68" t="str">
        <f>IF(BK301=" "," ",SUM(SUMIF($B302:$B316,$U$4,BK302:BK316),-SUMIF($B302:$B316,$U$3,BK302:BK316))/(1+User_interface!$I$59)^(BK301-($P301-1)))</f>
        <v xml:space="preserve"> </v>
      </c>
      <c r="BL317" s="68" t="str">
        <f>IF(BL301=" "," ",SUM(SUMIF($B302:$B316,$U$4,BL302:BL316),-SUMIF($B302:$B316,$U$3,BL302:BL316))/(1+User_interface!$I$59)^(BL301-($P301-1)))</f>
        <v xml:space="preserve"> </v>
      </c>
      <c r="BM317" s="68" t="str">
        <f>IF(BM301=" "," ",SUM(SUMIF($B302:$B316,$U$4,BM302:BM316),-SUMIF($B302:$B316,$U$3,BM302:BM316))/(1+User_interface!$I$59)^(BM301-($P301-1)))</f>
        <v xml:space="preserve"> </v>
      </c>
    </row>
    <row r="318" spans="2:65">
      <c r="B318" s="88"/>
      <c r="C318" s="68" t="s">
        <v>131</v>
      </c>
      <c r="D318" s="68" t="s">
        <v>6</v>
      </c>
      <c r="F318" s="68" t="str">
        <f>IF(F301=" "," ",SUM(SUMIF($B302:$B316,$U$3,F302:F316),-SUMIF($B302:$B316,$U$4,F302:F316))/(1+User_interface!$I$59)^(F301-($P301-1)))</f>
        <v xml:space="preserve"> </v>
      </c>
      <c r="G318" s="68" t="str">
        <f>IF(G301=" "," ",SUM(SUMIF($B302:$B316,$U$3,G302:G316),-SUMIF($B302:$B316,$U$4,G302:G316))/(1+User_interface!$I$59)^(G301-($P301-1)))</f>
        <v xml:space="preserve"> </v>
      </c>
      <c r="H318" s="68" t="str">
        <f>IF(H301=" "," ",SUM(SUMIF($B302:$B316,$U$3,H302:H316),-SUMIF($B302:$B316,$U$4,H302:H316))/(1+User_interface!$I$59)^(H301-($P301-1)))</f>
        <v xml:space="preserve"> </v>
      </c>
      <c r="I318" s="68" t="str">
        <f>IF(I301=" "," ",SUM(SUMIF($B302:$B316,$U$3,I302:I316),-SUMIF($B302:$B316,$U$4,I302:I316))/(1+User_interface!$I$59)^(I301-($P301-1)))</f>
        <v xml:space="preserve"> </v>
      </c>
      <c r="J318" s="68" t="str">
        <f>IF(J301=" "," ",SUM(SUMIF($B302:$B316,$U$3,J302:J316),-SUMIF($B302:$B316,$U$4,J302:J316))/(1+User_interface!$I$59)^(J301-($P301-1)))</f>
        <v xml:space="preserve"> </v>
      </c>
      <c r="K318" s="68" t="str">
        <f>IF(K301=" "," ",SUM(SUMIF($B302:$B316,$U$3,K302:K316),-SUMIF($B302:$B316,$U$4,K302:K316))/(1+User_interface!$I$59)^(K301-($P301-1)))</f>
        <v xml:space="preserve"> </v>
      </c>
      <c r="L318" s="68" t="str">
        <f>IF(L301=" "," ",SUM(SUMIF($B302:$B316,$U$3,L302:L316),-SUMIF($B302:$B316,$U$4,L302:L316))/(1+User_interface!$I$59)^(L301-($P301-1)))</f>
        <v xml:space="preserve"> </v>
      </c>
      <c r="M318" s="68" t="str">
        <f>IF(M301=" "," ",SUM(SUMIF($B302:$B316,$U$3,M302:M316),-SUMIF($B302:$B316,$U$4,M302:M316))/(1+User_interface!$I$59)^(M301-($P301-1)))</f>
        <v xml:space="preserve"> </v>
      </c>
      <c r="N318" s="68" t="str">
        <f>IF(N301=" "," ",SUM(SUMIF($B302:$B316,$U$3,N302:N316),-SUMIF($B302:$B316,$U$4,N302:N316))/(1+User_interface!$I$59)^(N301-($P301-1)))</f>
        <v xml:space="preserve"> </v>
      </c>
      <c r="O318" s="68" t="str">
        <f>IF(O301=" "," ",SUM(SUMIF($B302:$B316,$U$3,O302:O316),-SUMIF($B302:$B316,$U$4,O302:O316))/(1+User_interface!$I$59)^(O301-($P301-1)))</f>
        <v xml:space="preserve"> </v>
      </c>
      <c r="P318" s="68">
        <f>IF(P301=" "," ",SUM(SUMIF($B302:$B316,$U$3,P302:P316),-SUMIF($B302:$B316,$U$4,P302:P316))/(1+User_interface!$I$59)^(P301-($P301-1)))</f>
        <v>49175.555573553676</v>
      </c>
      <c r="Q318" s="68">
        <f>IF(Q301=" "," ",SUM(SUMIF($B302:$B316,$U$3,Q302:Q316),-SUMIF($B302:$B316,$U$4,Q302:Q316))/(1+User_interface!$I$59)^(Q301-($P301-1)))</f>
        <v>48362.010440846709</v>
      </c>
      <c r="R318" s="68">
        <f>IF(R301=" "," ",SUM(SUMIF($B302:$B316,$U$3,R302:R316),-SUMIF($B302:$B316,$U$4,R302:R316))/(1+User_interface!$I$59)^(R301-($P301-1)))</f>
        <v>48212.066969703948</v>
      </c>
      <c r="S318" s="68">
        <f>IF(S301=" "," ",SUM(SUMIF($B302:$B316,$U$3,S302:S316),-SUMIF($B302:$B316,$U$4,S302:S316))/(1+User_interface!$I$59)^(S301-($P301-1)))</f>
        <v>47883.698644618402</v>
      </c>
      <c r="T318" s="68">
        <f>IF(T301=" "," ",SUM(SUMIF($B302:$B316,$U$3,T302:T316),-SUMIF($B302:$B316,$U$4,T302:T316))/(1+User_interface!$I$59)^(T301-($P301-1)))</f>
        <v>47411.250881484775</v>
      </c>
      <c r="U318" s="68">
        <f>IF(U301=" "," ",SUM(SUMIF($B302:$B316,$U$3,U302:U316),-SUMIF($B302:$B316,$U$4,U302:U316))/(1+User_interface!$I$59)^(U301-($P301-1)))</f>
        <v>46823.344029089967</v>
      </c>
      <c r="V318" s="68">
        <f>IF(V301=" "," ",SUM(SUMIF($B302:$B316,$U$3,V302:V316),-SUMIF($B302:$B316,$U$4,V302:V316))/(1+User_interface!$I$59)^(V301-($P301-1)))</f>
        <v>46143.808004872655</v>
      </c>
      <c r="W318" s="68">
        <f>IF(W301=" "," ",SUM(SUMIF($B302:$B316,$U$3,W302:W316),-SUMIF($B302:$B316,$U$4,W302:W316))/(1+User_interface!$I$59)^(W301-($P301-1)))</f>
        <v>45392.464853104888</v>
      </c>
      <c r="X318" s="68">
        <f>IF(X301=" "," ",SUM(SUMIF($B302:$B316,$U$3,X302:X316),-SUMIF($B302:$B316,$U$4,X302:X316))/(1+User_interface!$I$59)^(X301-($P301-1)))</f>
        <v>44585.783957308035</v>
      </c>
      <c r="Y318" s="68">
        <f>IF(Y301=" "," ",SUM(SUMIF($B302:$B316,$U$3,Y302:Y316),-SUMIF($B302:$B316,$U$4,Y302:Y316))/(1+User_interface!$I$59)^(Y301-($P301-1)))</f>
        <v>43737.430617019862</v>
      </c>
      <c r="Z318" s="68">
        <f>IF(Z301=" "," ",SUM(SUMIF($B302:$B316,$U$3,Z302:Z316),-SUMIF($B302:$B316,$U$4,Z302:Z316))/(1+User_interface!$I$59)^(Z301-($P301-1)))</f>
        <v>42858.725331301939</v>
      </c>
      <c r="AA318" s="68">
        <f>IF(AA301=" "," ",SUM(SUMIF($B302:$B316,$U$3,AA302:AA316),-SUMIF($B302:$B316,$U$4,AA302:AA316))/(1+User_interface!$I$59)^(AA301-($P301-1)))</f>
        <v>41959.028311274771</v>
      </c>
      <c r="AB318" s="68">
        <f>IF(AB301=" "," ",SUM(SUMIF($B302:$B316,$U$3,AB302:AB316),-SUMIF($B302:$B316,$U$4,AB302:AB316))/(1+User_interface!$I$59)^(AB301-($P301-1)))</f>
        <v>41046.061382443848</v>
      </c>
      <c r="AC318" s="68">
        <f>IF(AC301=" "," ",SUM(SUMIF($B302:$B316,$U$3,AC302:AC316),-SUMIF($B302:$B316,$U$4,AC302:AC316))/(1+User_interface!$I$59)^(AC301-($P301-1)))</f>
        <v>40126.177460063758</v>
      </c>
      <c r="AD318" s="68">
        <f>IF(AD301=" "," ",SUM(SUMIF($B302:$B316,$U$3,AD302:AD316),-SUMIF($B302:$B316,$U$4,AD302:AD316))/(1+User_interface!$I$59)^(AD301-($P301-1)))</f>
        <v>39204.586124835172</v>
      </c>
      <c r="AE318" s="68">
        <f>IF(AE301=" "," ",SUM(SUMIF($B302:$B316,$U$3,AE302:AE316),-SUMIF($B302:$B316,$U$4,AE302:AE316))/(1+User_interface!$I$59)^(AE301-($P301-1)))</f>
        <v>38285.542439553501</v>
      </c>
      <c r="AF318" s="68">
        <f>IF(AF301=" "," ",SUM(SUMIF($B302:$B316,$U$3,AF302:AF316),-SUMIF($B302:$B316,$U$4,AF302:AF316))/(1+User_interface!$I$59)^(AF301-($P301-1)))</f>
        <v>37372.504986139218</v>
      </c>
      <c r="AG318" s="68">
        <f>IF(AG301=" "," ",SUM(SUMIF($B302:$B316,$U$3,AG302:AG316),-SUMIF($B302:$B316,$U$4,AG302:AG316))/(1+User_interface!$I$59)^(AG301-($P301-1)))</f>
        <v>36468.268130113844</v>
      </c>
      <c r="AH318" s="68">
        <f>IF(AH301=" "," ",SUM(SUMIF($B302:$B316,$U$3,AH302:AH316),-SUMIF($B302:$B316,$U$4,AH302:AH316))/(1+User_interface!$I$59)^(AH301-($P301-1)))</f>
        <v>35575.072705336002</v>
      </c>
      <c r="AI318" s="68">
        <f>IF(AI301=" "," ",SUM(SUMIF($B302:$B316,$U$3,AI302:AI316),-SUMIF($B302:$B316,$U$4,AI302:AI316))/(1+User_interface!$I$59)^(AI301-($P301-1)))</f>
        <v>34694.698629969447</v>
      </c>
      <c r="AJ318" s="68">
        <f>IF(AJ301=" "," ",SUM(SUMIF($B302:$B316,$U$3,AJ302:AJ316),-SUMIF($B302:$B316,$U$4,AJ302:AJ316))/(1+User_interface!$I$59)^(AJ301-($P301-1)))</f>
        <v>33828.542393687167</v>
      </c>
      <c r="AK318" s="68">
        <f>IF(AK301=" "," ",SUM(SUMIF($B302:$B316,$U$3,AK302:AK316),-SUMIF($B302:$B316,$U$4,AK302:AK316))/(1+User_interface!$I$59)^(AK301-($P301-1)))</f>
        <v>32977.681877994612</v>
      </c>
      <c r="AL318" s="68">
        <f>IF(AL301=" "," ",SUM(SUMIF($B302:$B316,$U$3,AL302:AL316),-SUMIF($B302:$B316,$U$4,AL302:AL316))/(1+User_interface!$I$59)^(AL301-($P301-1)))</f>
        <v>32142.9305711817</v>
      </c>
      <c r="AM318" s="68">
        <f>IF(AM301=" "," ",SUM(SUMIF($B302:$B316,$U$3,AM302:AM316),-SUMIF($B302:$B316,$U$4,AM302:AM316))/(1+User_interface!$I$59)^(AM301-($P301-1)))</f>
        <v>31324.882904146314</v>
      </c>
      <c r="AN318" s="68">
        <f>IF(AN301=" "," ",SUM(SUMIF($B302:$B316,$U$3,AN302:AN316),-SUMIF($B302:$B316,$U$4,AN302:AN316))/(1+User_interface!$I$59)^(AN301-($P301-1)))</f>
        <v>30523.952152583377</v>
      </c>
      <c r="AO318" s="68">
        <f>IF(AO301=" "," ",SUM(SUMIF($B302:$B316,$U$3,AO302:AO316),-SUMIF($B302:$B316,$U$4,AO302:AO316))/(1+User_interface!$I$59)^(AO301-($P301-1)))</f>
        <v>29740.402115938774</v>
      </c>
      <c r="AP318" s="68">
        <f>IF(AP301=" "," ",SUM(SUMIF($B302:$B316,$U$3,AP302:AP316),-SUMIF($B302:$B316,$U$4,AP302:AP316))/(1+User_interface!$I$59)^(AP301-($P301-1)))</f>
        <v>28974.373586662412</v>
      </c>
      <c r="AQ318" s="68">
        <f>IF(AQ301=" "," ",SUM(SUMIF($B302:$B316,$U$3,AQ302:AQ316),-SUMIF($B302:$B316,$U$4,AQ302:AQ316))/(1+User_interface!$I$59)^(AQ301-($P301-1)))</f>
        <v>28225.906458442812</v>
      </c>
      <c r="AR318" s="68">
        <f>IF(AR301=" "," ",SUM(SUMIF($B302:$B316,$U$3,AR302:AR316),-SUMIF($B302:$B316,$U$4,AR302:AR316))/(1+User_interface!$I$59)^(AR301-($P301-1)))</f>
        <v>27494.958184061459</v>
      </c>
      <c r="AS318" s="68">
        <f>IF(AS301=" "," ",SUM(SUMIF($B302:$B316,$U$3,AS302:AS316),-SUMIF($B302:$B316,$U$4,AS302:AS316))/(1+User_interface!$I$59)^(AS301-($P301-1)))</f>
        <v>26781.419177909265</v>
      </c>
      <c r="AT318" s="68">
        <f>IF(AT301=" "," ",SUM(SUMIF($B302:$B316,$U$3,AT302:AT316),-SUMIF($B302:$B316,$U$4,AT302:AT316))/(1+User_interface!$I$59)^(AT301-($P301-1)))</f>
        <v>26085.125661409682</v>
      </c>
      <c r="AU318" s="68">
        <f>IF(AU301=" "," ",SUM(SUMIF($B302:$B316,$U$3,AU302:AU316),-SUMIF($B302:$B316,$U$4,AU302:AU316))/(1+User_interface!$I$59)^(AU301-($P301-1)))</f>
        <v>25405.870368536416</v>
      </c>
      <c r="AV318" s="68">
        <f>IF(AV301=" "," ",SUM(SUMIF($B302:$B316,$U$3,AV302:AV316),-SUMIF($B302:$B316,$U$4,AV302:AV316))/(1+User_interface!$I$59)^(AV301-($P301-1)))</f>
        <v>24743.411460738545</v>
      </c>
      <c r="AW318" s="68">
        <f>IF(AW301=" "," ",SUM(SUMIF($B302:$B316,$U$3,AW302:AW316),-SUMIF($B302:$B316,$U$4,AW302:AW316))/(1+User_interface!$I$59)^(AW301-($P301-1)))</f>
        <v>24097.479943749211</v>
      </c>
      <c r="AX318" s="68">
        <f>IF(AX301=" "," ",SUM(SUMIF($B302:$B316,$U$3,AX302:AX316),-SUMIF($B302:$B316,$U$4,AX302:AX316))/(1+User_interface!$I$59)^(AX301-($P301-1)))</f>
        <v>23467.785831159919</v>
      </c>
      <c r="AY318" s="68">
        <f>IF(AY301=" "," ",SUM(SUMIF($B302:$B316,$U$3,AY302:AY316),-SUMIF($B302:$B316,$U$4,AY302:AY316))/(1+User_interface!$I$59)^(AY301-($P301-1)))</f>
        <v>22854.023259788992</v>
      </c>
      <c r="AZ318" s="68">
        <f>IF(AZ301=" "," ",SUM(SUMIF($B302:$B316,$U$3,AZ302:AZ316),-SUMIF($B302:$B316,$U$4,AZ302:AZ316))/(1+User_interface!$I$59)^(AZ301-($P301-1)))</f>
        <v>22255.874728500497</v>
      </c>
      <c r="BA318" s="68">
        <f>IF(BA301=" "," ",SUM(SUMIF($B302:$B316,$U$3,BA302:BA316),-SUMIF($B302:$B316,$U$4,BA302:BA316))/(1+User_interface!$I$59)^(BA301-($P301-1)))</f>
        <v>21673.014604185228</v>
      </c>
      <c r="BB318" s="68">
        <f>IF(BB301=" "," ",SUM(SUMIF($B302:$B316,$U$3,BB302:BB316),-SUMIF($B302:$B316,$U$4,BB302:BB316))/(1+User_interface!$I$59)^(BB301-($P301-1)))</f>
        <v>21105.112015215545</v>
      </c>
      <c r="BC318" s="68">
        <f>IF(BC301=" "," ",SUM(SUMIF($B302:$B316,$U$3,BC302:BC316),-SUMIF($B302:$B316,$U$4,BC302:BC316))/(1+User_interface!$I$59)^(BC301-($P301-1)))</f>
        <v>20551.833233091864</v>
      </c>
      <c r="BD318" s="68" t="str">
        <f>IF(BD301=" "," ",SUM(SUMIF($B302:$B316,$U$3,BD302:BD316),-SUMIF($B302:$B316,$U$4,BD302:BD316))/(1+User_interface!$I$59)^(BD301-($P301-1)))</f>
        <v xml:space="preserve"> </v>
      </c>
      <c r="BE318" s="68" t="str">
        <f>IF(BE301=" "," ",SUM(SUMIF($B302:$B316,$U$3,BE302:BE316),-SUMIF($B302:$B316,$U$4,BE302:BE316))/(1+User_interface!$I$59)^(BE301-($P301-1)))</f>
        <v xml:space="preserve"> </v>
      </c>
      <c r="BF318" s="68" t="str">
        <f>IF(BF301=" "," ",SUM(SUMIF($B302:$B316,$U$3,BF302:BF316),-SUMIF($B302:$B316,$U$4,BF302:BF316))/(1+User_interface!$I$59)^(BF301-($P301-1)))</f>
        <v xml:space="preserve"> </v>
      </c>
      <c r="BG318" s="68" t="str">
        <f>IF(BG301=" "," ",SUM(SUMIF($B302:$B316,$U$3,BG302:BG316),-SUMIF($B302:$B316,$U$4,BG302:BG316))/(1+User_interface!$I$59)^(BG301-($P301-1)))</f>
        <v xml:space="preserve"> </v>
      </c>
      <c r="BH318" s="68" t="str">
        <f>IF(BH301=" "," ",SUM(SUMIF($B302:$B316,$U$3,BH302:BH316),-SUMIF($B302:$B316,$U$4,BH302:BH316))/(1+User_interface!$I$59)^(BH301-($P301-1)))</f>
        <v xml:space="preserve"> </v>
      </c>
      <c r="BI318" s="68" t="str">
        <f>IF(BI301=" "," ",SUM(SUMIF($B302:$B316,$U$3,BI302:BI316),-SUMIF($B302:$B316,$U$4,BI302:BI316))/(1+User_interface!$I$59)^(BI301-($P301-1)))</f>
        <v xml:space="preserve"> </v>
      </c>
      <c r="BJ318" s="68" t="str">
        <f>IF(BJ301=" "," ",SUM(SUMIF($B302:$B316,$U$3,BJ302:BJ316),-SUMIF($B302:$B316,$U$4,BJ302:BJ316))/(1+User_interface!$I$59)^(BJ301-($P301-1)))</f>
        <v xml:space="preserve"> </v>
      </c>
      <c r="BK318" s="68" t="str">
        <f>IF(BK301=" "," ",SUM(SUMIF($B302:$B316,$U$3,BK302:BK316),-SUMIF($B302:$B316,$U$4,BK302:BK316))/(1+User_interface!$I$59)^(BK301-($P301-1)))</f>
        <v xml:space="preserve"> </v>
      </c>
      <c r="BL318" s="68" t="str">
        <f>IF(BL301=" "," ",SUM(SUMIF($B302:$B316,$U$3,BL302:BL316),-SUMIF($B302:$B316,$U$4,BL302:BL316))/(1+User_interface!$I$59)^(BL301-($P301-1)))</f>
        <v xml:space="preserve"> </v>
      </c>
      <c r="BM318" s="68" t="str">
        <f>IF(BM301=" "," ",SUM(SUMIF($B302:$B316,$U$3,BM302:BM316),-SUMIF($B302:$B316,$U$4,BM302:BM316))/(1+User_interface!$I$59)^(BM301-($P301-1)))</f>
        <v xml:space="preserve"> </v>
      </c>
    </row>
    <row r="319" spans="2:65">
      <c r="B319" s="88"/>
      <c r="C319" s="88"/>
    </row>
    <row r="320" spans="2:65">
      <c r="B320" s="88" t="s">
        <v>212</v>
      </c>
      <c r="C320" s="88"/>
      <c r="E320" s="68" t="s">
        <v>54</v>
      </c>
      <c r="F320" s="68" t="str">
        <f>IF(AND(ABS(SUM(G320,-1,-$P320))&lt;=User_interface!$I$67,SUM(G320,-1)&lt;=$P320),SUM(G320,-1)," ")</f>
        <v xml:space="preserve"> </v>
      </c>
      <c r="G320" s="68" t="str">
        <f>IF(AND(ABS(SUM(H320,-1,-$P320))&lt;=User_interface!$I$67,SUM(H320,-1)&lt;=$P320),SUM(H320,-1)," ")</f>
        <v xml:space="preserve"> </v>
      </c>
      <c r="H320" s="68" t="str">
        <f>IF(AND(ABS(SUM(I320,-1,-$P320))&lt;=User_interface!$I$67,SUM(I320,-1)&lt;=$P320),SUM(I320,-1)," ")</f>
        <v xml:space="preserve"> </v>
      </c>
      <c r="I320" s="68" t="str">
        <f>IF(AND(ABS(SUM(J320,-1,-$P320))&lt;=User_interface!$I$67,SUM(J320,-1)&lt;=$P320),SUM(J320,-1)," ")</f>
        <v xml:space="preserve"> </v>
      </c>
      <c r="J320" s="68" t="str">
        <f>IF(AND(ABS(SUM(K320,-1,-$P320))&lt;=User_interface!$I$67,SUM(K320,-1)&lt;=$P320),SUM(K320,-1)," ")</f>
        <v xml:space="preserve"> </v>
      </c>
      <c r="K320" s="68" t="str">
        <f>IF(AND(ABS(SUM(L320,-1,-$P320))&lt;=User_interface!$I$67,SUM(L320,-1)&lt;=$P320),SUM(L320,-1)," ")</f>
        <v xml:space="preserve"> </v>
      </c>
      <c r="L320" s="68" t="str">
        <f>IF(AND(ABS(SUM(M320,-1,-$P320))&lt;=User_interface!$I$67,SUM(M320,-1)&lt;=$P320),SUM(M320,-1)," ")</f>
        <v xml:space="preserve"> </v>
      </c>
      <c r="M320" s="68" t="str">
        <f>IF(AND(ABS(SUM(N320,-1,-$P320))&lt;=User_interface!$I$67,SUM(N320,-1)&lt;=$P320),SUM(N320,-1)," ")</f>
        <v xml:space="preserve"> </v>
      </c>
      <c r="N320" s="68" t="str">
        <f>IF(AND(ABS(SUM(O320,-1,-$P320))&lt;=User_interface!$I$67,SUM(O320,-1)&lt;=$P320),SUM(O320,-1)," ")</f>
        <v xml:space="preserve"> </v>
      </c>
      <c r="O320" s="68" t="str">
        <f>IF(AND(ABS(SUM(P320,-1,-$P320))&lt;=User_interface!$I$67,SUM(P320,-1)&lt;=$P320),SUM(P320,-1)," ")</f>
        <v xml:space="preserve"> </v>
      </c>
      <c r="P320" s="68">
        <f>2050+User_interface!I67</f>
        <v>2050</v>
      </c>
      <c r="Q320" s="68">
        <f>IF(AND(SUM(P320,2,-$P320)&lt;=User_interface!$I$56,SUM(P320,1)&gt;=$P320),SUM(P320,1)," ")</f>
        <v>2051</v>
      </c>
      <c r="R320" s="68">
        <f>IF(AND(SUM(Q320,2,-$P320)&lt;=User_interface!$I$56,SUM(Q320,1)&gt;=$P320),SUM(Q320,1)," ")</f>
        <v>2052</v>
      </c>
      <c r="S320" s="68">
        <f>IF(AND(SUM(R320,2,-$P320)&lt;=User_interface!$I$56,SUM(R320,1)&gt;=$P320),SUM(R320,1)," ")</f>
        <v>2053</v>
      </c>
      <c r="T320" s="68">
        <f>IF(AND(SUM(S320,2,-$P320)&lt;=User_interface!$I$56,SUM(S320,1)&gt;=$P320),SUM(S320,1)," ")</f>
        <v>2054</v>
      </c>
      <c r="U320" s="68">
        <f>IF(AND(SUM(T320,2,-$P320)&lt;=User_interface!$I$56,SUM(T320,1)&gt;=$P320),SUM(T320,1)," ")</f>
        <v>2055</v>
      </c>
      <c r="V320" s="68">
        <f>IF(AND(SUM(U320,2,-$P320)&lt;=User_interface!$I$56,SUM(U320,1)&gt;=$P320),SUM(U320,1)," ")</f>
        <v>2056</v>
      </c>
      <c r="W320" s="68">
        <f>IF(AND(SUM(V320,2,-$P320)&lt;=User_interface!$I$56,SUM(V320,1)&gt;=$P320),SUM(V320,1)," ")</f>
        <v>2057</v>
      </c>
      <c r="X320" s="68">
        <f>IF(AND(SUM(W320,2,-$P320)&lt;=User_interface!$I$56,SUM(W320,1)&gt;=$P320),SUM(W320,1)," ")</f>
        <v>2058</v>
      </c>
      <c r="Y320" s="68">
        <f>IF(AND(SUM(X320,2,-$P320)&lt;=User_interface!$I$56,SUM(X320,1)&gt;=$P320),SUM(X320,1)," ")</f>
        <v>2059</v>
      </c>
      <c r="Z320" s="68">
        <f>IF(AND(SUM(Y320,2,-$P320)&lt;=User_interface!$I$56,SUM(Y320,1)&gt;=$P320),SUM(Y320,1)," ")</f>
        <v>2060</v>
      </c>
      <c r="AA320" s="68">
        <f>IF(AND(SUM(Z320,2,-$P320)&lt;=User_interface!$I$56,SUM(Z320,1)&gt;=$P320),SUM(Z320,1)," ")</f>
        <v>2061</v>
      </c>
      <c r="AB320" s="68">
        <f>IF(AND(SUM(AA320,2,-$P320)&lt;=User_interface!$I$56,SUM(AA320,1)&gt;=$P320),SUM(AA320,1)," ")</f>
        <v>2062</v>
      </c>
      <c r="AC320" s="68">
        <f>IF(AND(SUM(AB320,2,-$P320)&lt;=User_interface!$I$56,SUM(AB320,1)&gt;=$P320),SUM(AB320,1)," ")</f>
        <v>2063</v>
      </c>
      <c r="AD320" s="68">
        <f>IF(AND(SUM(AC320,2,-$P320)&lt;=User_interface!$I$56,SUM(AC320,1)&gt;=$P320),SUM(AC320,1)," ")</f>
        <v>2064</v>
      </c>
      <c r="AE320" s="68">
        <f>IF(AND(SUM(AD320,2,-$P320)&lt;=User_interface!$I$56,SUM(AD320,1)&gt;=$P320),SUM(AD320,1)," ")</f>
        <v>2065</v>
      </c>
      <c r="AF320" s="68">
        <f>IF(AND(SUM(AE320,2,-$P320)&lt;=User_interface!$I$56,SUM(AE320,1)&gt;=$P320),SUM(AE320,1)," ")</f>
        <v>2066</v>
      </c>
      <c r="AG320" s="68">
        <f>IF(AND(SUM(AF320,2,-$P320)&lt;=User_interface!$I$56,SUM(AF320,1)&gt;=$P320),SUM(AF320,1)," ")</f>
        <v>2067</v>
      </c>
      <c r="AH320" s="68">
        <f>IF(AND(SUM(AG320,2,-$P320)&lt;=User_interface!$I$56,SUM(AG320,1)&gt;=$P320),SUM(AG320,1)," ")</f>
        <v>2068</v>
      </c>
      <c r="AI320" s="68">
        <f>IF(AND(SUM(AH320,2,-$P320)&lt;=User_interface!$I$56,SUM(AH320,1)&gt;=$P320),SUM(AH320,1)," ")</f>
        <v>2069</v>
      </c>
      <c r="AJ320" s="68">
        <f>IF(AND(SUM(AI320,2,-$P320)&lt;=User_interface!$I$56,SUM(AI320,1)&gt;=$P320),SUM(AI320,1)," ")</f>
        <v>2070</v>
      </c>
      <c r="AK320" s="68">
        <f>IF(AND(SUM(AJ320,2,-$P320)&lt;=User_interface!$I$56,SUM(AJ320,1)&gt;=$P320),SUM(AJ320,1)," ")</f>
        <v>2071</v>
      </c>
      <c r="AL320" s="68">
        <f>IF(AND(SUM(AK320,2,-$P320)&lt;=User_interface!$I$56,SUM(AK320,1)&gt;=$P320),SUM(AK320,1)," ")</f>
        <v>2072</v>
      </c>
      <c r="AM320" s="68">
        <f>IF(AND(SUM(AL320,2,-$P320)&lt;=User_interface!$I$56,SUM(AL320,1)&gt;=$P320),SUM(AL320,1)," ")</f>
        <v>2073</v>
      </c>
      <c r="AN320" s="68">
        <f>IF(AND(SUM(AM320,2,-$P320)&lt;=User_interface!$I$56,SUM(AM320,1)&gt;=$P320),SUM(AM320,1)," ")</f>
        <v>2074</v>
      </c>
      <c r="AO320" s="68">
        <f>IF(AND(SUM(AN320,2,-$P320)&lt;=User_interface!$I$56,SUM(AN320,1)&gt;=$P320),SUM(AN320,1)," ")</f>
        <v>2075</v>
      </c>
      <c r="AP320" s="68">
        <f>IF(AND(SUM(AO320,2,-$P320)&lt;=User_interface!$I$56,SUM(AO320,1)&gt;=$P320),SUM(AO320,1)," ")</f>
        <v>2076</v>
      </c>
      <c r="AQ320" s="68">
        <f>IF(AND(SUM(AP320,2,-$P320)&lt;=User_interface!$I$56,SUM(AP320,1)&gt;=$P320),SUM(AP320,1)," ")</f>
        <v>2077</v>
      </c>
      <c r="AR320" s="68">
        <f>IF(AND(SUM(AQ320,2,-$P320)&lt;=User_interface!$I$56,SUM(AQ320,1)&gt;=$P320),SUM(AQ320,1)," ")</f>
        <v>2078</v>
      </c>
      <c r="AS320" s="68">
        <f>IF(AND(SUM(AR320,2,-$P320)&lt;=User_interface!$I$56,SUM(AR320,1)&gt;=$P320),SUM(AR320,1)," ")</f>
        <v>2079</v>
      </c>
      <c r="AT320" s="68">
        <f>IF(AND(SUM(AS320,2,-$P320)&lt;=User_interface!$I$56,SUM(AS320,1)&gt;=$P320),SUM(AS320,1)," ")</f>
        <v>2080</v>
      </c>
      <c r="AU320" s="68">
        <f>IF(AND(SUM(AT320,2,-$P320)&lt;=User_interface!$I$56,SUM(AT320,1)&gt;=$P320),SUM(AT320,1)," ")</f>
        <v>2081</v>
      </c>
      <c r="AV320" s="68">
        <f>IF(AND(SUM(AU320,2,-$P320)&lt;=User_interface!$I$56,SUM(AU320,1)&gt;=$P320),SUM(AU320,1)," ")</f>
        <v>2082</v>
      </c>
      <c r="AW320" s="68">
        <f>IF(AND(SUM(AV320,2,-$P320)&lt;=User_interface!$I$56,SUM(AV320,1)&gt;=$P320),SUM(AV320,1)," ")</f>
        <v>2083</v>
      </c>
      <c r="AX320" s="68">
        <f>IF(AND(SUM(AW320,2,-$P320)&lt;=User_interface!$I$56,SUM(AW320,1)&gt;=$P320),SUM(AW320,1)," ")</f>
        <v>2084</v>
      </c>
      <c r="AY320" s="68">
        <f>IF(AND(SUM(AX320,2,-$P320)&lt;=User_interface!$I$56,SUM(AX320,1)&gt;=$P320),SUM(AX320,1)," ")</f>
        <v>2085</v>
      </c>
      <c r="AZ320" s="68">
        <f>IF(AND(SUM(AY320,2,-$P320)&lt;=User_interface!$I$56,SUM(AY320,1)&gt;=$P320),SUM(AY320,1)," ")</f>
        <v>2086</v>
      </c>
      <c r="BA320" s="68">
        <f>IF(AND(SUM(AZ320,2,-$P320)&lt;=User_interface!$I$56,SUM(AZ320,1)&gt;=$P320),SUM(AZ320,1)," ")</f>
        <v>2087</v>
      </c>
      <c r="BB320" s="68">
        <f>IF(AND(SUM(BA320,2,-$P320)&lt;=User_interface!$I$56,SUM(BA320,1)&gt;=$P320),SUM(BA320,1)," ")</f>
        <v>2088</v>
      </c>
      <c r="BC320" s="68">
        <f>IF(AND(SUM(BB320,2,-$P320)&lt;=User_interface!$I$56,SUM(BB320,1)&gt;=$P320),SUM(BB320,1)," ")</f>
        <v>2089</v>
      </c>
      <c r="BD320" s="68" t="str">
        <f>IF(AND(SUM(BC320,2,-$P320)&lt;=User_interface!$I$56,SUM(BC320,1)&gt;=$P320),SUM(BC320,1)," ")</f>
        <v xml:space="preserve"> </v>
      </c>
      <c r="BE320" s="68" t="str">
        <f>IF(AND(SUM(BD320,2,-$P320)&lt;=User_interface!$I$56,SUM(BD320,1)&gt;=$P320),SUM(BD320,1)," ")</f>
        <v xml:space="preserve"> </v>
      </c>
      <c r="BF320" s="68" t="str">
        <f>IF(AND(SUM(BE320,2,-$P320)&lt;=User_interface!$I$56,SUM(BE320,1)&gt;=$P320),SUM(BE320,1)," ")</f>
        <v xml:space="preserve"> </v>
      </c>
      <c r="BG320" s="68" t="str">
        <f>IF(AND(SUM(BF320,2,-$P320)&lt;=User_interface!$I$56,SUM(BF320,1)&gt;=$P320),SUM(BF320,1)," ")</f>
        <v xml:space="preserve"> </v>
      </c>
      <c r="BH320" s="68" t="str">
        <f>IF(AND(SUM(BG320,2,-$P320)&lt;=User_interface!$I$56,SUM(BG320,1)&gt;=$P320),SUM(BG320,1)," ")</f>
        <v xml:space="preserve"> </v>
      </c>
      <c r="BI320" s="68" t="str">
        <f>IF(AND(SUM(BH320,2,-$P320)&lt;=User_interface!$I$56,SUM(BH320,1)&gt;=$P320),SUM(BH320,1)," ")</f>
        <v xml:space="preserve"> </v>
      </c>
      <c r="BJ320" s="68" t="str">
        <f>IF(AND(SUM(BI320,2,-$P320)&lt;=User_interface!$I$56,SUM(BI320,1)&gt;=$P320),SUM(BI320,1)," ")</f>
        <v xml:space="preserve"> </v>
      </c>
      <c r="BK320" s="68" t="str">
        <f>IF(AND(SUM(BJ320,2,-$P320)&lt;=User_interface!$I$56,SUM(BJ320,1)&gt;=$P320),SUM(BJ320,1)," ")</f>
        <v xml:space="preserve"> </v>
      </c>
      <c r="BL320" s="68" t="str">
        <f>IF(AND(SUM(BK320,2,-$P320)&lt;=User_interface!$I$56,SUM(BK320,1)&gt;=$P320),SUM(BK320,1)," ")</f>
        <v xml:space="preserve"> </v>
      </c>
      <c r="BM320" s="68" t="str">
        <f>IF(AND(SUM(BL320,2,-$P320)&lt;=User_interface!$I$56,SUM(BL320,1)&gt;=$P320),SUM(BL320,1)," ")</f>
        <v xml:space="preserve"> </v>
      </c>
    </row>
    <row r="321" spans="2:65">
      <c r="B321" s="88" t="s">
        <v>4</v>
      </c>
      <c r="C321" s="88" t="s">
        <v>196</v>
      </c>
      <c r="D321" s="68" t="s">
        <v>6</v>
      </c>
      <c r="E321" s="86" t="str">
        <f t="shared" ref="E321:E328" si="17">IF(B321=$U$3,$E$8,IF(B321=$U$4,$E$9,$S$4))</f>
        <v>Ref.</v>
      </c>
      <c r="P321" s="55">
        <f>IF(P$320="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Q321" s="55">
        <f>IF(Q$320="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R321" s="55">
        <f>IF(R$320="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S321" s="55">
        <f>IF(S$320="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T321" s="55">
        <f>IF(T$320="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U321" s="55">
        <f>IF(U$320="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V321" s="55">
        <f>IF(V$320="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W321" s="55">
        <f>IF(W$320="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X321" s="55">
        <f>IF(X$320="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Y321" s="55">
        <f>IF(Y$320="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Z321" s="55">
        <f>IF(Z$320="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A321" s="55">
        <f>IF(AA$320="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B321" s="55">
        <f>IF(AB$320="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C321" s="55">
        <f>IF(AC$320="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D321" s="55">
        <f>IF(AD$320="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E321" s="55">
        <f>IF(AE$320="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F321" s="55">
        <f>IF(AF$320="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G321" s="55">
        <f>IF(AG$320="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H321" s="55">
        <f>IF(AH$320="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I321" s="55">
        <f>IF(AI$320="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J321" s="55">
        <f>IF(AJ$320="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K321" s="55">
        <f>IF(AK$320="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L321" s="55">
        <f>IF(AL$320="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M321" s="55">
        <f>IF(AM$320="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N321" s="55">
        <f>IF(AN$320="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O321" s="55">
        <f>IF(AO$320="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P321" s="55">
        <f>IF(AP$320="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Q321" s="55">
        <f>IF(AQ$320="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R321" s="55">
        <f>IF(AR$320="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S321" s="55">
        <f>IF(AS$320="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T321" s="55">
        <f>IF(AT$320="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U321" s="55">
        <f>IF(AU$320="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V321" s="55">
        <f>IF(AV$320="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W321" s="55">
        <f>IF(AW$320="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X321" s="55">
        <f>IF(AX$320="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Y321" s="55">
        <f>IF(AY$320="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AZ321" s="55">
        <f>IF(AZ$320="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BA321" s="55">
        <f>IF(BA$320="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BB321" s="55">
        <f>IF(BB$320="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BC321" s="55">
        <f>IF(BC$320="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>0</v>
      </c>
      <c r="BD321" s="55" t="str">
        <f>IF(BD$320="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E321" s="55" t="str">
        <f>IF(BE$320="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F321" s="55" t="str">
        <f>IF(BF$320="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G321" s="55" t="str">
        <f>IF(BG$320="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H321" s="55" t="str">
        <f>IF(BH$320="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I321" s="55" t="str">
        <f>IF(BI$320="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J321" s="55" t="str">
        <f>IF(BJ$320="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K321" s="55" t="str">
        <f>IF(BK$320="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L321" s="55" t="str">
        <f>IF(BL$320="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  <c r="BM321" s="55" t="str">
        <f>IF(BM$320=" "," ",IF($E321=$S$3,INDEX(Data_sheet!$V$78:$V$85,MATCH(Berekeningen!$C321,Data_sheet!$C$78:$C$85,0))*User_interface!$I$54,IF($E321=$S$4,INDEX(Data_sheet!$W$78:$W1050,MATCH(Berekeningen!$C321,Data_sheet!$C$78:$C$85,0))*User_interface!$I$54,IF($E321=$S$5,INDEX(Data_sheet!$X$78:$X$85,MATCH(Berekeningen!$C321,Data_sheet!$C$78:$C$85,0))*User_interface!$I$54,IF($E321=$S$6,0,"ERROR")))))</f>
        <v xml:space="preserve"> </v>
      </c>
    </row>
    <row r="322" spans="2:65">
      <c r="B322" s="68" t="s">
        <v>5</v>
      </c>
      <c r="C322" s="88" t="s">
        <v>197</v>
      </c>
      <c r="D322" s="68" t="s">
        <v>6</v>
      </c>
      <c r="E322" s="86" t="str">
        <f t="shared" si="17"/>
        <v>Ref.</v>
      </c>
      <c r="P322" s="55">
        <f>IF(P$320="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Q322" s="55">
        <f>IF(Q$320="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R322" s="55">
        <f>IF(R$320="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S322" s="55">
        <f>IF(S$320="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T322" s="55">
        <f>IF(T$320="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U322" s="55">
        <f>IF(U$320="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V322" s="55">
        <f>IF(V$320="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W322" s="55">
        <f>IF(W$320="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X322" s="55">
        <f>IF(X$320="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Y322" s="55">
        <f>IF(Y$320="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Z322" s="55">
        <f>IF(Z$320="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A322" s="55">
        <f>IF(AA$320="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B322" s="55">
        <f>IF(AB$320="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C322" s="55">
        <f>IF(AC$320="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D322" s="55">
        <f>IF(AD$320="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E322" s="55">
        <f>IF(AE$320="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F322" s="55">
        <f>IF(AF$320="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G322" s="55">
        <f>IF(AG$320="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H322" s="55">
        <f>IF(AH$320="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I322" s="55">
        <f>IF(AI$320="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J322" s="55">
        <f>IF(AJ$320="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K322" s="55">
        <f>IF(AK$320="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L322" s="55">
        <f>IF(AL$320="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M322" s="55">
        <f>IF(AM$320="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N322" s="55">
        <f>IF(AN$320="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O322" s="55">
        <f>IF(AO$320="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P322" s="55">
        <f>IF(AP$320="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Q322" s="55">
        <f>IF(AQ$320="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R322" s="55">
        <f>IF(AR$320="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S322" s="55">
        <f>IF(AS$320="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T322" s="55">
        <f>IF(AT$320="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U322" s="55">
        <f>IF(AU$320="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V322" s="55">
        <f>IF(AV$320="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W322" s="55">
        <f>IF(AW$320="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X322" s="55">
        <f>IF(AX$320="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Y322" s="55">
        <f>IF(AY$320="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AZ322" s="55">
        <f>IF(AZ$320="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BA322" s="55">
        <f>IF(BA$320="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BB322" s="55">
        <f>IF(BB$320="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BC322" s="55">
        <f>IF(BC$320="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>0</v>
      </c>
      <c r="BD322" s="55" t="str">
        <f>IF(BD$320="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E322" s="55" t="str">
        <f>IF(BE$320="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F322" s="55" t="str">
        <f>IF(BF$320="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G322" s="55" t="str">
        <f>IF(BG$320="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H322" s="55" t="str">
        <f>IF(BH$320="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I322" s="55" t="str">
        <f>IF(BI$320="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J322" s="55" t="str">
        <f>IF(BJ$320="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K322" s="55" t="str">
        <f>IF(BK$320="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L322" s="55" t="str">
        <f>IF(BL$320="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  <c r="BM322" s="55" t="str">
        <f>IF(BM$320=" "," ",IF($E322=$S$3,INDEX(Data_sheet!$V$78:$V$85,MATCH(Berekeningen!$C322,Data_sheet!$C$78:$C$85,0)),IF($E322=$S$4,INDEX(Data_sheet!$W$78:$W$85,MATCH(Berekeningen!$C322,Data_sheet!$C$78:$C$85,0)),IF($E322=$S$5,INDEX(Data_sheet!$X$78:$X$85,MATCH(Berekeningen!$C322,Data_sheet!$C$78:$C$85,0)),IF($E322=$S$6,0,"ERROR")))))</f>
        <v xml:space="preserve"> </v>
      </c>
    </row>
    <row r="323" spans="2:65">
      <c r="B323" s="88" t="s">
        <v>4</v>
      </c>
      <c r="C323" s="88" t="s">
        <v>210</v>
      </c>
      <c r="D323" s="68" t="s">
        <v>6</v>
      </c>
      <c r="E323" s="86" t="str">
        <f t="shared" si="17"/>
        <v>Ref.</v>
      </c>
      <c r="P323" s="55">
        <f>IF(P$320="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Q323" s="55">
        <f>IF(Q$320="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R323" s="55">
        <f>IF(R$320="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S323" s="55">
        <f>IF(S$320="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T323" s="55">
        <f>IF(T$320="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U323" s="55">
        <f>IF(U$320="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V323" s="55">
        <f>IF(V$320="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W323" s="55">
        <f>IF(W$320="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X323" s="55">
        <f>IF(X$320="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Y323" s="55">
        <f>IF(Y$320="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Z323" s="55">
        <f>IF(Z$320="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A323" s="55">
        <f>IF(AA$320="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B323" s="55">
        <f>IF(AB$320="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C323" s="55">
        <f>IF(AC$320="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D323" s="55">
        <f>IF(AD$320="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E323" s="55">
        <f>IF(AE$320="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F323" s="55">
        <f>IF(AF$320="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G323" s="55">
        <f>IF(AG$320="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H323" s="55">
        <f>IF(AH$320="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I323" s="55">
        <f>IF(AI$320="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J323" s="55">
        <f>IF(AJ$320="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K323" s="55">
        <f>IF(AK$320="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L323" s="55">
        <f>IF(AL$320="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M323" s="55">
        <f>IF(AM$320="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N323" s="55">
        <f>IF(AN$320="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O323" s="55">
        <f>IF(AO$320="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P323" s="55">
        <f>IF(AP$320="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Q323" s="55">
        <f>IF(AQ$320="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R323" s="55">
        <f>IF(AR$320="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S323" s="55">
        <f>IF(AS$320="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T323" s="55">
        <f>IF(AT$320="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U323" s="55">
        <f>IF(AU$320="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V323" s="55">
        <f>IF(AV$320="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W323" s="55">
        <f>IF(AW$320="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X323" s="55">
        <f>IF(AX$320="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Y323" s="55">
        <f>IF(AY$320="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AZ323" s="55">
        <f>IF(AZ$320="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BA323" s="55">
        <f>IF(BA$320="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BB323" s="55">
        <f>IF(BB$320="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BC323" s="55">
        <f>IF(BC$320="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>0</v>
      </c>
      <c r="BD323" s="55" t="str">
        <f>IF(BD$320="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E323" s="55" t="str">
        <f>IF(BE$320="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F323" s="55" t="str">
        <f>IF(BF$320="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G323" s="55" t="str">
        <f>IF(BG$320="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H323" s="55" t="str">
        <f>IF(BH$320="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I323" s="55" t="str">
        <f>IF(BI$320="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J323" s="55" t="str">
        <f>IF(BJ$320="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K323" s="55" t="str">
        <f>IF(BK$320="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L323" s="55" t="str">
        <f>IF(BL$320="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  <c r="BM323" s="55" t="str">
        <f>IF(BM$320=" "," ",IF($E323=$S$3,INDEX(Data_sheet!$V$78:$V$85,MATCH(Berekeningen!$C323,Data_sheet!$C$78:$C$85,0))*User_interface!$I$54,IF($E323=$S$4,INDEX(Data_sheet!$W$78:$W1052,MATCH(Berekeningen!$C323,Data_sheet!$C$78:$C$85,0))*User_interface!$I$54,IF($E323=$S$5,INDEX(Data_sheet!$X$78:$X$85,MATCH(Berekeningen!$C323,Data_sheet!$C$78:$C$85,0))*User_interface!$I$54,IF($E323=$S$6,0,"ERROR")))))</f>
        <v xml:space="preserve"> </v>
      </c>
    </row>
    <row r="324" spans="2:65">
      <c r="B324" s="88" t="s">
        <v>5</v>
      </c>
      <c r="C324" s="88" t="s">
        <v>211</v>
      </c>
      <c r="D324" s="68" t="s">
        <v>6</v>
      </c>
      <c r="E324" s="86" t="str">
        <f t="shared" si="17"/>
        <v>Ref.</v>
      </c>
      <c r="P324" s="55">
        <f>IF(P$320="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Q324" s="55">
        <f>IF(Q$320="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R324" s="55">
        <f>IF(R$320="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S324" s="55">
        <f>IF(S$320="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T324" s="55">
        <f>IF(T$320="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U324" s="55">
        <f>IF(U$320="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V324" s="55">
        <f>IF(V$320="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W324" s="55">
        <f>IF(W$320="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X324" s="55">
        <f>IF(X$320="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Y324" s="55">
        <f>IF(Y$320="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Z324" s="55">
        <f>IF(Z$320="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A324" s="55">
        <f>IF(AA$320="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B324" s="55">
        <f>IF(AB$320="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C324" s="55">
        <f>IF(AC$320="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D324" s="55">
        <f>IF(AD$320="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E324" s="55">
        <f>IF(AE$320="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F324" s="55">
        <f>IF(AF$320="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G324" s="55">
        <f>IF(AG$320="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H324" s="55">
        <f>IF(AH$320="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I324" s="55">
        <f>IF(AI$320="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J324" s="55">
        <f>IF(AJ$320="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K324" s="55">
        <f>IF(AK$320="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L324" s="55">
        <f>IF(AL$320="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M324" s="55">
        <f>IF(AM$320="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N324" s="55">
        <f>IF(AN$320="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O324" s="55">
        <f>IF(AO$320="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P324" s="55">
        <f>IF(AP$320="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Q324" s="55">
        <f>IF(AQ$320="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R324" s="55">
        <f>IF(AR$320="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S324" s="55">
        <f>IF(AS$320="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T324" s="55">
        <f>IF(AT$320="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U324" s="55">
        <f>IF(AU$320="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V324" s="55">
        <f>IF(AV$320="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W324" s="55">
        <f>IF(AW$320="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X324" s="55">
        <f>IF(AX$320="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Y324" s="55">
        <f>IF(AY$320="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AZ324" s="55">
        <f>IF(AZ$320="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BA324" s="55">
        <f>IF(BA$320="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BB324" s="55">
        <f>IF(BB$320="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BC324" s="55">
        <f>IF(BC$320="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>0</v>
      </c>
      <c r="BD324" s="55" t="str">
        <f>IF(BD$320="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E324" s="55" t="str">
        <f>IF(BE$320="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F324" s="55" t="str">
        <f>IF(BF$320="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G324" s="55" t="str">
        <f>IF(BG$320="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H324" s="55" t="str">
        <f>IF(BH$320="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I324" s="55" t="str">
        <f>IF(BI$320="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J324" s="55" t="str">
        <f>IF(BJ$320="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K324" s="55" t="str">
        <f>IF(BK$320="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L324" s="55" t="str">
        <f>IF(BL$320="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  <c r="BM324" s="55" t="str">
        <f>IF(BM$320=" "," ",IF($E324=$S$3,INDEX(Data_sheet!$V$78:$V$85,MATCH(Berekeningen!$C324,Data_sheet!$C$78:$C$85,0))*User_interface!$I$54,IF($E324=$S$4,INDEX(Data_sheet!$W$78:$W1053,MATCH(Berekeningen!$C324,Data_sheet!$C$78:$C$85,0))*User_interface!$I$54,IF($E324=$S$5,INDEX(Data_sheet!$X$78:$X$85,MATCH(Berekeningen!$C324,Data_sheet!$C$78:$C$85,0))*User_interface!$I$54,IF($E324=$S$6,0,"ERROR")))))</f>
        <v xml:space="preserve"> </v>
      </c>
    </row>
    <row r="325" spans="2:65">
      <c r="B325" s="88" t="s">
        <v>5</v>
      </c>
      <c r="C325" s="88" t="s">
        <v>188</v>
      </c>
      <c r="D325" s="68" t="s">
        <v>6</v>
      </c>
      <c r="E325" s="86" t="str">
        <f t="shared" si="17"/>
        <v>Ref.</v>
      </c>
      <c r="P325" s="55">
        <f>IF(P$320=" "," ",IF(P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420706.37119113567</v>
      </c>
      <c r="Q325" s="55">
        <f>IF(Q$320=" "," ",IF(Q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R325" s="55">
        <f>IF(R$320=" "," ",IF(R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S325" s="55">
        <f>IF(S$320=" "," ",IF(S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T325" s="55">
        <f>IF(T$320=" "," ",IF(T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U325" s="55">
        <f>IF(U$320=" "," ",IF(U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V325" s="55">
        <f>IF(V$320=" "," ",IF(V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W325" s="55">
        <f>IF(W$320=" "," ",IF(W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X325" s="55">
        <f>IF(X$320=" "," ",IF(X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Y325" s="55">
        <f>IF(Y$320=" "," ",IF(Y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Z325" s="55">
        <f>IF(Z$320=" "," ",IF(Z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A325" s="55">
        <f>IF(AA$320=" "," ",IF(AA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B325" s="55">
        <f>IF(AB$320=" "," ",IF(AB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C325" s="55">
        <f>IF(AC$320=" "," ",IF(AC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D325" s="55">
        <f>IF(AD$320=" "," ",IF(AD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E325" s="55">
        <f>IF(AE$320=" "," ",IF(AE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F325" s="55">
        <f>IF(AF$320=" "," ",IF(AF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G325" s="55">
        <f>IF(AG$320=" "," ",IF(AG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H325" s="55">
        <f>IF(AH$320=" "," ",IF(AH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I325" s="55">
        <f>IF(AI$320=" "," ",IF(AI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J325" s="55">
        <f>IF(AJ$320=" "," ",IF(AJ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K325" s="55">
        <f>IF(AK$320=" "," ",IF(AK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L325" s="55">
        <f>IF(AL$320=" "," ",IF(AL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M325" s="55">
        <f>IF(AM$320=" "," ",IF(AM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N325" s="55">
        <f>IF(AN$320=" "," ",IF(AN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O325" s="55">
        <f>IF(AO$320=" "," ",IF(AO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P325" s="55">
        <f>IF(AP$320=" "," ",IF(AP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Q325" s="55">
        <f>IF(AQ$320=" "," ",IF(AQ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R325" s="55">
        <f>IF(AR$320=" "," ",IF(AR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S325" s="55">
        <f>IF(AS$320=" "," ",IF(AS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T325" s="55">
        <f>IF(AT$320=" "," ",IF(AT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U325" s="55">
        <f>IF(AU$320=" "," ",IF(AU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V325" s="55">
        <f>IF(AV$320=" "," ",IF(AV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W325" s="55">
        <f>IF(AW$320=" "," ",IF(AW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X325" s="55">
        <f>IF(AX$320=" "," ",IF(AX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Y325" s="55">
        <f>IF(AY$320=" "," ",IF(AY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AZ325" s="55">
        <f>IF(AZ$320=" "," ",IF(AZ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BA325" s="55">
        <f>IF(BA$320=" "," ",IF(BA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BB325" s="55">
        <f>IF(BB$320=" "," ",IF(BB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BC325" s="55">
        <f>IF(BC$320=" "," ",IF(BC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>0</v>
      </c>
      <c r="BD325" s="55" t="str">
        <f>IF(BD$320=" "," ",IF(BD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E325" s="55" t="str">
        <f>IF(BE$320=" "," ",IF(BE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F325" s="55" t="str">
        <f>IF(BF$320=" "," ",IF(BF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G325" s="55" t="str">
        <f>IF(BG$320=" "," ",IF(BG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H325" s="55" t="str">
        <f>IF(BH$320=" "," ",IF(BH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I325" s="55" t="str">
        <f>IF(BI$320=" "," ",IF(BI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J325" s="55" t="str">
        <f>IF(BJ$320=" "," ",IF(BJ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K325" s="55" t="str">
        <f>IF(BK$320=" "," ",IF(BK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L325" s="55" t="str">
        <f>IF(BL$320=" "," ",IF(BL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  <c r="BM325" s="55" t="str">
        <f>IF(BM$320=" "," ",IF(BM320=Berekeningen!$P320,IF($E325=$S$3,INDEX(Data_sheet!$V$78:$V$85,MATCH(Berekeningen!$C325,Data_sheet!$C$78:$C$85,0))*User_interface!$I$54,IF($E325=$S$4,INDEX(Data_sheet!$W$78:$W1054,MATCH(Berekeningen!$C325,Data_sheet!$C$78:$C$85,0))*User_interface!$I$54,IF($E325=$S$5,INDEX(Data_sheet!$X$78:$X$85,MATCH(Berekeningen!$C325,Data_sheet!$C$78:$C$85,0))*User_interface!$I$54,IF($E325=$S$6,0,"ERROR")))),0))</f>
        <v xml:space="preserve"> </v>
      </c>
    </row>
    <row r="326" spans="2:65">
      <c r="B326" s="88" t="s">
        <v>5</v>
      </c>
      <c r="C326" s="88" t="s">
        <v>29</v>
      </c>
      <c r="D326" s="68" t="s">
        <v>6</v>
      </c>
      <c r="E326" s="86" t="str">
        <f t="shared" si="17"/>
        <v>Ref.</v>
      </c>
      <c r="P326" s="55">
        <f>IF(P$320="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Q326" s="55">
        <f>IF(Q$320="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R326" s="55">
        <f>IF(R$320="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S326" s="55">
        <f>IF(S$320="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T326" s="55">
        <f>IF(T$320="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U326" s="55">
        <f>IF(U$320="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V326" s="55">
        <f>IF(V$320="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W326" s="55">
        <f>IF(W$320="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X326" s="55">
        <f>IF(X$320="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Y326" s="55">
        <f>IF(Y$320="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Z326" s="55">
        <f>IF(Z$320="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A326" s="55">
        <f>IF(AA$320="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B326" s="55">
        <f>IF(AB$320="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C326" s="55">
        <f>IF(AC$320="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D326" s="55">
        <f>IF(AD$320="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E326" s="55">
        <f>IF(AE$320="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F326" s="55">
        <f>IF(AF$320="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G326" s="55">
        <f>IF(AG$320="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H326" s="55">
        <f>IF(AH$320="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I326" s="55">
        <f>IF(AI$320="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J326" s="55">
        <f>IF(AJ$320="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K326" s="55">
        <f>IF(AK$320="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L326" s="55">
        <f>IF(AL$320="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M326" s="55">
        <f>IF(AM$320="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N326" s="55">
        <f>IF(AN$320="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O326" s="55">
        <f>IF(AO$320="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P326" s="55">
        <f>IF(AP$320="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Q326" s="55">
        <f>IF(AQ$320="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R326" s="55">
        <f>IF(AR$320="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S326" s="55">
        <f>IF(AS$320="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T326" s="55">
        <f>IF(AT$320="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U326" s="55">
        <f>IF(AU$320="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V326" s="55">
        <f>IF(AV$320="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W326" s="55">
        <f>IF(AW$320="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X326" s="55">
        <f>IF(AX$320="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Y326" s="55">
        <f>IF(AY$320="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AZ326" s="55">
        <f>IF(AZ$320="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BA326" s="55">
        <f>IF(BA$320="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BB326" s="55">
        <f>IF(BB$320="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BC326" s="55">
        <f>IF(BC$320="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>109851.10803324101</v>
      </c>
      <c r="BD326" s="55" t="str">
        <f>IF(BD$320="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E326" s="55" t="str">
        <f>IF(BE$320="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F326" s="55" t="str">
        <f>IF(BF$320="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G326" s="55" t="str">
        <f>IF(BG$320="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H326" s="55" t="str">
        <f>IF(BH$320="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I326" s="55" t="str">
        <f>IF(BI$320="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J326" s="55" t="str">
        <f>IF(BJ$320="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K326" s="55" t="str">
        <f>IF(BK$320="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L326" s="55" t="str">
        <f>IF(BL$320="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  <c r="BM326" s="55" t="str">
        <f>IF(BM$320=" "," ",IF($E326=$S$3,INDEX(Data_sheet!$V$78:$V$85,MATCH(Berekeningen!$C326,Data_sheet!$C$78:$C$85,0))*User_interface!$I$54,IF($E326=$S$4,INDEX(Data_sheet!$W$78:$W1055,MATCH(Berekeningen!$C326,Data_sheet!$C$78:$C$85,0))*User_interface!$I$54,IF($E326=$S$5,INDEX(Data_sheet!$X$78:$X$85,MATCH(Berekeningen!$C326,Data_sheet!$C$78:$C$85,0))*User_interface!$I$54,IF($E326=$S$6,0,"ERROR")))))</f>
        <v xml:space="preserve"> </v>
      </c>
    </row>
    <row r="327" spans="2:65">
      <c r="B327" s="68" t="s">
        <v>5</v>
      </c>
      <c r="C327" s="68" t="s">
        <v>118</v>
      </c>
      <c r="D327" s="68" t="s">
        <v>6</v>
      </c>
      <c r="E327" s="86" t="str">
        <f t="shared" si="17"/>
        <v>Ref.</v>
      </c>
      <c r="P327" s="68">
        <f>IF(P$320=" ", " ",INDEX(User_interface!$C$85:$C$174,MATCH(Berekeningen!P$320,User_interface!$B$85:$B$174))*INDEX(User_interface!$E$85:$E$174,MATCH(Berekeningen!P$320,User_interface!$B$85:$B$174))*User_interface!$I$54*User_interface!$I$55-INDEX(User_interface!$C$85:$C$174,MATCH(Berekeningen!P$320,User_interface!$B$85:$B$174))*INDEX(User_interface!$D$85:$D$174,MATCH(Berekeningen!P$320,User_interface!$B$85:$B$174))*User_interface!$I$54*User_interface!$I$55)</f>
        <v>0</v>
      </c>
      <c r="Q327" s="68">
        <f>IF(Q$320=" ", " ",INDEX(User_interface!$C$85:$C$174,MATCH(Berekeningen!Q$320,User_interface!$B$85:$B$174))*INDEX(User_interface!$E$85:$E$174,MATCH(Berekeningen!Q$320,User_interface!$B$85:$B$174))*User_interface!$I$54*User_interface!$I$55-INDEX(User_interface!$C$85:$C$174,MATCH(Berekeningen!Q$320,User_interface!$B$85:$B$174))*INDEX(User_interface!$D$85:$D$174,MATCH(Berekeningen!Q$320,User_interface!$B$85:$B$174))*User_interface!$I$54*User_interface!$I$55)</f>
        <v>0</v>
      </c>
      <c r="R327" s="68">
        <f>IF(R$320=" ", " ",INDEX(User_interface!$C$85:$C$174,MATCH(Berekeningen!R$320,User_interface!$B$85:$B$174))*INDEX(User_interface!$E$85:$E$174,MATCH(Berekeningen!R$320,User_interface!$B$85:$B$174))*User_interface!$I$54*User_interface!$I$55-INDEX(User_interface!$C$85:$C$174,MATCH(Berekeningen!R$320,User_interface!$B$85:$B$174))*INDEX(User_interface!$D$85:$D$174,MATCH(Berekeningen!R$320,User_interface!$B$85:$B$174))*User_interface!$I$54*User_interface!$I$55)</f>
        <v>0</v>
      </c>
      <c r="S327" s="68">
        <f>IF(S$320=" ", " ",INDEX(User_interface!$C$85:$C$174,MATCH(Berekeningen!S$320,User_interface!$B$85:$B$174))*INDEX(User_interface!$E$85:$E$174,MATCH(Berekeningen!S$320,User_interface!$B$85:$B$174))*User_interface!$I$54*User_interface!$I$55-INDEX(User_interface!$C$85:$C$174,MATCH(Berekeningen!S$320,User_interface!$B$85:$B$174))*INDEX(User_interface!$D$85:$D$174,MATCH(Berekeningen!S$320,User_interface!$B$85:$B$174))*User_interface!$I$54*User_interface!$I$55)</f>
        <v>0</v>
      </c>
      <c r="T327" s="68">
        <f>IF(T$320=" ", " ",INDEX(User_interface!$C$85:$C$174,MATCH(Berekeningen!T$320,User_interface!$B$85:$B$174))*INDEX(User_interface!$E$85:$E$174,MATCH(Berekeningen!T$320,User_interface!$B$85:$B$174))*User_interface!$I$54*User_interface!$I$55-INDEX(User_interface!$C$85:$C$174,MATCH(Berekeningen!T$320,User_interface!$B$85:$B$174))*INDEX(User_interface!$D$85:$D$174,MATCH(Berekeningen!T$320,User_interface!$B$85:$B$174))*User_interface!$I$54*User_interface!$I$55)</f>
        <v>0</v>
      </c>
      <c r="U327" s="68">
        <f>IF(U$320=" ", " ",INDEX(User_interface!$C$85:$C$174,MATCH(Berekeningen!U$320,User_interface!$B$85:$B$174))*INDEX(User_interface!$E$85:$E$174,MATCH(Berekeningen!U$320,User_interface!$B$85:$B$174))*User_interface!$I$54*User_interface!$I$55-INDEX(User_interface!$C$85:$C$174,MATCH(Berekeningen!U$320,User_interface!$B$85:$B$174))*INDEX(User_interface!$D$85:$D$174,MATCH(Berekeningen!U$320,User_interface!$B$85:$B$174))*User_interface!$I$54*User_interface!$I$55)</f>
        <v>0</v>
      </c>
      <c r="V327" s="68">
        <f>IF(V$320=" ", " ",INDEX(User_interface!$C$85:$C$174,MATCH(Berekeningen!V$320,User_interface!$B$85:$B$174))*INDEX(User_interface!$E$85:$E$174,MATCH(Berekeningen!V$320,User_interface!$B$85:$B$174))*User_interface!$I$54*User_interface!$I$55-INDEX(User_interface!$C$85:$C$174,MATCH(Berekeningen!V$320,User_interface!$B$85:$B$174))*INDEX(User_interface!$D$85:$D$174,MATCH(Berekeningen!V$320,User_interface!$B$85:$B$174))*User_interface!$I$54*User_interface!$I$55)</f>
        <v>0</v>
      </c>
      <c r="W327" s="68">
        <f>IF(W$320=" ", " ",INDEX(User_interface!$C$85:$C$174,MATCH(Berekeningen!W$320,User_interface!$B$85:$B$174))*INDEX(User_interface!$E$85:$E$174,MATCH(Berekeningen!W$320,User_interface!$B$85:$B$174))*User_interface!$I$54*User_interface!$I$55-INDEX(User_interface!$C$85:$C$174,MATCH(Berekeningen!W$320,User_interface!$B$85:$B$174))*INDEX(User_interface!$D$85:$D$174,MATCH(Berekeningen!W$320,User_interface!$B$85:$B$174))*User_interface!$I$54*User_interface!$I$55)</f>
        <v>0</v>
      </c>
      <c r="X327" s="68">
        <f>IF(X$320=" ", " ",INDEX(User_interface!$C$85:$C$174,MATCH(Berekeningen!X$320,User_interface!$B$85:$B$174))*INDEX(User_interface!$E$85:$E$174,MATCH(Berekeningen!X$320,User_interface!$B$85:$B$174))*User_interface!$I$54*User_interface!$I$55-INDEX(User_interface!$C$85:$C$174,MATCH(Berekeningen!X$320,User_interface!$B$85:$B$174))*INDEX(User_interface!$D$85:$D$174,MATCH(Berekeningen!X$320,User_interface!$B$85:$B$174))*User_interface!$I$54*User_interface!$I$55)</f>
        <v>0</v>
      </c>
      <c r="Y327" s="68">
        <f>IF(Y$320=" ", " ",INDEX(User_interface!$C$85:$C$174,MATCH(Berekeningen!Y$320,User_interface!$B$85:$B$174))*INDEX(User_interface!$E$85:$E$174,MATCH(Berekeningen!Y$320,User_interface!$B$85:$B$174))*User_interface!$I$54*User_interface!$I$55-INDEX(User_interface!$C$85:$C$174,MATCH(Berekeningen!Y$320,User_interface!$B$85:$B$174))*INDEX(User_interface!$D$85:$D$174,MATCH(Berekeningen!Y$320,User_interface!$B$85:$B$174))*User_interface!$I$54*User_interface!$I$55)</f>
        <v>0</v>
      </c>
      <c r="Z327" s="68">
        <f>IF(Z$320=" ", " ",INDEX(User_interface!$C$85:$C$174,MATCH(Berekeningen!Z$320,User_interface!$B$85:$B$174))*INDEX(User_interface!$E$85:$E$174,MATCH(Berekeningen!Z$320,User_interface!$B$85:$B$174))*User_interface!$I$54*User_interface!$I$55-INDEX(User_interface!$C$85:$C$174,MATCH(Berekeningen!Z$320,User_interface!$B$85:$B$174))*INDEX(User_interface!$D$85:$D$174,MATCH(Berekeningen!Z$320,User_interface!$B$85:$B$174))*User_interface!$I$54*User_interface!$I$55)</f>
        <v>0</v>
      </c>
      <c r="AA327" s="68">
        <f>IF(AA$320=" ", " ",INDEX(User_interface!$C$85:$C$174,MATCH(Berekeningen!AA$320,User_interface!$B$85:$B$174))*INDEX(User_interface!$E$85:$E$174,MATCH(Berekeningen!AA$320,User_interface!$B$85:$B$174))*User_interface!$I$54*User_interface!$I$55-INDEX(User_interface!$C$85:$C$174,MATCH(Berekeningen!AA$320,User_interface!$B$85:$B$174))*INDEX(User_interface!$D$85:$D$174,MATCH(Berekeningen!AA$320,User_interface!$B$85:$B$174))*User_interface!$I$54*User_interface!$I$55)</f>
        <v>0</v>
      </c>
      <c r="AB327" s="68">
        <f>IF(AB$320=" ", " ",INDEX(User_interface!$C$85:$C$174,MATCH(Berekeningen!AB$320,User_interface!$B$85:$B$174))*INDEX(User_interface!$E$85:$E$174,MATCH(Berekeningen!AB$320,User_interface!$B$85:$B$174))*User_interface!$I$54*User_interface!$I$55-INDEX(User_interface!$C$85:$C$174,MATCH(Berekeningen!AB$320,User_interface!$B$85:$B$174))*INDEX(User_interface!$D$85:$D$174,MATCH(Berekeningen!AB$320,User_interface!$B$85:$B$174))*User_interface!$I$54*User_interface!$I$55)</f>
        <v>0</v>
      </c>
      <c r="AC327" s="68">
        <f>IF(AC$320=" ", " ",INDEX(User_interface!$C$85:$C$174,MATCH(Berekeningen!AC$320,User_interface!$B$85:$B$174))*INDEX(User_interface!$E$85:$E$174,MATCH(Berekeningen!AC$320,User_interface!$B$85:$B$174))*User_interface!$I$54*User_interface!$I$55-INDEX(User_interface!$C$85:$C$174,MATCH(Berekeningen!AC$320,User_interface!$B$85:$B$174))*INDEX(User_interface!$D$85:$D$174,MATCH(Berekeningen!AC$320,User_interface!$B$85:$B$174))*User_interface!$I$54*User_interface!$I$55)</f>
        <v>0</v>
      </c>
      <c r="AD327" s="68">
        <f>IF(AD$320=" ", " ",INDEX(User_interface!$C$85:$C$174,MATCH(Berekeningen!AD$320,User_interface!$B$85:$B$174))*INDEX(User_interface!$E$85:$E$174,MATCH(Berekeningen!AD$320,User_interface!$B$85:$B$174))*User_interface!$I$54*User_interface!$I$55-INDEX(User_interface!$C$85:$C$174,MATCH(Berekeningen!AD$320,User_interface!$B$85:$B$174))*INDEX(User_interface!$D$85:$D$174,MATCH(Berekeningen!AD$320,User_interface!$B$85:$B$174))*User_interface!$I$54*User_interface!$I$55)</f>
        <v>0</v>
      </c>
      <c r="AE327" s="68">
        <f>IF(AE$320=" ", " ",INDEX(User_interface!$C$85:$C$174,MATCH(Berekeningen!AE$320,User_interface!$B$85:$B$174))*INDEX(User_interface!$E$85:$E$174,MATCH(Berekeningen!AE$320,User_interface!$B$85:$B$174))*User_interface!$I$54*User_interface!$I$55-INDEX(User_interface!$C$85:$C$174,MATCH(Berekeningen!AE$320,User_interface!$B$85:$B$174))*INDEX(User_interface!$D$85:$D$174,MATCH(Berekeningen!AE$320,User_interface!$B$85:$B$174))*User_interface!$I$54*User_interface!$I$55)</f>
        <v>0</v>
      </c>
      <c r="AF327" s="68">
        <f>IF(AF$320=" ", " ",INDEX(User_interface!$C$85:$C$174,MATCH(Berekeningen!AF$320,User_interface!$B$85:$B$174))*INDEX(User_interface!$E$85:$E$174,MATCH(Berekeningen!AF$320,User_interface!$B$85:$B$174))*User_interface!$I$54*User_interface!$I$55-INDEX(User_interface!$C$85:$C$174,MATCH(Berekeningen!AF$320,User_interface!$B$85:$B$174))*INDEX(User_interface!$D$85:$D$174,MATCH(Berekeningen!AF$320,User_interface!$B$85:$B$174))*User_interface!$I$54*User_interface!$I$55)</f>
        <v>0</v>
      </c>
      <c r="AG327" s="68">
        <f>IF(AG$320=" ", " ",INDEX(User_interface!$C$85:$C$174,MATCH(Berekeningen!AG$320,User_interface!$B$85:$B$174))*INDEX(User_interface!$E$85:$E$174,MATCH(Berekeningen!AG$320,User_interface!$B$85:$B$174))*User_interface!$I$54*User_interface!$I$55-INDEX(User_interface!$C$85:$C$174,MATCH(Berekeningen!AG$320,User_interface!$B$85:$B$174))*INDEX(User_interface!$D$85:$D$174,MATCH(Berekeningen!AG$320,User_interface!$B$85:$B$174))*User_interface!$I$54*User_interface!$I$55)</f>
        <v>0</v>
      </c>
      <c r="AH327" s="68">
        <f>IF(AH$320=" ", " ",INDEX(User_interface!$C$85:$C$174,MATCH(Berekeningen!AH$320,User_interface!$B$85:$B$174))*INDEX(User_interface!$E$85:$E$174,MATCH(Berekeningen!AH$320,User_interface!$B$85:$B$174))*User_interface!$I$54*User_interface!$I$55-INDEX(User_interface!$C$85:$C$174,MATCH(Berekeningen!AH$320,User_interface!$B$85:$B$174))*INDEX(User_interface!$D$85:$D$174,MATCH(Berekeningen!AH$320,User_interface!$B$85:$B$174))*User_interface!$I$54*User_interface!$I$55)</f>
        <v>0</v>
      </c>
      <c r="AI327" s="68">
        <f>IF(AI$320=" ", " ",INDEX(User_interface!$C$85:$C$174,MATCH(Berekeningen!AI$320,User_interface!$B$85:$B$174))*INDEX(User_interface!$E$85:$E$174,MATCH(Berekeningen!AI$320,User_interface!$B$85:$B$174))*User_interface!$I$54*User_interface!$I$55-INDEX(User_interface!$C$85:$C$174,MATCH(Berekeningen!AI$320,User_interface!$B$85:$B$174))*INDEX(User_interface!$D$85:$D$174,MATCH(Berekeningen!AI$320,User_interface!$B$85:$B$174))*User_interface!$I$54*User_interface!$I$55)</f>
        <v>0</v>
      </c>
      <c r="AJ327" s="68">
        <f>IF(AJ$320=" ", " ",INDEX(User_interface!$C$85:$C$174,MATCH(Berekeningen!AJ$320,User_interface!$B$85:$B$174))*INDEX(User_interface!$E$85:$E$174,MATCH(Berekeningen!AJ$320,User_interface!$B$85:$B$174))*User_interface!$I$54*User_interface!$I$55-INDEX(User_interface!$C$85:$C$174,MATCH(Berekeningen!AJ$320,User_interface!$B$85:$B$174))*INDEX(User_interface!$D$85:$D$174,MATCH(Berekeningen!AJ$320,User_interface!$B$85:$B$174))*User_interface!$I$54*User_interface!$I$55)</f>
        <v>0</v>
      </c>
      <c r="AK327" s="68">
        <f>IF(AK$320=" ", " ",INDEX(User_interface!$C$85:$C$174,MATCH(Berekeningen!AK$320,User_interface!$B$85:$B$174))*INDEX(User_interface!$E$85:$E$174,MATCH(Berekeningen!AK$320,User_interface!$B$85:$B$174))*User_interface!$I$54*User_interface!$I$55-INDEX(User_interface!$C$85:$C$174,MATCH(Berekeningen!AK$320,User_interface!$B$85:$B$174))*INDEX(User_interface!$D$85:$D$174,MATCH(Berekeningen!AK$320,User_interface!$B$85:$B$174))*User_interface!$I$54*User_interface!$I$55)</f>
        <v>0</v>
      </c>
      <c r="AL327" s="68">
        <f>IF(AL$320=" ", " ",INDEX(User_interface!$C$85:$C$174,MATCH(Berekeningen!AL$320,User_interface!$B$85:$B$174))*INDEX(User_interface!$E$85:$E$174,MATCH(Berekeningen!AL$320,User_interface!$B$85:$B$174))*User_interface!$I$54*User_interface!$I$55-INDEX(User_interface!$C$85:$C$174,MATCH(Berekeningen!AL$320,User_interface!$B$85:$B$174))*INDEX(User_interface!$D$85:$D$174,MATCH(Berekeningen!AL$320,User_interface!$B$85:$B$174))*User_interface!$I$54*User_interface!$I$55)</f>
        <v>0</v>
      </c>
      <c r="AM327" s="68">
        <f>IF(AM$320=" ", " ",INDEX(User_interface!$C$85:$C$174,MATCH(Berekeningen!AM$320,User_interface!$B$85:$B$174))*INDEX(User_interface!$E$85:$E$174,MATCH(Berekeningen!AM$320,User_interface!$B$85:$B$174))*User_interface!$I$54*User_interface!$I$55-INDEX(User_interface!$C$85:$C$174,MATCH(Berekeningen!AM$320,User_interface!$B$85:$B$174))*INDEX(User_interface!$D$85:$D$174,MATCH(Berekeningen!AM$320,User_interface!$B$85:$B$174))*User_interface!$I$54*User_interface!$I$55)</f>
        <v>0</v>
      </c>
      <c r="AN327" s="68">
        <f>IF(AN$320=" ", " ",INDEX(User_interface!$C$85:$C$174,MATCH(Berekeningen!AN$320,User_interface!$B$85:$B$174))*INDEX(User_interface!$E$85:$E$174,MATCH(Berekeningen!AN$320,User_interface!$B$85:$B$174))*User_interface!$I$54*User_interface!$I$55-INDEX(User_interface!$C$85:$C$174,MATCH(Berekeningen!AN$320,User_interface!$B$85:$B$174))*INDEX(User_interface!$D$85:$D$174,MATCH(Berekeningen!AN$320,User_interface!$B$85:$B$174))*User_interface!$I$54*User_interface!$I$55)</f>
        <v>0</v>
      </c>
      <c r="AO327" s="68">
        <f>IF(AO$320=" ", " ",INDEX(User_interface!$C$85:$C$174,MATCH(Berekeningen!AO$320,User_interface!$B$85:$B$174))*INDEX(User_interface!$E$85:$E$174,MATCH(Berekeningen!AO$320,User_interface!$B$85:$B$174))*User_interface!$I$54*User_interface!$I$55-INDEX(User_interface!$C$85:$C$174,MATCH(Berekeningen!AO$320,User_interface!$B$85:$B$174))*INDEX(User_interface!$D$85:$D$174,MATCH(Berekeningen!AO$320,User_interface!$B$85:$B$174))*User_interface!$I$54*User_interface!$I$55)</f>
        <v>0</v>
      </c>
      <c r="AP327" s="68">
        <f>IF(AP$320=" ", " ",INDEX(User_interface!$C$85:$C$174,MATCH(Berekeningen!AP$320,User_interface!$B$85:$B$174))*INDEX(User_interface!$E$85:$E$174,MATCH(Berekeningen!AP$320,User_interface!$B$85:$B$174))*User_interface!$I$54*User_interface!$I$55-INDEX(User_interface!$C$85:$C$174,MATCH(Berekeningen!AP$320,User_interface!$B$85:$B$174))*INDEX(User_interface!$D$85:$D$174,MATCH(Berekeningen!AP$320,User_interface!$B$85:$B$174))*User_interface!$I$54*User_interface!$I$55)</f>
        <v>0</v>
      </c>
      <c r="AQ327" s="68">
        <f>IF(AQ$320=" ", " ",INDEX(User_interface!$C$85:$C$174,MATCH(Berekeningen!AQ$320,User_interface!$B$85:$B$174))*INDEX(User_interface!$E$85:$E$174,MATCH(Berekeningen!AQ$320,User_interface!$B$85:$B$174))*User_interface!$I$54*User_interface!$I$55-INDEX(User_interface!$C$85:$C$174,MATCH(Berekeningen!AQ$320,User_interface!$B$85:$B$174))*INDEX(User_interface!$D$85:$D$174,MATCH(Berekeningen!AQ$320,User_interface!$B$85:$B$174))*User_interface!$I$54*User_interface!$I$55)</f>
        <v>0</v>
      </c>
      <c r="AR327" s="68">
        <f>IF(AR$320=" ", " ",INDEX(User_interface!$C$85:$C$174,MATCH(Berekeningen!AR$320,User_interface!$B$85:$B$174))*INDEX(User_interface!$E$85:$E$174,MATCH(Berekeningen!AR$320,User_interface!$B$85:$B$174))*User_interface!$I$54*User_interface!$I$55-INDEX(User_interface!$C$85:$C$174,MATCH(Berekeningen!AR$320,User_interface!$B$85:$B$174))*INDEX(User_interface!$D$85:$D$174,MATCH(Berekeningen!AR$320,User_interface!$B$85:$B$174))*User_interface!$I$54*User_interface!$I$55)</f>
        <v>0</v>
      </c>
      <c r="AS327" s="68">
        <f>IF(AS$320=" ", " ",INDEX(User_interface!$C$85:$C$174,MATCH(Berekeningen!AS$320,User_interface!$B$85:$B$174))*INDEX(User_interface!$E$85:$E$174,MATCH(Berekeningen!AS$320,User_interface!$B$85:$B$174))*User_interface!$I$54*User_interface!$I$55-INDEX(User_interface!$C$85:$C$174,MATCH(Berekeningen!AS$320,User_interface!$B$85:$B$174))*INDEX(User_interface!$D$85:$D$174,MATCH(Berekeningen!AS$320,User_interface!$B$85:$B$174))*User_interface!$I$54*User_interface!$I$55)</f>
        <v>0</v>
      </c>
      <c r="AT327" s="68">
        <f>IF(AT$320=" ", " ",INDEX(User_interface!$C$85:$C$174,MATCH(Berekeningen!AT$320,User_interface!$B$85:$B$174))*INDEX(User_interface!$E$85:$E$174,MATCH(Berekeningen!AT$320,User_interface!$B$85:$B$174))*User_interface!$I$54*User_interface!$I$55-INDEX(User_interface!$C$85:$C$174,MATCH(Berekeningen!AT$320,User_interface!$B$85:$B$174))*INDEX(User_interface!$D$85:$D$174,MATCH(Berekeningen!AT$320,User_interface!$B$85:$B$174))*User_interface!$I$54*User_interface!$I$55)</f>
        <v>0</v>
      </c>
      <c r="AU327" s="68">
        <f>IF(AU$320=" ", " ",INDEX(User_interface!$C$85:$C$174,MATCH(Berekeningen!AU$320,User_interface!$B$85:$B$174))*INDEX(User_interface!$E$85:$E$174,MATCH(Berekeningen!AU$320,User_interface!$B$85:$B$174))*User_interface!$I$54*User_interface!$I$55-INDEX(User_interface!$C$85:$C$174,MATCH(Berekeningen!AU$320,User_interface!$B$85:$B$174))*INDEX(User_interface!$D$85:$D$174,MATCH(Berekeningen!AU$320,User_interface!$B$85:$B$174))*User_interface!$I$54*User_interface!$I$55)</f>
        <v>0</v>
      </c>
      <c r="AV327" s="68">
        <f>IF(AV$320=" ", " ",INDEX(User_interface!$C$85:$C$174,MATCH(Berekeningen!AV$320,User_interface!$B$85:$B$174))*INDEX(User_interface!$E$85:$E$174,MATCH(Berekeningen!AV$320,User_interface!$B$85:$B$174))*User_interface!$I$54*User_interface!$I$55-INDEX(User_interface!$C$85:$C$174,MATCH(Berekeningen!AV$320,User_interface!$B$85:$B$174))*INDEX(User_interface!$D$85:$D$174,MATCH(Berekeningen!AV$320,User_interface!$B$85:$B$174))*User_interface!$I$54*User_interface!$I$55)</f>
        <v>0</v>
      </c>
      <c r="AW327" s="68">
        <f>IF(AW$320=" ", " ",INDEX(User_interface!$C$85:$C$174,MATCH(Berekeningen!AW$320,User_interface!$B$85:$B$174))*INDEX(User_interface!$E$85:$E$174,MATCH(Berekeningen!AW$320,User_interface!$B$85:$B$174))*User_interface!$I$54*User_interface!$I$55-INDEX(User_interface!$C$85:$C$174,MATCH(Berekeningen!AW$320,User_interface!$B$85:$B$174))*INDEX(User_interface!$D$85:$D$174,MATCH(Berekeningen!AW$320,User_interface!$B$85:$B$174))*User_interface!$I$54*User_interface!$I$55)</f>
        <v>0</v>
      </c>
      <c r="AX327" s="68">
        <f>IF(AX$320=" ", " ",INDEX(User_interface!$C$85:$C$174,MATCH(Berekeningen!AX$320,User_interface!$B$85:$B$174))*INDEX(User_interface!$E$85:$E$174,MATCH(Berekeningen!AX$320,User_interface!$B$85:$B$174))*User_interface!$I$54*User_interface!$I$55-INDEX(User_interface!$C$85:$C$174,MATCH(Berekeningen!AX$320,User_interface!$B$85:$B$174))*INDEX(User_interface!$D$85:$D$174,MATCH(Berekeningen!AX$320,User_interface!$B$85:$B$174))*User_interface!$I$54*User_interface!$I$55)</f>
        <v>0</v>
      </c>
      <c r="AY327" s="68">
        <f>IF(AY$320=" ", " ",INDEX(User_interface!$C$85:$C$174,MATCH(Berekeningen!AY$320,User_interface!$B$85:$B$174))*INDEX(User_interface!$E$85:$E$174,MATCH(Berekeningen!AY$320,User_interface!$B$85:$B$174))*User_interface!$I$54*User_interface!$I$55-INDEX(User_interface!$C$85:$C$174,MATCH(Berekeningen!AY$320,User_interface!$B$85:$B$174))*INDEX(User_interface!$D$85:$D$174,MATCH(Berekeningen!AY$320,User_interface!$B$85:$B$174))*User_interface!$I$54*User_interface!$I$55)</f>
        <v>0</v>
      </c>
      <c r="AZ327" s="68">
        <f>IF(AZ$320=" ", " ",INDEX(User_interface!$C$85:$C$174,MATCH(Berekeningen!AZ$320,User_interface!$B$85:$B$174))*INDEX(User_interface!$E$85:$E$174,MATCH(Berekeningen!AZ$320,User_interface!$B$85:$B$174))*User_interface!$I$54*User_interface!$I$55-INDEX(User_interface!$C$85:$C$174,MATCH(Berekeningen!AZ$320,User_interface!$B$85:$B$174))*INDEX(User_interface!$D$85:$D$174,MATCH(Berekeningen!AZ$320,User_interface!$B$85:$B$174))*User_interface!$I$54*User_interface!$I$55)</f>
        <v>0</v>
      </c>
      <c r="BA327" s="68">
        <f>IF(BA$320=" ", " ",INDEX(User_interface!$C$85:$C$174,MATCH(Berekeningen!BA$320,User_interface!$B$85:$B$174))*INDEX(User_interface!$E$85:$E$174,MATCH(Berekeningen!BA$320,User_interface!$B$85:$B$174))*User_interface!$I$54*User_interface!$I$55-INDEX(User_interface!$C$85:$C$174,MATCH(Berekeningen!BA$320,User_interface!$B$85:$B$174))*INDEX(User_interface!$D$85:$D$174,MATCH(Berekeningen!BA$320,User_interface!$B$85:$B$174))*User_interface!$I$54*User_interface!$I$55)</f>
        <v>0</v>
      </c>
      <c r="BB327" s="68">
        <f>IF(BB$320=" ", " ",INDEX(User_interface!$C$85:$C$174,MATCH(Berekeningen!BB$320,User_interface!$B$85:$B$174))*INDEX(User_interface!$E$85:$E$174,MATCH(Berekeningen!BB$320,User_interface!$B$85:$B$174))*User_interface!$I$54*User_interface!$I$55-INDEX(User_interface!$C$85:$C$174,MATCH(Berekeningen!BB$320,User_interface!$B$85:$B$174))*INDEX(User_interface!$D$85:$D$174,MATCH(Berekeningen!BB$320,User_interface!$B$85:$B$174))*User_interface!$I$54*User_interface!$I$55)</f>
        <v>0</v>
      </c>
      <c r="BC327" s="68">
        <f>IF(BC$320=" ", " ",INDEX(User_interface!$C$85:$C$174,MATCH(Berekeningen!BC$320,User_interface!$B$85:$B$174))*INDEX(User_interface!$E$85:$E$174,MATCH(Berekeningen!BC$320,User_interface!$B$85:$B$174))*User_interface!$I$54*User_interface!$I$55-INDEX(User_interface!$C$85:$C$174,MATCH(Berekeningen!BC$320,User_interface!$B$85:$B$174))*INDEX(User_interface!$D$85:$D$174,MATCH(Berekeningen!BC$320,User_interface!$B$85:$B$174))*User_interface!$I$54*User_interface!$I$55)</f>
        <v>0</v>
      </c>
      <c r="BD327" s="68" t="str">
        <f>IF(BD$320=" ", " ",INDEX(User_interface!$C$85:$C$174,MATCH(Berekeningen!BD$320,User_interface!$B$85:$B$174))*INDEX(User_interface!$E$85:$E$174,MATCH(Berekeningen!BD$320,User_interface!$B$85:$B$174))*User_interface!$I$54*User_interface!$I$55-INDEX(User_interface!$C$85:$C$174,MATCH(Berekeningen!BD$320,User_interface!$B$85:$B$174))*INDEX(User_interface!$D$85:$D$174,MATCH(Berekeningen!BD$320,User_interface!$B$85:$B$174))*User_interface!$I$54*User_interface!$I$55)</f>
        <v xml:space="preserve"> </v>
      </c>
      <c r="BE327" s="68" t="str">
        <f>IF(BE$320=" ", " ",INDEX(User_interface!$C$85:$C$174,MATCH(Berekeningen!BE$320,User_interface!$B$85:$B$174))*INDEX(User_interface!$E$85:$E$174,MATCH(Berekeningen!BE$320,User_interface!$B$85:$B$174))*User_interface!$I$54*User_interface!$I$55-INDEX(User_interface!$C$85:$C$174,MATCH(Berekeningen!BE$320,User_interface!$B$85:$B$174))*INDEX(User_interface!$D$85:$D$174,MATCH(Berekeningen!BE$320,User_interface!$B$85:$B$174))*User_interface!$I$54*User_interface!$I$55)</f>
        <v xml:space="preserve"> </v>
      </c>
      <c r="BF327" s="68" t="str">
        <f>IF(BF$320=" ", " ",INDEX(User_interface!$C$85:$C$174,MATCH(Berekeningen!BF$320,User_interface!$B$85:$B$174))*INDEX(User_interface!$E$85:$E$174,MATCH(Berekeningen!BF$320,User_interface!$B$85:$B$174))*User_interface!$I$54*User_interface!$I$55-INDEX(User_interface!$C$85:$C$174,MATCH(Berekeningen!BF$320,User_interface!$B$85:$B$174))*INDEX(User_interface!$D$85:$D$174,MATCH(Berekeningen!BF$320,User_interface!$B$85:$B$174))*User_interface!$I$54*User_interface!$I$55)</f>
        <v xml:space="preserve"> </v>
      </c>
      <c r="BG327" s="68" t="str">
        <f>IF(BG$320=" ", " ",INDEX(User_interface!$C$85:$C$174,MATCH(Berekeningen!BG$320,User_interface!$B$85:$B$174))*INDEX(User_interface!$E$85:$E$174,MATCH(Berekeningen!BG$320,User_interface!$B$85:$B$174))*User_interface!$I$54*User_interface!$I$55-INDEX(User_interface!$C$85:$C$174,MATCH(Berekeningen!BG$320,User_interface!$B$85:$B$174))*INDEX(User_interface!$D$85:$D$174,MATCH(Berekeningen!BG$320,User_interface!$B$85:$B$174))*User_interface!$I$54*User_interface!$I$55)</f>
        <v xml:space="preserve"> </v>
      </c>
      <c r="BH327" s="68" t="str">
        <f>IF(BH$320=" ", " ",INDEX(User_interface!$C$85:$C$174,MATCH(Berekeningen!BH$320,User_interface!$B$85:$B$174))*INDEX(User_interface!$E$85:$E$174,MATCH(Berekeningen!BH$320,User_interface!$B$85:$B$174))*User_interface!$I$54*User_interface!$I$55-INDEX(User_interface!$C$85:$C$174,MATCH(Berekeningen!BH$320,User_interface!$B$85:$B$174))*INDEX(User_interface!$D$85:$D$174,MATCH(Berekeningen!BH$320,User_interface!$B$85:$B$174))*User_interface!$I$54*User_interface!$I$55)</f>
        <v xml:space="preserve"> </v>
      </c>
      <c r="BI327" s="68" t="str">
        <f>IF(BI$320=" ", " ",INDEX(User_interface!$C$85:$C$174,MATCH(Berekeningen!BI$320,User_interface!$B$85:$B$174))*INDEX(User_interface!$E$85:$E$174,MATCH(Berekeningen!BI$320,User_interface!$B$85:$B$174))*User_interface!$I$54*User_interface!$I$55-INDEX(User_interface!$C$85:$C$174,MATCH(Berekeningen!BI$320,User_interface!$B$85:$B$174))*INDEX(User_interface!$D$85:$D$174,MATCH(Berekeningen!BI$320,User_interface!$B$85:$B$174))*User_interface!$I$54*User_interface!$I$55)</f>
        <v xml:space="preserve"> </v>
      </c>
      <c r="BJ327" s="68" t="str">
        <f>IF(BJ$320=" ", " ",INDEX(User_interface!$C$85:$C$174,MATCH(Berekeningen!BJ$320,User_interface!$B$85:$B$174))*INDEX(User_interface!$E$85:$E$174,MATCH(Berekeningen!BJ$320,User_interface!$B$85:$B$174))*User_interface!$I$54*User_interface!$I$55-INDEX(User_interface!$C$85:$C$174,MATCH(Berekeningen!BJ$320,User_interface!$B$85:$B$174))*INDEX(User_interface!$D$85:$D$174,MATCH(Berekeningen!BJ$320,User_interface!$B$85:$B$174))*User_interface!$I$54*User_interface!$I$55)</f>
        <v xml:space="preserve"> </v>
      </c>
      <c r="BK327" s="68" t="str">
        <f>IF(BK$320=" ", " ",INDEX(User_interface!$C$85:$C$174,MATCH(Berekeningen!BK$320,User_interface!$B$85:$B$174))*INDEX(User_interface!$E$85:$E$174,MATCH(Berekeningen!BK$320,User_interface!$B$85:$B$174))*User_interface!$I$54*User_interface!$I$55-INDEX(User_interface!$C$85:$C$174,MATCH(Berekeningen!BK$320,User_interface!$B$85:$B$174))*INDEX(User_interface!$D$85:$D$174,MATCH(Berekeningen!BK$320,User_interface!$B$85:$B$174))*User_interface!$I$54*User_interface!$I$55)</f>
        <v xml:space="preserve"> </v>
      </c>
      <c r="BL327" s="68" t="str">
        <f>IF(BL$320=" ", " ",INDEX(User_interface!$C$85:$C$174,MATCH(Berekeningen!BL$320,User_interface!$B$85:$B$174))*INDEX(User_interface!$E$85:$E$174,MATCH(Berekeningen!BL$320,User_interface!$B$85:$B$174))*User_interface!$I$54*User_interface!$I$55-INDEX(User_interface!$C$85:$C$174,MATCH(Berekeningen!BL$320,User_interface!$B$85:$B$174))*INDEX(User_interface!$D$85:$D$174,MATCH(Berekeningen!BL$320,User_interface!$B$85:$B$174))*User_interface!$I$54*User_interface!$I$55)</f>
        <v xml:space="preserve"> </v>
      </c>
      <c r="BM327" s="68" t="str">
        <f>IF(BM$320=" ", " ",INDEX(User_interface!$C$85:$C$174,MATCH(Berekeningen!BM$320,User_interface!$B$85:$B$174))*INDEX(User_interface!$E$85:$E$174,MATCH(Berekeningen!BM$320,User_interface!$B$85:$B$174))*User_interface!$I$54*User_interface!$I$55-INDEX(User_interface!$C$85:$C$174,MATCH(Berekeningen!BM$320,User_interface!$B$85:$B$174))*INDEX(User_interface!$D$85:$D$174,MATCH(Berekeningen!BM$320,User_interface!$B$85:$B$174))*User_interface!$I$54*User_interface!$I$55)</f>
        <v xml:space="preserve"> </v>
      </c>
    </row>
    <row r="328" spans="2:65">
      <c r="B328" s="88" t="s">
        <v>5</v>
      </c>
      <c r="C328" s="88" t="s">
        <v>32</v>
      </c>
      <c r="D328" s="68" t="s">
        <v>6</v>
      </c>
      <c r="E328" s="86" t="str">
        <f t="shared" si="17"/>
        <v>Ref.</v>
      </c>
      <c r="P328" s="55">
        <f>IF(P$320=" "," ",IF(P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Q328" s="55">
        <f>IF(Q$320=" "," ",IF(Q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R328" s="55">
        <f>IF(R$320=" "," ",IF(R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S328" s="55">
        <f>IF(S$320=" "," ",IF(S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T328" s="55">
        <f>IF(T$320=" "," ",IF(T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U328" s="55">
        <f>IF(U$320=" "," ",IF(U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V328" s="55">
        <f>IF(V$320=" "," ",IF(V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W328" s="55">
        <f>IF(W$320=" "," ",IF(W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X328" s="55">
        <f>IF(X$320=" "," ",IF(X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Y328" s="55">
        <f>IF(Y$320=" "," ",IF(Y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Z328" s="55">
        <f>IF(Z$320=" "," ",IF(Z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A328" s="55">
        <f>IF(AA$320=" "," ",IF(AA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B328" s="55">
        <f>IF(AB$320=" "," ",IF(AB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C328" s="55">
        <f>IF(AC$320=" "," ",IF(AC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D328" s="55">
        <f>IF(AD$320=" "," ",IF(AD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E328" s="55">
        <f>IF(AE$320=" "," ",IF(AE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F328" s="55">
        <f>IF(AF$320=" "," ",IF(AF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G328" s="55">
        <f>IF(AG$320=" "," ",IF(AG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H328" s="55">
        <f>IF(AH$320=" "," ",IF(AH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I328" s="55">
        <f>IF(AI$320=" "," ",IF(AI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J328" s="55">
        <f>IF(AJ$320=" "," ",IF(AJ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K328" s="55">
        <f>IF(AK$320=" "," ",IF(AK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L328" s="55">
        <f>IF(AL$320=" "," ",IF(AL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M328" s="55">
        <f>IF(AM$320=" "," ",IF(AM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N328" s="55">
        <f>IF(AN$320=" "," ",IF(AN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O328" s="55">
        <f>IF(AO$320=" "," ",IF(AO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P328" s="55">
        <f>IF(AP$320=" "," ",IF(AP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Q328" s="55">
        <f>IF(AQ$320=" "," ",IF(AQ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R328" s="55">
        <f>IF(AR$320=" "," ",IF(AR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S328" s="55">
        <f>IF(AS$320=" "," ",IF(AS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T328" s="55">
        <f>IF(AT$320=" "," ",IF(AT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U328" s="55">
        <f>IF(AU$320=" "," ",IF(AU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V328" s="55">
        <f>IF(AV$320=" "," ",IF(AV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W328" s="55">
        <f>IF(AW$320=" "," ",IF(AW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X328" s="55">
        <f>IF(AX$320=" "," ",IF(AX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Y328" s="55">
        <f>IF(AY$320=" "," ",IF(AY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AZ328" s="55">
        <f>IF(AZ$320=" "," ",IF(AZ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BA328" s="55">
        <f>IF(BA$320=" "," ",IF(BA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BB328" s="55">
        <f>IF(BB$320=" "," ",IF(BB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BC328" s="55">
        <f>IF(BC$320=" "," ",IF(BC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>0</v>
      </c>
      <c r="BD328" s="55" t="str">
        <f>IF(BD$320=" "," ",IF(BD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E328" s="55" t="str">
        <f>IF(BE$320=" "," ",IF(BE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F328" s="55" t="str">
        <f>IF(BF$320=" "," ",IF(BF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G328" s="55" t="str">
        <f>IF(BG$320=" "," ",IF(BG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H328" s="55" t="str">
        <f>IF(BH$320=" "," ",IF(BH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I328" s="55" t="str">
        <f>IF(BI$320=" "," ",IF(BI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J328" s="55" t="str">
        <f>IF(BJ$320=" "," ",IF(BJ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K328" s="55" t="str">
        <f>IF(BK$320=" "," ",IF(BK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L328" s="55" t="str">
        <f>IF(BL$320=" "," ",IF(BL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  <c r="BM328" s="55" t="str">
        <f>IF(BM$320=" "," ",IF(BM320=Berekeningen!$P320,IF($E328=$S$3,INDEX(Data_sheet!$V$78:$V$85,MATCH(Berekeningen!$C328,Data_sheet!$C$78:$C$85,0))*User_interface!$I$54,IF($E328=$S$4,INDEX(Data_sheet!$W$78:$W1057,MATCH(Berekeningen!$C328,Data_sheet!$C$78:$C$85,0))*User_interface!$I$54,IF($E328=$S$5,INDEX(Data_sheet!$X$78:$X$85,MATCH(Berekeningen!$C328,Data_sheet!$C$78:$C$85,0))*User_interface!$I$54,IF($E328=$S$6,0,"ERROR")))),0))</f>
        <v xml:space="preserve"> </v>
      </c>
    </row>
    <row r="329" spans="2:65">
      <c r="B329" s="88"/>
      <c r="C329" s="68" t="s">
        <v>43</v>
      </c>
      <c r="D329" s="68" t="s">
        <v>6</v>
      </c>
      <c r="F329" s="68" t="str">
        <f>IF(F320=" "," ",SUM(SUMIF($B321:$B328,$U$4,F321:F328),-SUMIF($B321:$B328,$U$3,F321:F328))/(1+User_interface!$I$59)^(F320-($P320-1)))</f>
        <v xml:space="preserve"> </v>
      </c>
      <c r="G329" s="68" t="str">
        <f>IF(G320=" "," ",SUM(SUMIF($B321:$B328,$U$4,G321:G328),-SUMIF($B321:$B328,$U$3,G321:G328))/(1+User_interface!$I$59)^(G320-($P320-1)))</f>
        <v xml:space="preserve"> </v>
      </c>
      <c r="H329" s="68" t="str">
        <f>IF(H320=" "," ",SUM(SUMIF($B321:$B328,$U$4,H321:H328),-SUMIF($B321:$B328,$U$3,H321:H328))/(1+User_interface!$I$59)^(H320-($P320-1)))</f>
        <v xml:space="preserve"> </v>
      </c>
      <c r="I329" s="68" t="str">
        <f>IF(I320=" "," ",SUM(SUMIF($B321:$B328,$U$4,I321:I328),-SUMIF($B321:$B328,$U$3,I321:I328))/(1+User_interface!$I$59)^(I320-($P320-1)))</f>
        <v xml:space="preserve"> </v>
      </c>
      <c r="J329" s="68" t="str">
        <f>IF(J320=" "," ",SUM(SUMIF($B321:$B328,$U$4,J321:J328),-SUMIF($B321:$B328,$U$3,J321:J328))/(1+User_interface!$I$59)^(J320-($P320-1)))</f>
        <v xml:space="preserve"> </v>
      </c>
      <c r="K329" s="68" t="str">
        <f>IF(K320=" "," ",SUM(SUMIF($B321:$B328,$U$4,K321:K328),-SUMIF($B321:$B328,$U$3,K321:K328))/(1+User_interface!$I$59)^(K320-($P320-1)))</f>
        <v xml:space="preserve"> </v>
      </c>
      <c r="L329" s="68" t="str">
        <f>IF(L320=" "," ",SUM(SUMIF($B321:$B328,$U$4,L321:L328),-SUMIF($B321:$B328,$U$3,L321:L328))/(1+User_interface!$I$59)^(L320-($P320-1)))</f>
        <v xml:space="preserve"> </v>
      </c>
      <c r="M329" s="68" t="str">
        <f>IF(M320=" "," ",SUM(SUMIF($B321:$B328,$U$4,M321:M328),-SUMIF($B321:$B328,$U$3,M321:M328))/(1+User_interface!$I$59)^(M320-($P320-1)))</f>
        <v xml:space="preserve"> </v>
      </c>
      <c r="N329" s="68" t="str">
        <f>IF(N320=" "," ",SUM(SUMIF($B321:$B328,$U$4,N321:N328),-SUMIF($B321:$B328,$U$3,N321:N328))/(1+User_interface!$I$59)^(N320-($P320-1)))</f>
        <v xml:space="preserve"> </v>
      </c>
      <c r="O329" s="68" t="str">
        <f>IF(O320=" "," ",SUM(SUMIF($B321:$B328,$U$4,O321:O328),-SUMIF($B321:$B328,$U$3,O321:O328))/(1+User_interface!$I$59)^(O320-($P320-1)))</f>
        <v xml:space="preserve"> </v>
      </c>
      <c r="P329" s="68">
        <f>IF(P320=" "," ",SUM(SUMIF($B321:$B328,$U$4,P321:P328),-SUMIF($B321:$B328,$U$3,P321:P328))/(1+User_interface!$I$59)^(P320-($P320-1)))</f>
        <v>516609.03527203179</v>
      </c>
      <c r="Q329" s="68">
        <f>IF(Q320=" "," ",SUM(SUMIF($B321:$B328,$U$4,Q321:Q328),-SUMIF($B321:$B328,$U$3,Q321:Q328))/(1+User_interface!$I$59)^(Q320-($P320-1)))</f>
        <v>104151.026503719</v>
      </c>
      <c r="R329" s="68">
        <f>IF(R320=" "," ",SUM(SUMIF($B321:$B328,$U$4,R321:R328),-SUMIF($B321:$B328,$U$3,R321:R328))/(1+User_interface!$I$59)^(R320-($P320-1)))</f>
        <v>101412.87877674683</v>
      </c>
      <c r="S329" s="68">
        <f>IF(S320=" "," ",SUM(SUMIF($B321:$B328,$U$4,S321:S328),-SUMIF($B321:$B328,$U$3,S321:S328))/(1+User_interface!$I$59)^(S320-($P320-1)))</f>
        <v>98746.717406764204</v>
      </c>
      <c r="T329" s="68">
        <f>IF(T320=" "," ",SUM(SUMIF($B321:$B328,$U$4,T321:T328),-SUMIF($B321:$B328,$U$3,T321:T328))/(1+User_interface!$I$59)^(T320-($P320-1)))</f>
        <v>96150.649860529913</v>
      </c>
      <c r="U329" s="68">
        <f>IF(U320=" "," ",SUM(SUMIF($B321:$B328,$U$4,U321:U328),-SUMIF($B321:$B328,$U$3,U321:U328))/(1+User_interface!$I$59)^(U320-($P320-1)))</f>
        <v>93622.833359814918</v>
      </c>
      <c r="V329" s="68">
        <f>IF(V320=" "," ",SUM(SUMIF($B321:$B328,$U$4,V321:V328),-SUMIF($B321:$B328,$U$3,V321:V328))/(1+User_interface!$I$59)^(V320-($P320-1)))</f>
        <v>91161.473573334879</v>
      </c>
      <c r="W329" s="68">
        <f>IF(W320=" "," ",SUM(SUMIF($B321:$B328,$U$4,W321:W328),-SUMIF($B321:$B328,$U$3,W321:W328))/(1+User_interface!$I$59)^(W320-($P320-1)))</f>
        <v>88764.823343071956</v>
      </c>
      <c r="X329" s="68">
        <f>IF(X320=" "," ",SUM(SUMIF($B321:$B328,$U$4,X321:X328),-SUMIF($B321:$B328,$U$3,X321:X328))/(1+User_interface!$I$59)^(X320-($P320-1)))</f>
        <v>86431.181444081754</v>
      </c>
      <c r="Y329" s="68">
        <f>IF(Y320=" "," ",SUM(SUMIF($B321:$B328,$U$4,Y321:Y328),-SUMIF($B321:$B328,$U$3,Y321:Y328))/(1+User_interface!$I$59)^(Y320-($P320-1)))</f>
        <v>84158.891376905318</v>
      </c>
      <c r="Z329" s="68">
        <f>IF(Z320=" "," ",SUM(SUMIF($B321:$B328,$U$4,Z321:Z328),-SUMIF($B321:$B328,$U$3,Z321:Z328))/(1+User_interface!$I$59)^(Z320-($P320-1)))</f>
        <v>81946.340191728639</v>
      </c>
      <c r="AA329" s="68">
        <f>IF(AA320=" "," ",SUM(SUMIF($B321:$B328,$U$4,AA321:AA328),-SUMIF($B321:$B328,$U$3,AA321:AA328))/(1+User_interface!$I$59)^(AA320-($P320-1)))</f>
        <v>79791.95734345536</v>
      </c>
      <c r="AB329" s="68">
        <f>IF(AB320=" "," ",SUM(SUMIF($B321:$B328,$U$4,AB321:AB328),-SUMIF($B321:$B328,$U$3,AB321:AB328))/(1+User_interface!$I$59)^(AB320-($P320-1)))</f>
        <v>77694.213576879629</v>
      </c>
      <c r="AC329" s="68">
        <f>IF(AC320=" "," ",SUM(SUMIF($B321:$B328,$U$4,AC321:AC328),-SUMIF($B321:$B328,$U$3,AC321:AC328))/(1+User_interface!$I$59)^(AC320-($P320-1)))</f>
        <v>75651.619841168082</v>
      </c>
      <c r="AD329" s="68">
        <f>IF(AD320=" "," ",SUM(SUMIF($B321:$B328,$U$4,AD321:AD328),-SUMIF($B321:$B328,$U$3,AD321:AD328))/(1+User_interface!$I$59)^(AD320-($P320-1)))</f>
        <v>73662.726232880319</v>
      </c>
      <c r="AE329" s="68">
        <f>IF(AE320=" "," ",SUM(SUMIF($B321:$B328,$U$4,AE321:AE328),-SUMIF($B321:$B328,$U$3,AE321:AE328))/(1+User_interface!$I$59)^(AE320-($P320-1)))</f>
        <v>71726.120966777351</v>
      </c>
      <c r="AF329" s="68">
        <f>IF(AF320=" "," ",SUM(SUMIF($B321:$B328,$U$4,AF321:AF328),-SUMIF($B321:$B328,$U$3,AF321:AF328))/(1+User_interface!$I$59)^(AF320-($P320-1)))</f>
        <v>69840.429373687788</v>
      </c>
      <c r="AG329" s="68">
        <f>IF(AG320=" "," ",SUM(SUMIF($B321:$B328,$U$4,AG321:AG328),-SUMIF($B321:$B328,$U$3,AG321:AG328))/(1+User_interface!$I$59)^(AG320-($P320-1)))</f>
        <v>68004.312924720347</v>
      </c>
      <c r="AH329" s="68">
        <f>IF(AH320=" "," ",SUM(SUMIF($B321:$B328,$U$4,AH321:AH328),-SUMIF($B321:$B328,$U$3,AH321:AH328))/(1+User_interface!$I$59)^(AH320-($P320-1)))</f>
        <v>66216.468281129841</v>
      </c>
      <c r="AI329" s="68">
        <f>IF(AI320=" "," ",SUM(SUMIF($B321:$B328,$U$4,AI321:AI328),-SUMIF($B321:$B328,$U$3,AI321:AI328))/(1+User_interface!$I$59)^(AI320-($P320-1)))</f>
        <v>64475.626369162463</v>
      </c>
      <c r="AJ329" s="68">
        <f>IF(AJ320=" "," ",SUM(SUMIF($B321:$B328,$U$4,AJ321:AJ328),-SUMIF($B321:$B328,$U$3,AJ321:AJ328))/(1+User_interface!$I$59)^(AJ320-($P320-1)))</f>
        <v>62780.551479223432</v>
      </c>
      <c r="AK329" s="68">
        <f>IF(AK320=" "," ",SUM(SUMIF($B321:$B328,$U$4,AK321:AK328),-SUMIF($B321:$B328,$U$3,AK321:AK328))/(1+User_interface!$I$59)^(AK320-($P320-1)))</f>
        <v>61130.040388727793</v>
      </c>
      <c r="AL329" s="68">
        <f>IF(AL320=" "," ",SUM(SUMIF($B321:$B328,$U$4,AL321:AL328),-SUMIF($B321:$B328,$U$3,AL321:AL328))/(1+User_interface!$I$59)^(AL320-($P320-1)))</f>
        <v>59522.921508011488</v>
      </c>
      <c r="AM329" s="68">
        <f>IF(AM320=" "," ",SUM(SUMIF($B321:$B328,$U$4,AM321:AM328),-SUMIF($B321:$B328,$U$3,AM321:AM328))/(1+User_interface!$I$59)^(AM320-($P320-1)))</f>
        <v>57958.054048696686</v>
      </c>
      <c r="AN329" s="68">
        <f>IF(AN320=" "," ",SUM(SUMIF($B321:$B328,$U$4,AN321:AN328),-SUMIF($B321:$B328,$U$3,AN321:AN328))/(1+User_interface!$I$59)^(AN320-($P320-1)))</f>
        <v>56434.327213920827</v>
      </c>
      <c r="AO329" s="68">
        <f>IF(AO320=" "," ",SUM(SUMIF($B321:$B328,$U$4,AO321:AO328),-SUMIF($B321:$B328,$U$3,AO321:AO328))/(1+User_interface!$I$59)^(AO320-($P320-1)))</f>
        <v>54950.65940985475</v>
      </c>
      <c r="AP329" s="68">
        <f>IF(AP320=" "," ",SUM(SUMIF($B321:$B328,$U$4,AP321:AP328),-SUMIF($B321:$B328,$U$3,AP321:AP328))/(1+User_interface!$I$59)^(AP320-($P320-1)))</f>
        <v>53505.997477950106</v>
      </c>
      <c r="AQ329" s="68">
        <f>IF(AQ320=" "," ",SUM(SUMIF($B321:$B328,$U$4,AQ321:AQ328),-SUMIF($B321:$B328,$U$3,AQ321:AQ328))/(1+User_interface!$I$59)^(AQ320-($P320-1)))</f>
        <v>52099.315947371084</v>
      </c>
      <c r="AR329" s="68">
        <f>IF(AR320=" "," ",SUM(SUMIF($B321:$B328,$U$4,AR321:AR328),-SUMIF($B321:$B328,$U$3,AR321:AR328))/(1+User_interface!$I$59)^(AR320-($P320-1)))</f>
        <v>50729.616307079938</v>
      </c>
      <c r="AS329" s="68">
        <f>IF(AS320=" "," ",SUM(SUMIF($B321:$B328,$U$4,AS321:AS328),-SUMIF($B321:$B328,$U$3,AS321:AS328))/(1+User_interface!$I$59)^(AS320-($P320-1)))</f>
        <v>49395.926297059341</v>
      </c>
      <c r="AT329" s="68">
        <f>IF(AT320=" "," ",SUM(SUMIF($B321:$B328,$U$4,AT321:AT328),-SUMIF($B321:$B328,$U$3,AT321:AT328))/(1+User_interface!$I$59)^(AT320-($P320-1)))</f>
        <v>48097.29921816878</v>
      </c>
      <c r="AU329" s="68">
        <f>IF(AU320=" "," ",SUM(SUMIF($B321:$B328,$U$4,AU321:AU328),-SUMIF($B321:$B328,$U$3,AU321:AU328))/(1+User_interface!$I$59)^(AU320-($P320-1)))</f>
        <v>46832.813260144881</v>
      </c>
      <c r="AV329" s="68">
        <f>IF(AV320=" "," ",SUM(SUMIF($B321:$B328,$U$4,AV321:AV328),-SUMIF($B321:$B328,$U$3,AV321:AV328))/(1+User_interface!$I$59)^(AV320-($P320-1)))</f>
        <v>45601.570847268631</v>
      </c>
      <c r="AW329" s="68">
        <f>IF(AW320=" "," ",SUM(SUMIF($B321:$B328,$U$4,AW321:AW328),-SUMIF($B321:$B328,$U$3,AW321:AW328))/(1+User_interface!$I$59)^(AW320-($P320-1)))</f>
        <v>44402.69800123528</v>
      </c>
      <c r="AX329" s="68">
        <f>IF(AX320=" "," ",SUM(SUMIF($B321:$B328,$U$4,AX321:AX328),-SUMIF($B321:$B328,$U$3,AX321:AX328))/(1+User_interface!$I$59)^(AX320-($P320-1)))</f>
        <v>43235.343720774377</v>
      </c>
      <c r="AY329" s="68">
        <f>IF(AY320=" "," ",SUM(SUMIF($B321:$B328,$U$4,AY321:AY328),-SUMIF($B321:$B328,$U$3,AY321:AY328))/(1+User_interface!$I$59)^(AY320-($P320-1)))</f>
        <v>42098.679377579727</v>
      </c>
      <c r="AZ329" s="68">
        <f>IF(AZ320=" "," ",SUM(SUMIF($B321:$B328,$U$4,AZ321:AZ328),-SUMIF($B321:$B328,$U$3,AZ321:AZ328))/(1+User_interface!$I$59)^(AZ320-($P320-1)))</f>
        <v>40991.898128120483</v>
      </c>
      <c r="BA329" s="68">
        <f>IF(BA320=" "," ",SUM(SUMIF($B321:$B328,$U$4,BA321:BA328),-SUMIF($B321:$B328,$U$3,BA321:BA328))/(1+User_interface!$I$59)^(BA320-($P320-1)))</f>
        <v>39914.214340915758</v>
      </c>
      <c r="BB329" s="68">
        <f>IF(BB320=" "," ",SUM(SUMIF($B321:$B328,$U$4,BB321:BB328),-SUMIF($B321:$B328,$U$3,BB321:BB328))/(1+User_interface!$I$59)^(BB320-($P320-1)))</f>
        <v>38864.863038866366</v>
      </c>
      <c r="BC329" s="68">
        <f>IF(BC320=" "," ",SUM(SUMIF($B321:$B328,$U$4,BC321:BC328),-SUMIF($B321:$B328,$U$3,BC321:BC328))/(1+User_interface!$I$59)^(BC320-($P320-1)))</f>
        <v>37843.099356247687</v>
      </c>
      <c r="BD329" s="68" t="str">
        <f>IF(BD320=" "," ",SUM(SUMIF($B321:$B328,$U$4,BD321:BD328),-SUMIF($B321:$B328,$U$3,BD321:BD328))/(1+User_interface!$I$59)^(BD320-($P320-1)))</f>
        <v xml:space="preserve"> </v>
      </c>
      <c r="BE329" s="68" t="str">
        <f>IF(BE320=" "," ",SUM(SUMIF($B321:$B328,$U$4,BE321:BE328),-SUMIF($B321:$B328,$U$3,BE321:BE328))/(1+User_interface!$I$59)^(BE320-($P320-1)))</f>
        <v xml:space="preserve"> </v>
      </c>
      <c r="BF329" s="68" t="str">
        <f>IF(BF320=" "," ",SUM(SUMIF($B321:$B328,$U$4,BF321:BF328),-SUMIF($B321:$B328,$U$3,BF321:BF328))/(1+User_interface!$I$59)^(BF320-($P320-1)))</f>
        <v xml:space="preserve"> </v>
      </c>
      <c r="BG329" s="68" t="str">
        <f>IF(BG320=" "," ",SUM(SUMIF($B321:$B328,$U$4,BG321:BG328),-SUMIF($B321:$B328,$U$3,BG321:BG328))/(1+User_interface!$I$59)^(BG320-($P320-1)))</f>
        <v xml:space="preserve"> </v>
      </c>
      <c r="BH329" s="68" t="str">
        <f>IF(BH320=" "," ",SUM(SUMIF($B321:$B328,$U$4,BH321:BH328),-SUMIF($B321:$B328,$U$3,BH321:BH328))/(1+User_interface!$I$59)^(BH320-($P320-1)))</f>
        <v xml:space="preserve"> </v>
      </c>
      <c r="BI329" s="68" t="str">
        <f>IF(BI320=" "," ",SUM(SUMIF($B321:$B328,$U$4,BI321:BI328),-SUMIF($B321:$B328,$U$3,BI321:BI328))/(1+User_interface!$I$59)^(BI320-($P320-1)))</f>
        <v xml:space="preserve"> </v>
      </c>
      <c r="BJ329" s="68" t="str">
        <f>IF(BJ320=" "," ",SUM(SUMIF($B321:$B328,$U$4,BJ321:BJ328),-SUMIF($B321:$B328,$U$3,BJ321:BJ328))/(1+User_interface!$I$59)^(BJ320-($P320-1)))</f>
        <v xml:space="preserve"> </v>
      </c>
      <c r="BK329" s="68" t="str">
        <f>IF(BK320=" "," ",SUM(SUMIF($B321:$B328,$U$4,BK321:BK328),-SUMIF($B321:$B328,$U$3,BK321:BK328))/(1+User_interface!$I$59)^(BK320-($P320-1)))</f>
        <v xml:space="preserve"> </v>
      </c>
      <c r="BL329" s="68" t="str">
        <f>IF(BL320=" "," ",SUM(SUMIF($B321:$B328,$U$4,BL321:BL328),-SUMIF($B321:$B328,$U$3,BL321:BL328))/(1+User_interface!$I$59)^(BL320-($P320-1)))</f>
        <v xml:space="preserve"> </v>
      </c>
      <c r="BM329" s="68" t="str">
        <f>IF(BM320=" "," ",SUM(SUMIF($B321:$B328,$U$4,BM321:BM328),-SUMIF($B321:$B328,$U$3,BM321:BM328))/(1+User_interface!$I$59)^(BM320-($P320-1)))</f>
        <v xml:space="preserve"> </v>
      </c>
    </row>
    <row r="330" spans="2:65">
      <c r="B330" s="88"/>
      <c r="C330" s="68" t="s">
        <v>131</v>
      </c>
      <c r="D330" s="68" t="s">
        <v>6</v>
      </c>
      <c r="F330" s="68" t="str">
        <f>IF(F320=" "," ",SUM(SUMIF($B321:$B328,$U$3,F321:F328),-SUMIF($B321:$B328,$U$4,F321:F328))/(1+User_interface!$I$59)^(F320-($P320-1)))</f>
        <v xml:space="preserve"> </v>
      </c>
      <c r="G330" s="68" t="str">
        <f>IF(G320=" "," ",SUM(SUMIF($B321:$B328,$U$3,G321:G328),-SUMIF($B321:$B328,$U$4,G321:G328))/(1+User_interface!$I$59)^(G320-($P320-1)))</f>
        <v xml:space="preserve"> </v>
      </c>
      <c r="H330" s="68" t="str">
        <f>IF(H320=" "," ",SUM(SUMIF($B321:$B328,$U$3,H321:H328),-SUMIF($B321:$B328,$U$4,H321:H328))/(1+User_interface!$I$59)^(H320-($P320-1)))</f>
        <v xml:space="preserve"> </v>
      </c>
      <c r="I330" s="68" t="str">
        <f>IF(I320=" "," ",SUM(SUMIF($B321:$B328,$U$3,I321:I328),-SUMIF($B321:$B328,$U$4,I321:I328))/(1+User_interface!$I$59)^(I320-($P320-1)))</f>
        <v xml:space="preserve"> </v>
      </c>
      <c r="J330" s="68" t="str">
        <f>IF(J320=" "," ",SUM(SUMIF($B321:$B328,$U$3,J321:J328),-SUMIF($B321:$B328,$U$4,J321:J328))/(1+User_interface!$I$59)^(J320-($P320-1)))</f>
        <v xml:space="preserve"> </v>
      </c>
      <c r="K330" s="68" t="str">
        <f>IF(K320=" "," ",SUM(SUMIF($B321:$B328,$U$3,K321:K328),-SUMIF($B321:$B328,$U$4,K321:K328))/(1+User_interface!$I$59)^(K320-($P320-1)))</f>
        <v xml:space="preserve"> </v>
      </c>
      <c r="L330" s="68" t="str">
        <f>IF(L320=" "," ",SUM(SUMIF($B321:$B328,$U$3,L321:L328),-SUMIF($B321:$B328,$U$4,L321:L328))/(1+User_interface!$I$59)^(L320-($P320-1)))</f>
        <v xml:space="preserve"> </v>
      </c>
      <c r="M330" s="68" t="str">
        <f>IF(M320=" "," ",SUM(SUMIF($B321:$B328,$U$3,M321:M328),-SUMIF($B321:$B328,$U$4,M321:M328))/(1+User_interface!$I$59)^(M320-($P320-1)))</f>
        <v xml:space="preserve"> </v>
      </c>
      <c r="N330" s="68" t="str">
        <f>IF(N320=" "," ",SUM(SUMIF($B321:$B328,$U$3,N321:N328),-SUMIF($B321:$B328,$U$4,N321:N328))/(1+User_interface!$I$59)^(N320-($P320-1)))</f>
        <v xml:space="preserve"> </v>
      </c>
      <c r="O330" s="68" t="str">
        <f>IF(O320=" "," ",SUM(SUMIF($B321:$B328,$U$3,O321:O328),-SUMIF($B321:$B328,$U$4,O321:O328))/(1+User_interface!$I$59)^(O320-($P320-1)))</f>
        <v xml:space="preserve"> </v>
      </c>
      <c r="P330" s="68">
        <f>IF(P320=" "," ",SUM(SUMIF($B321:$B328,$U$3,P321:P328),-SUMIF($B321:$B328,$U$4,P321:P328))/(1+User_interface!$I$59)^(P320-($P320-1)))</f>
        <v>-516609.03527203179</v>
      </c>
      <c r="Q330" s="68">
        <f>IF(Q320=" "," ",SUM(SUMIF($B321:$B328,$U$3,Q321:Q328),-SUMIF($B321:$B328,$U$4,Q321:Q328))/(1+User_interface!$I$59)^(Q320-($P320-1)))</f>
        <v>-104151.026503719</v>
      </c>
      <c r="R330" s="68">
        <f>IF(R320=" "," ",SUM(SUMIF($B321:$B328,$U$3,R321:R328),-SUMIF($B321:$B328,$U$4,R321:R328))/(1+User_interface!$I$59)^(R320-($P320-1)))</f>
        <v>-101412.87877674683</v>
      </c>
      <c r="S330" s="68">
        <f>IF(S320=" "," ",SUM(SUMIF($B321:$B328,$U$3,S321:S328),-SUMIF($B321:$B328,$U$4,S321:S328))/(1+User_interface!$I$59)^(S320-($P320-1)))</f>
        <v>-98746.717406764204</v>
      </c>
      <c r="T330" s="68">
        <f>IF(T320=" "," ",SUM(SUMIF($B321:$B328,$U$3,T321:T328),-SUMIF($B321:$B328,$U$4,T321:T328))/(1+User_interface!$I$59)^(T320-($P320-1)))</f>
        <v>-96150.649860529913</v>
      </c>
      <c r="U330" s="68">
        <f>IF(U320=" "," ",SUM(SUMIF($B321:$B328,$U$3,U321:U328),-SUMIF($B321:$B328,$U$4,U321:U328))/(1+User_interface!$I$59)^(U320-($P320-1)))</f>
        <v>-93622.833359814918</v>
      </c>
      <c r="V330" s="68">
        <f>IF(V320=" "," ",SUM(SUMIF($B321:$B328,$U$3,V321:V328),-SUMIF($B321:$B328,$U$4,V321:V328))/(1+User_interface!$I$59)^(V320-($P320-1)))</f>
        <v>-91161.473573334879</v>
      </c>
      <c r="W330" s="68">
        <f>IF(W320=" "," ",SUM(SUMIF($B321:$B328,$U$3,W321:W328),-SUMIF($B321:$B328,$U$4,W321:W328))/(1+User_interface!$I$59)^(W320-($P320-1)))</f>
        <v>-88764.823343071956</v>
      </c>
      <c r="X330" s="68">
        <f>IF(X320=" "," ",SUM(SUMIF($B321:$B328,$U$3,X321:X328),-SUMIF($B321:$B328,$U$4,X321:X328))/(1+User_interface!$I$59)^(X320-($P320-1)))</f>
        <v>-86431.181444081754</v>
      </c>
      <c r="Y330" s="68">
        <f>IF(Y320=" "," ",SUM(SUMIF($B321:$B328,$U$3,Y321:Y328),-SUMIF($B321:$B328,$U$4,Y321:Y328))/(1+User_interface!$I$59)^(Y320-($P320-1)))</f>
        <v>-84158.891376905318</v>
      </c>
      <c r="Z330" s="68">
        <f>IF(Z320=" "," ",SUM(SUMIF($B321:$B328,$U$3,Z321:Z328),-SUMIF($B321:$B328,$U$4,Z321:Z328))/(1+User_interface!$I$59)^(Z320-($P320-1)))</f>
        <v>-81946.340191728639</v>
      </c>
      <c r="AA330" s="68">
        <f>IF(AA320=" "," ",SUM(SUMIF($B321:$B328,$U$3,AA321:AA328),-SUMIF($B321:$B328,$U$4,AA321:AA328))/(1+User_interface!$I$59)^(AA320-($P320-1)))</f>
        <v>-79791.95734345536</v>
      </c>
      <c r="AB330" s="68">
        <f>IF(AB320=" "," ",SUM(SUMIF($B321:$B328,$U$3,AB321:AB328),-SUMIF($B321:$B328,$U$4,AB321:AB328))/(1+User_interface!$I$59)^(AB320-($P320-1)))</f>
        <v>-77694.213576879629</v>
      </c>
      <c r="AC330" s="68">
        <f>IF(AC320=" "," ",SUM(SUMIF($B321:$B328,$U$3,AC321:AC328),-SUMIF($B321:$B328,$U$4,AC321:AC328))/(1+User_interface!$I$59)^(AC320-($P320-1)))</f>
        <v>-75651.619841168082</v>
      </c>
      <c r="AD330" s="68">
        <f>IF(AD320=" "," ",SUM(SUMIF($B321:$B328,$U$3,AD321:AD328),-SUMIF($B321:$B328,$U$4,AD321:AD328))/(1+User_interface!$I$59)^(AD320-($P320-1)))</f>
        <v>-73662.726232880319</v>
      </c>
      <c r="AE330" s="68">
        <f>IF(AE320=" "," ",SUM(SUMIF($B321:$B328,$U$3,AE321:AE328),-SUMIF($B321:$B328,$U$4,AE321:AE328))/(1+User_interface!$I$59)^(AE320-($P320-1)))</f>
        <v>-71726.120966777351</v>
      </c>
      <c r="AF330" s="68">
        <f>IF(AF320=" "," ",SUM(SUMIF($B321:$B328,$U$3,AF321:AF328),-SUMIF($B321:$B328,$U$4,AF321:AF328))/(1+User_interface!$I$59)^(AF320-($P320-1)))</f>
        <v>-69840.429373687788</v>
      </c>
      <c r="AG330" s="68">
        <f>IF(AG320=" "," ",SUM(SUMIF($B321:$B328,$U$3,AG321:AG328),-SUMIF($B321:$B328,$U$4,AG321:AG328))/(1+User_interface!$I$59)^(AG320-($P320-1)))</f>
        <v>-68004.312924720347</v>
      </c>
      <c r="AH330" s="68">
        <f>IF(AH320=" "," ",SUM(SUMIF($B321:$B328,$U$3,AH321:AH328),-SUMIF($B321:$B328,$U$4,AH321:AH328))/(1+User_interface!$I$59)^(AH320-($P320-1)))</f>
        <v>-66216.468281129841</v>
      </c>
      <c r="AI330" s="68">
        <f>IF(AI320=" "," ",SUM(SUMIF($B321:$B328,$U$3,AI321:AI328),-SUMIF($B321:$B328,$U$4,AI321:AI328))/(1+User_interface!$I$59)^(AI320-($P320-1)))</f>
        <v>-64475.626369162463</v>
      </c>
      <c r="AJ330" s="68">
        <f>IF(AJ320=" "," ",SUM(SUMIF($B321:$B328,$U$3,AJ321:AJ328),-SUMIF($B321:$B328,$U$4,AJ321:AJ328))/(1+User_interface!$I$59)^(AJ320-($P320-1)))</f>
        <v>-62780.551479223432</v>
      </c>
      <c r="AK330" s="68">
        <f>IF(AK320=" "," ",SUM(SUMIF($B321:$B328,$U$3,AK321:AK328),-SUMIF($B321:$B328,$U$4,AK321:AK328))/(1+User_interface!$I$59)^(AK320-($P320-1)))</f>
        <v>-61130.040388727793</v>
      </c>
      <c r="AL330" s="68">
        <f>IF(AL320=" "," ",SUM(SUMIF($B321:$B328,$U$3,AL321:AL328),-SUMIF($B321:$B328,$U$4,AL321:AL328))/(1+User_interface!$I$59)^(AL320-($P320-1)))</f>
        <v>-59522.921508011488</v>
      </c>
      <c r="AM330" s="68">
        <f>IF(AM320=" "," ",SUM(SUMIF($B321:$B328,$U$3,AM321:AM328),-SUMIF($B321:$B328,$U$4,AM321:AM328))/(1+User_interface!$I$59)^(AM320-($P320-1)))</f>
        <v>-57958.054048696686</v>
      </c>
      <c r="AN330" s="68">
        <f>IF(AN320=" "," ",SUM(SUMIF($B321:$B328,$U$3,AN321:AN328),-SUMIF($B321:$B328,$U$4,AN321:AN328))/(1+User_interface!$I$59)^(AN320-($P320-1)))</f>
        <v>-56434.327213920827</v>
      </c>
      <c r="AO330" s="68">
        <f>IF(AO320=" "," ",SUM(SUMIF($B321:$B328,$U$3,AO321:AO328),-SUMIF($B321:$B328,$U$4,AO321:AO328))/(1+User_interface!$I$59)^(AO320-($P320-1)))</f>
        <v>-54950.65940985475</v>
      </c>
      <c r="AP330" s="68">
        <f>IF(AP320=" "," ",SUM(SUMIF($B321:$B328,$U$3,AP321:AP328),-SUMIF($B321:$B328,$U$4,AP321:AP328))/(1+User_interface!$I$59)^(AP320-($P320-1)))</f>
        <v>-53505.997477950106</v>
      </c>
      <c r="AQ330" s="68">
        <f>IF(AQ320=" "," ",SUM(SUMIF($B321:$B328,$U$3,AQ321:AQ328),-SUMIF($B321:$B328,$U$4,AQ321:AQ328))/(1+User_interface!$I$59)^(AQ320-($P320-1)))</f>
        <v>-52099.315947371084</v>
      </c>
      <c r="AR330" s="68">
        <f>IF(AR320=" "," ",SUM(SUMIF($B321:$B328,$U$3,AR321:AR328),-SUMIF($B321:$B328,$U$4,AR321:AR328))/(1+User_interface!$I$59)^(AR320-($P320-1)))</f>
        <v>-50729.616307079938</v>
      </c>
      <c r="AS330" s="68">
        <f>IF(AS320=" "," ",SUM(SUMIF($B321:$B328,$U$3,AS321:AS328),-SUMIF($B321:$B328,$U$4,AS321:AS328))/(1+User_interface!$I$59)^(AS320-($P320-1)))</f>
        <v>-49395.926297059341</v>
      </c>
      <c r="AT330" s="68">
        <f>IF(AT320=" "," ",SUM(SUMIF($B321:$B328,$U$3,AT321:AT328),-SUMIF($B321:$B328,$U$4,AT321:AT328))/(1+User_interface!$I$59)^(AT320-($P320-1)))</f>
        <v>-48097.29921816878</v>
      </c>
      <c r="AU330" s="68">
        <f>IF(AU320=" "," ",SUM(SUMIF($B321:$B328,$U$3,AU321:AU328),-SUMIF($B321:$B328,$U$4,AU321:AU328))/(1+User_interface!$I$59)^(AU320-($P320-1)))</f>
        <v>-46832.813260144881</v>
      </c>
      <c r="AV330" s="68">
        <f>IF(AV320=" "," ",SUM(SUMIF($B321:$B328,$U$3,AV321:AV328),-SUMIF($B321:$B328,$U$4,AV321:AV328))/(1+User_interface!$I$59)^(AV320-($P320-1)))</f>
        <v>-45601.570847268631</v>
      </c>
      <c r="AW330" s="68">
        <f>IF(AW320=" "," ",SUM(SUMIF($B321:$B328,$U$3,AW321:AW328),-SUMIF($B321:$B328,$U$4,AW321:AW328))/(1+User_interface!$I$59)^(AW320-($P320-1)))</f>
        <v>-44402.69800123528</v>
      </c>
      <c r="AX330" s="68">
        <f>IF(AX320=" "," ",SUM(SUMIF($B321:$B328,$U$3,AX321:AX328),-SUMIF($B321:$B328,$U$4,AX321:AX328))/(1+User_interface!$I$59)^(AX320-($P320-1)))</f>
        <v>-43235.343720774377</v>
      </c>
      <c r="AY330" s="68">
        <f>IF(AY320=" "," ",SUM(SUMIF($B321:$B328,$U$3,AY321:AY328),-SUMIF($B321:$B328,$U$4,AY321:AY328))/(1+User_interface!$I$59)^(AY320-($P320-1)))</f>
        <v>-42098.679377579727</v>
      </c>
      <c r="AZ330" s="68">
        <f>IF(AZ320=" "," ",SUM(SUMIF($B321:$B328,$U$3,AZ321:AZ328),-SUMIF($B321:$B328,$U$4,AZ321:AZ328))/(1+User_interface!$I$59)^(AZ320-($P320-1)))</f>
        <v>-40991.898128120483</v>
      </c>
      <c r="BA330" s="68">
        <f>IF(BA320=" "," ",SUM(SUMIF($B321:$B328,$U$3,BA321:BA328),-SUMIF($B321:$B328,$U$4,BA321:BA328))/(1+User_interface!$I$59)^(BA320-($P320-1)))</f>
        <v>-39914.214340915758</v>
      </c>
      <c r="BB330" s="68">
        <f>IF(BB320=" "," ",SUM(SUMIF($B321:$B328,$U$3,BB321:BB328),-SUMIF($B321:$B328,$U$4,BB321:BB328))/(1+User_interface!$I$59)^(BB320-($P320-1)))</f>
        <v>-38864.863038866366</v>
      </c>
      <c r="BC330" s="68">
        <f>IF(BC320=" "," ",SUM(SUMIF($B321:$B328,$U$3,BC321:BC328),-SUMIF($B321:$B328,$U$4,BC321:BC328))/(1+User_interface!$I$59)^(BC320-($P320-1)))</f>
        <v>-37843.099356247687</v>
      </c>
      <c r="BD330" s="68" t="str">
        <f>IF(BD320=" "," ",SUM(SUMIF($B321:$B328,$U$3,BD321:BD328),-SUMIF($B321:$B328,$U$4,BD321:BD328))/(1+User_interface!$I$59)^(BD320-($P320-1)))</f>
        <v xml:space="preserve"> </v>
      </c>
      <c r="BE330" s="68" t="str">
        <f>IF(BE320=" "," ",SUM(SUMIF($B321:$B328,$U$3,BE321:BE328),-SUMIF($B321:$B328,$U$4,BE321:BE328))/(1+User_interface!$I$59)^(BE320-($P320-1)))</f>
        <v xml:space="preserve"> </v>
      </c>
      <c r="BF330" s="68" t="str">
        <f>IF(BF320=" "," ",SUM(SUMIF($B321:$B328,$U$3,BF321:BF328),-SUMIF($B321:$B328,$U$4,BF321:BF328))/(1+User_interface!$I$59)^(BF320-($P320-1)))</f>
        <v xml:space="preserve"> </v>
      </c>
      <c r="BG330" s="68" t="str">
        <f>IF(BG320=" "," ",SUM(SUMIF($B321:$B328,$U$3,BG321:BG328),-SUMIF($B321:$B328,$U$4,BG321:BG328))/(1+User_interface!$I$59)^(BG320-($P320-1)))</f>
        <v xml:space="preserve"> </v>
      </c>
      <c r="BH330" s="68" t="str">
        <f>IF(BH320=" "," ",SUM(SUMIF($B321:$B328,$U$3,BH321:BH328),-SUMIF($B321:$B328,$U$4,BH321:BH328))/(1+User_interface!$I$59)^(BH320-($P320-1)))</f>
        <v xml:space="preserve"> </v>
      </c>
      <c r="BI330" s="68" t="str">
        <f>IF(BI320=" "," ",SUM(SUMIF($B321:$B328,$U$3,BI321:BI328),-SUMIF($B321:$B328,$U$4,BI321:BI328))/(1+User_interface!$I$59)^(BI320-($P320-1)))</f>
        <v xml:space="preserve"> </v>
      </c>
      <c r="BJ330" s="68" t="str">
        <f>IF(BJ320=" "," ",SUM(SUMIF($B321:$B328,$U$3,BJ321:BJ328),-SUMIF($B321:$B328,$U$4,BJ321:BJ328))/(1+User_interface!$I$59)^(BJ320-($P320-1)))</f>
        <v xml:space="preserve"> </v>
      </c>
      <c r="BK330" s="68" t="str">
        <f>IF(BK320=" "," ",SUM(SUMIF($B321:$B328,$U$3,BK321:BK328),-SUMIF($B321:$B328,$U$4,BK321:BK328))/(1+User_interface!$I$59)^(BK320-($P320-1)))</f>
        <v xml:space="preserve"> </v>
      </c>
      <c r="BL330" s="68" t="str">
        <f>IF(BL320=" "," ",SUM(SUMIF($B321:$B328,$U$3,BL321:BL328),-SUMIF($B321:$B328,$U$4,BL321:BL328))/(1+User_interface!$I$59)^(BL320-($P320-1)))</f>
        <v xml:space="preserve"> </v>
      </c>
      <c r="BM330" s="68" t="str">
        <f>IF(BM320=" "," ",SUM(SUMIF($B321:$B328,$U$3,BM321:BM328),-SUMIF($B321:$B328,$U$4,BM321:BM328))/(1+User_interface!$I$59)^(BM320-($P320-1)))</f>
        <v xml:space="preserve"> </v>
      </c>
    </row>
    <row r="333" spans="2:65">
      <c r="B333" s="84" t="s">
        <v>39</v>
      </c>
    </row>
    <row r="334" spans="2:65">
      <c r="B334" s="84"/>
    </row>
    <row r="335" spans="2:65">
      <c r="B335" s="68" t="s">
        <v>44</v>
      </c>
      <c r="E335" s="68" t="s">
        <v>124</v>
      </c>
    </row>
    <row r="336" spans="2:65">
      <c r="B336" s="68" t="s">
        <v>45</v>
      </c>
      <c r="C336" s="68" t="s">
        <v>46</v>
      </c>
      <c r="D336" s="68">
        <f>COUNT(P338:BM338)</f>
        <v>25</v>
      </c>
      <c r="E336" s="85" t="str">
        <f>IF(D336=User_interface!J56, " ", "ERROR")</f>
        <v xml:space="preserve"> </v>
      </c>
      <c r="F336" s="85"/>
      <c r="G336" s="85"/>
      <c r="H336" s="85"/>
      <c r="I336" s="85"/>
      <c r="J336" s="85"/>
      <c r="K336" s="85"/>
      <c r="L336" s="85"/>
      <c r="M336" s="85"/>
      <c r="N336" s="85"/>
      <c r="O336" s="85"/>
    </row>
    <row r="338" spans="2:65">
      <c r="B338" s="88" t="s">
        <v>0</v>
      </c>
      <c r="C338" s="88"/>
      <c r="E338" s="68" t="s">
        <v>54</v>
      </c>
      <c r="F338" s="68" t="str">
        <f>IF(AND(ABS(SUM(G338,-1,-$P338))&lt;=User_interface!$J$67,SUM(G338,-1)&lt;=$P338),SUM(G338,-1)," ")</f>
        <v xml:space="preserve"> </v>
      </c>
      <c r="G338" s="68" t="str">
        <f>IF(AND(ABS(SUM(H338,-1,-$P338))&lt;=User_interface!$J$67,SUM(H338,-1)&lt;=$P338),SUM(H338,-1)," ")</f>
        <v xml:space="preserve"> </v>
      </c>
      <c r="H338" s="68" t="str">
        <f>IF(AND(ABS(SUM(I338,-1,-$P338))&lt;=User_interface!$J$67,SUM(I338,-1)&lt;=$P338),SUM(I338,-1)," ")</f>
        <v xml:space="preserve"> </v>
      </c>
      <c r="I338" s="68" t="str">
        <f>IF(AND(ABS(SUM(J338,-1,-$P338))&lt;=User_interface!$J$67,SUM(J338,-1)&lt;=$P338),SUM(J338,-1)," ")</f>
        <v xml:space="preserve"> </v>
      </c>
      <c r="J338" s="68" t="str">
        <f>IF(AND(ABS(SUM(K338,-1,-$P338))&lt;=User_interface!$J$67,SUM(K338,-1)&lt;=$P338),SUM(K338,-1)," ")</f>
        <v xml:space="preserve"> </v>
      </c>
      <c r="K338" s="68" t="str">
        <f>IF(AND(ABS(SUM(L338,-1,-$P338))&lt;=User_interface!$J$67,SUM(L338,-1)&lt;=$P338),SUM(L338,-1)," ")</f>
        <v xml:space="preserve"> </v>
      </c>
      <c r="L338" s="68" t="str">
        <f>IF(AND(ABS(SUM(M338,-1,-$P338))&lt;=User_interface!$J$67,SUM(M338,-1)&lt;=$P338),SUM(M338,-1)," ")</f>
        <v xml:space="preserve"> </v>
      </c>
      <c r="M338" s="68" t="str">
        <f>IF(AND(ABS(SUM(N338,-1,-$P338))&lt;=User_interface!$J$67,SUM(N338,-1)&lt;=$P338),SUM(N338,-1)," ")</f>
        <v xml:space="preserve"> </v>
      </c>
      <c r="N338" s="68" t="str">
        <f>IF(AND(ABS(SUM(O338,-1,-$P338))&lt;=User_interface!$J$67,SUM(O338,-1)&lt;=$P338),SUM(O338,-1)," ")</f>
        <v xml:space="preserve"> </v>
      </c>
      <c r="O338" s="68" t="str">
        <f>IF(AND(ABS(SUM(P338,-1,-$P338))&lt;=User_interface!$J$67,SUM(P338,-1)&lt;=$P338),SUM(P338,-1)," ")</f>
        <v xml:space="preserve"> </v>
      </c>
      <c r="P338" s="68">
        <f>2020+User_interface!J67</f>
        <v>2020</v>
      </c>
      <c r="Q338" s="68">
        <f>IF(AND(SUM(P338,2,-$P338)&lt;=User_interface!$J$56,SUM(P338,1)&gt;=$P338),SUM(P338,1)," ")</f>
        <v>2021</v>
      </c>
      <c r="R338" s="68">
        <f>IF(AND(SUM(Q338,2,-$P338)&lt;=User_interface!$J$56,SUM(Q338,1)&gt;=$P338),SUM(Q338,1)," ")</f>
        <v>2022</v>
      </c>
      <c r="S338" s="68">
        <f>IF(AND(SUM(R338,2,-$P338)&lt;=User_interface!$J$56,SUM(R338,1)&gt;=$P338),SUM(R338,1)," ")</f>
        <v>2023</v>
      </c>
      <c r="T338" s="68">
        <f>IF(AND(SUM(S338,2,-$P338)&lt;=User_interface!$J$56,SUM(S338,1)&gt;=$P338),SUM(S338,1)," ")</f>
        <v>2024</v>
      </c>
      <c r="U338" s="68">
        <f>IF(AND(SUM(T338,2,-$P338)&lt;=User_interface!$J$56,SUM(T338,1)&gt;=$P338),SUM(T338,1)," ")</f>
        <v>2025</v>
      </c>
      <c r="V338" s="68">
        <f>IF(AND(SUM(U338,2,-$P338)&lt;=User_interface!$J$56,SUM(U338,1)&gt;=$P338),SUM(U338,1)," ")</f>
        <v>2026</v>
      </c>
      <c r="W338" s="68">
        <f>IF(AND(SUM(V338,2,-$P338)&lt;=User_interface!$J$56,SUM(V338,1)&gt;=$P338),SUM(V338,1)," ")</f>
        <v>2027</v>
      </c>
      <c r="X338" s="68">
        <f>IF(AND(SUM(W338,2,-$P338)&lt;=User_interface!$J$56,SUM(W338,1)&gt;=$P338),SUM(W338,1)," ")</f>
        <v>2028</v>
      </c>
      <c r="Y338" s="68">
        <f>IF(AND(SUM(X338,2,-$P338)&lt;=User_interface!$J$56,SUM(X338,1)&gt;=$P338),SUM(X338,1)," ")</f>
        <v>2029</v>
      </c>
      <c r="Z338" s="68">
        <f>IF(AND(SUM(Y338,2,-$P338)&lt;=User_interface!$J$56,SUM(Y338,1)&gt;=$P338),SUM(Y338,1)," ")</f>
        <v>2030</v>
      </c>
      <c r="AA338" s="68">
        <f>IF(AND(SUM(Z338,2,-$P338)&lt;=User_interface!$J$56,SUM(Z338,1)&gt;=$P338),SUM(Z338,1)," ")</f>
        <v>2031</v>
      </c>
      <c r="AB338" s="68">
        <f>IF(AND(SUM(AA338,2,-$P338)&lt;=User_interface!$J$56,SUM(AA338,1)&gt;=$P338),SUM(AA338,1)," ")</f>
        <v>2032</v>
      </c>
      <c r="AC338" s="68">
        <f>IF(AND(SUM(AB338,2,-$P338)&lt;=User_interface!$J$56,SUM(AB338,1)&gt;=$P338),SUM(AB338,1)," ")</f>
        <v>2033</v>
      </c>
      <c r="AD338" s="68">
        <f>IF(AND(SUM(AC338,2,-$P338)&lt;=User_interface!$J$56,SUM(AC338,1)&gt;=$P338),SUM(AC338,1)," ")</f>
        <v>2034</v>
      </c>
      <c r="AE338" s="68">
        <f>IF(AND(SUM(AD338,2,-$P338)&lt;=User_interface!$J$56,SUM(AD338,1)&gt;=$P338),SUM(AD338,1)," ")</f>
        <v>2035</v>
      </c>
      <c r="AF338" s="68">
        <f>IF(AND(SUM(AE338,2,-$P338)&lt;=User_interface!$J$56,SUM(AE338,1)&gt;=$P338),SUM(AE338,1)," ")</f>
        <v>2036</v>
      </c>
      <c r="AG338" s="68">
        <f>IF(AND(SUM(AF338,2,-$P338)&lt;=User_interface!$J$56,SUM(AF338,1)&gt;=$P338),SUM(AF338,1)," ")</f>
        <v>2037</v>
      </c>
      <c r="AH338" s="68">
        <f>IF(AND(SUM(AG338,2,-$P338)&lt;=User_interface!$J$56,SUM(AG338,1)&gt;=$P338),SUM(AG338,1)," ")</f>
        <v>2038</v>
      </c>
      <c r="AI338" s="68">
        <f>IF(AND(SUM(AH338,2,-$P338)&lt;=User_interface!$J$56,SUM(AH338,1)&gt;=$P338),SUM(AH338,1)," ")</f>
        <v>2039</v>
      </c>
      <c r="AJ338" s="68">
        <f>IF(AND(SUM(AI338,2,-$P338)&lt;=User_interface!$J$56,SUM(AI338,1)&gt;=$P338),SUM(AI338,1)," ")</f>
        <v>2040</v>
      </c>
      <c r="AK338" s="68">
        <f>IF(AND(SUM(AJ338,2,-$P338)&lt;=User_interface!$J$56,SUM(AJ338,1)&gt;=$P338),SUM(AJ338,1)," ")</f>
        <v>2041</v>
      </c>
      <c r="AL338" s="68">
        <f>IF(AND(SUM(AK338,2,-$P338)&lt;=User_interface!$J$56,SUM(AK338,1)&gt;=$P338),SUM(AK338,1)," ")</f>
        <v>2042</v>
      </c>
      <c r="AM338" s="68">
        <f>IF(AND(SUM(AL338,2,-$P338)&lt;=User_interface!$J$56,SUM(AL338,1)&gt;=$P338),SUM(AL338,1)," ")</f>
        <v>2043</v>
      </c>
      <c r="AN338" s="68">
        <f>IF(AND(SUM(AM338,2,-$P338)&lt;=User_interface!$J$56,SUM(AM338,1)&gt;=$P338),SUM(AM338,1)," ")</f>
        <v>2044</v>
      </c>
      <c r="AO338" s="68" t="str">
        <f>IF(AND(SUM(AN338,2,-$P338)&lt;=User_interface!$J$56,SUM(AN338,1)&gt;=$P338),SUM(AN338,1)," ")</f>
        <v xml:space="preserve"> </v>
      </c>
      <c r="AP338" s="68" t="str">
        <f>IF(AND(SUM(AO338,2,-$P338)&lt;=User_interface!$J$56,SUM(AO338,1)&gt;=$P338),SUM(AO338,1)," ")</f>
        <v xml:space="preserve"> </v>
      </c>
      <c r="AQ338" s="68" t="str">
        <f>IF(AND(SUM(AP338,2,-$P338)&lt;=User_interface!$J$56,SUM(AP338,1)&gt;=$P338),SUM(AP338,1)," ")</f>
        <v xml:space="preserve"> </v>
      </c>
      <c r="AR338" s="68" t="str">
        <f>IF(AND(SUM(AQ338,2,-$P338)&lt;=User_interface!$J$56,SUM(AQ338,1)&gt;=$P338),SUM(AQ338,1)," ")</f>
        <v xml:space="preserve"> </v>
      </c>
      <c r="AS338" s="68" t="str">
        <f>IF(AND(SUM(AR338,2,-$P338)&lt;=User_interface!$J$56,SUM(AR338,1)&gt;=$P338),SUM(AR338,1)," ")</f>
        <v xml:space="preserve"> </v>
      </c>
      <c r="AT338" s="68" t="str">
        <f>IF(AND(SUM(AS338,2,-$P338)&lt;=User_interface!$J$56,SUM(AS338,1)&gt;=$P338),SUM(AS338,1)," ")</f>
        <v xml:space="preserve"> </v>
      </c>
      <c r="AU338" s="68" t="str">
        <f>IF(AND(SUM(AT338,2,-$P338)&lt;=User_interface!$J$56,SUM(AT338,1)&gt;=$P338),SUM(AT338,1)," ")</f>
        <v xml:space="preserve"> </v>
      </c>
      <c r="AV338" s="68" t="str">
        <f>IF(AND(SUM(AU338,2,-$P338)&lt;=User_interface!$J$56,SUM(AU338,1)&gt;=$P338),SUM(AU338,1)," ")</f>
        <v xml:space="preserve"> </v>
      </c>
      <c r="AW338" s="68" t="str">
        <f>IF(AND(SUM(AV338,2,-$P338)&lt;=User_interface!$J$56,SUM(AV338,1)&gt;=$P338),SUM(AV338,1)," ")</f>
        <v xml:space="preserve"> </v>
      </c>
      <c r="AX338" s="68" t="str">
        <f>IF(AND(SUM(AW338,2,-$P338)&lt;=User_interface!$J$56,SUM(AW338,1)&gt;=$P338),SUM(AW338,1)," ")</f>
        <v xml:space="preserve"> </v>
      </c>
      <c r="AY338" s="68" t="str">
        <f>IF(AND(SUM(AX338,2,-$P338)&lt;=User_interface!$J$56,SUM(AX338,1)&gt;=$P338),SUM(AX338,1)," ")</f>
        <v xml:space="preserve"> </v>
      </c>
      <c r="AZ338" s="68" t="str">
        <f>IF(AND(SUM(AY338,2,-$P338)&lt;=User_interface!$J$56,SUM(AY338,1)&gt;=$P338),SUM(AY338,1)," ")</f>
        <v xml:space="preserve"> </v>
      </c>
      <c r="BA338" s="68" t="str">
        <f>IF(AND(SUM(AZ338,2,-$P338)&lt;=User_interface!$J$56,SUM(AZ338,1)&gt;=$P338),SUM(AZ338,1)," ")</f>
        <v xml:space="preserve"> </v>
      </c>
      <c r="BB338" s="68" t="str">
        <f>IF(AND(SUM(BA338,2,-$P338)&lt;=User_interface!$J$56,SUM(BA338,1)&gt;=$P338),SUM(BA338,1)," ")</f>
        <v xml:space="preserve"> </v>
      </c>
      <c r="BC338" s="68" t="str">
        <f>IF(AND(SUM(BB338,2,-$P338)&lt;=User_interface!$J$56,SUM(BB338,1)&gt;=$P338),SUM(BB338,1)," ")</f>
        <v xml:space="preserve"> </v>
      </c>
      <c r="BD338" s="68" t="str">
        <f>IF(AND(SUM(BC338,2,-$P338)&lt;=User_interface!$J$56,SUM(BC338,1)&gt;=$P338),SUM(BC338,1)," ")</f>
        <v xml:space="preserve"> </v>
      </c>
      <c r="BE338" s="68" t="str">
        <f>IF(AND(SUM(BD338,2,-$P338)&lt;=User_interface!$J$56,SUM(BD338,1)&gt;=$P338),SUM(BD338,1)," ")</f>
        <v xml:space="preserve"> </v>
      </c>
      <c r="BF338" s="68" t="str">
        <f>IF(AND(SUM(BE338,2,-$P338)&lt;=User_interface!$J$56,SUM(BE338,1)&gt;=$P338),SUM(BE338,1)," ")</f>
        <v xml:space="preserve"> </v>
      </c>
      <c r="BG338" s="68" t="str">
        <f>IF(AND(SUM(BF338,2,-$P338)&lt;=User_interface!$J$56,SUM(BF338,1)&gt;=$P338),SUM(BF338,1)," ")</f>
        <v xml:space="preserve"> </v>
      </c>
      <c r="BH338" s="68" t="str">
        <f>IF(AND(SUM(BG338,2,-$P338)&lt;=User_interface!$J$56,SUM(BG338,1)&gt;=$P338),SUM(BG338,1)," ")</f>
        <v xml:space="preserve"> </v>
      </c>
      <c r="BI338" s="68" t="str">
        <f>IF(AND(SUM(BH338,2,-$P338)&lt;=User_interface!$J$56,SUM(BH338,1)&gt;=$P338),SUM(BH338,1)," ")</f>
        <v xml:space="preserve"> </v>
      </c>
      <c r="BJ338" s="68" t="str">
        <f>IF(AND(SUM(BI338,2,-$P338)&lt;=User_interface!$J$56,SUM(BI338,1)&gt;=$P338),SUM(BI338,1)," ")</f>
        <v xml:space="preserve"> </v>
      </c>
      <c r="BK338" s="68" t="str">
        <f>IF(AND(SUM(BJ338,2,-$P338)&lt;=User_interface!$J$56,SUM(BJ338,1)&gt;=$P338),SUM(BJ338,1)," ")</f>
        <v xml:space="preserve"> </v>
      </c>
      <c r="BL338" s="68" t="str">
        <f>IF(AND(SUM(BK338,2,-$P338)&lt;=User_interface!$J$56,SUM(BK338,1)&gt;=$P338),SUM(BK338,1)," ")</f>
        <v xml:space="preserve"> </v>
      </c>
      <c r="BM338" s="68" t="str">
        <f>IF(AND(SUM(BL338,2,-$P338)&lt;=User_interface!$J$56,SUM(BL338,1)&gt;=$P338),SUM(BL338,1)," ")</f>
        <v xml:space="preserve"> </v>
      </c>
    </row>
    <row r="339" spans="2:65">
      <c r="B339" s="88" t="s">
        <v>4</v>
      </c>
      <c r="C339" s="88" t="s">
        <v>14</v>
      </c>
      <c r="D339" s="68" t="s">
        <v>6</v>
      </c>
      <c r="E339" s="86" t="str">
        <f t="shared" ref="E339:E350" si="18">IF(B339=$U$3,$E$8,IF(B339=$U$4,$E$9,$S$4))</f>
        <v>Ref.</v>
      </c>
      <c r="P339" s="55">
        <f>IF(P$338="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Q339" s="55">
        <f>IF(Q$338="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R339" s="55">
        <f>IF(R$338="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S339" s="55">
        <f>IF(S$338="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T339" s="55">
        <f>IF(T$338="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U339" s="55">
        <f>IF(U$338="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V339" s="55">
        <f>IF(V$338="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W339" s="55">
        <f>IF(W$338="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X339" s="55">
        <f>IF(X$338="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Y339" s="55">
        <f>IF(Y$338="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Z339" s="55">
        <f>IF(Z$338="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A339" s="55">
        <f>IF(AA$338="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B339" s="55">
        <f>IF(AB$338="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C339" s="55">
        <f>IF(AC$338="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D339" s="55">
        <f>IF(AD$338="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E339" s="55">
        <f>IF(AE$338="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F339" s="55">
        <f>IF(AF$338="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G339" s="55">
        <f>IF(AG$338="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H339" s="55">
        <f>IF(AH$338="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I339" s="55">
        <f>IF(AI$338="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J339" s="55">
        <f>IF(AJ$338="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K339" s="55">
        <f>IF(AK$338="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L339" s="55">
        <f>IF(AL$338="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M339" s="55">
        <f>IF(AM$338="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N339" s="55">
        <f>IF(AN$338="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>378000</v>
      </c>
      <c r="AO339" s="55" t="str">
        <f>IF(AO$338="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P339" s="55" t="str">
        <f>IF(AP$338="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Q339" s="55" t="str">
        <f>IF(AQ$338="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R339" s="55" t="str">
        <f>IF(AR$338="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S339" s="55" t="str">
        <f>IF(AS$338="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T339" s="55" t="str">
        <f>IF(AT$338="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U339" s="55" t="str">
        <f>IF(AU$338="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V339" s="55" t="str">
        <f>IF(AV$338="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W339" s="55" t="str">
        <f>IF(AW$338="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X339" s="55" t="str">
        <f>IF(AX$338="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Y339" s="55" t="str">
        <f>IF(AY$338="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AZ339" s="55" t="str">
        <f>IF(AZ$338="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A339" s="55" t="str">
        <f>IF(BA$338="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B339" s="55" t="str">
        <f>IF(BB$338="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C339" s="55" t="str">
        <f>IF(BC$338="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D339" s="55" t="str">
        <f>IF(BD$338="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E339" s="55" t="str">
        <f>IF(BE$338="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F339" s="55" t="str">
        <f>IF(BF$338="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G339" s="55" t="str">
        <f>IF(BG$338="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H339" s="55" t="str">
        <f>IF(BH$338="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I339" s="55" t="str">
        <f>IF(BI$338="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J339" s="55" t="str">
        <f>IF(BJ$338="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K339" s="55" t="str">
        <f>IF(BK$338="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L339" s="55" t="str">
        <f>IF(BL$338="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  <c r="BM339" s="55" t="str">
        <f>IF(BM$338=" "," ",IF(Berekeningen!$E339=Berekeningen!$S$3,(SUMIF(Data_sheet!$C$92:$C$102,Berekeningen!$C339,Data_sheet!$P$92:$P$102)*User_interface!$J$54/User_interface!$J$56),IF(Berekeningen!$E339=Berekeningen!$S$4,(SUMIF(Data_sheet!$C$92:$C$102,Berekeningen!$C339,Data_sheet!$Q$92:$Q$102)*User_interface!$J$54/User_interface!$J$56),IF(Berekeningen!$E339=Berekeningen!$S$5,(SUMIF(Data_sheet!$C$92:$C$102,Berekeningen!$C339,Data_sheet!$R$92:$R$102)*User_interface!$J$54/User_interface!$J$56),IF(Berekeningen!$E339=Berekeningen!$S$6,0,"ERROR")))))</f>
        <v xml:space="preserve"> </v>
      </c>
    </row>
    <row r="340" spans="2:65">
      <c r="B340" s="88" t="s">
        <v>4</v>
      </c>
      <c r="C340" s="88" t="s">
        <v>15</v>
      </c>
      <c r="D340" s="68" t="s">
        <v>6</v>
      </c>
      <c r="E340" s="86" t="str">
        <f t="shared" si="18"/>
        <v>Ref.</v>
      </c>
      <c r="P340" s="55">
        <f>IF(P$338="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Q340" s="55">
        <f>IF(Q$338="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R340" s="55">
        <f>IF(R$338="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S340" s="55">
        <f>IF(S$338="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T340" s="55">
        <f>IF(T$338="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U340" s="55">
        <f>IF(U$338="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V340" s="55">
        <f>IF(V$338="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W340" s="55">
        <f>IF(W$338="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X340" s="55">
        <f>IF(X$338="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Y340" s="55">
        <f>IF(Y$338="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Z340" s="55">
        <f>IF(Z$338="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A340" s="55">
        <f>IF(AA$338="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B340" s="55">
        <f>IF(AB$338="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C340" s="55">
        <f>IF(AC$338="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D340" s="55">
        <f>IF(AD$338="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E340" s="55">
        <f>IF(AE$338="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F340" s="55">
        <f>IF(AF$338="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G340" s="55">
        <f>IF(AG$338="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H340" s="55">
        <f>IF(AH$338="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I340" s="55">
        <f>IF(AI$338="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J340" s="55">
        <f>IF(AJ$338="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K340" s="55">
        <f>IF(AK$338="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L340" s="55">
        <f>IF(AL$338="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M340" s="55">
        <f>IF(AM$338="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N340" s="55">
        <f>IF(AN$338="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>138000</v>
      </c>
      <c r="AO340" s="55" t="str">
        <f>IF(AO$338="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P340" s="55" t="str">
        <f>IF(AP$338="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Q340" s="55" t="str">
        <f>IF(AQ$338="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R340" s="55" t="str">
        <f>IF(AR$338="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S340" s="55" t="str">
        <f>IF(AS$338="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T340" s="55" t="str">
        <f>IF(AT$338="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U340" s="55" t="str">
        <f>IF(AU$338="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V340" s="55" t="str">
        <f>IF(AV$338="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W340" s="55" t="str">
        <f>IF(AW$338="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X340" s="55" t="str">
        <f>IF(AX$338="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Y340" s="55" t="str">
        <f>IF(AY$338="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AZ340" s="55" t="str">
        <f>IF(AZ$338="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A340" s="55" t="str">
        <f>IF(BA$338="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B340" s="55" t="str">
        <f>IF(BB$338="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C340" s="55" t="str">
        <f>IF(BC$338="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D340" s="55" t="str">
        <f>IF(BD$338="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E340" s="55" t="str">
        <f>IF(BE$338="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F340" s="55" t="str">
        <f>IF(BF$338="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G340" s="55" t="str">
        <f>IF(BG$338="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H340" s="55" t="str">
        <f>IF(BH$338="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I340" s="55" t="str">
        <f>IF(BI$338="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J340" s="55" t="str">
        <f>IF(BJ$338="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K340" s="55" t="str">
        <f>IF(BK$338="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L340" s="55" t="str">
        <f>IF(BL$338="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  <c r="BM340" s="55" t="str">
        <f>IF(BM$338=" "," ",IF($E340=$S$3,INDEX(Data_sheet!$P$92:$P$102,MATCH(Berekeningen!$C340,Data_sheet!$C$92:$C$102,0)),IF($E340=$S$4,INDEX(Data_sheet!$Q$92:$Q$102,MATCH(Berekeningen!$C340,Data_sheet!$C$92:$C$102,0)),IF($E340=$S$5,INDEX(Data_sheet!$R$92:$R$102,MATCH(Berekeningen!$C340,Data_sheet!$C$92:$C$102,0)),IF($E340=$S$6,0,"ERROR")))))</f>
        <v xml:space="preserve"> </v>
      </c>
    </row>
    <row r="341" spans="2:65">
      <c r="B341" s="68" t="s">
        <v>4</v>
      </c>
      <c r="C341" s="68" t="s">
        <v>64</v>
      </c>
      <c r="D341" s="68" t="s">
        <v>6</v>
      </c>
      <c r="E341" s="86" t="str">
        <f t="shared" si="18"/>
        <v>Ref.</v>
      </c>
      <c r="P341" s="55">
        <f>IF(P$338=" "," ",IF(P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P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P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Q341" s="55">
        <f>IF(Q$338=" "," ",IF(Q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Q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Q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R341" s="55">
        <f>IF(R$338=" "," ",IF(R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R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R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S341" s="55">
        <f>IF(S$338=" "," ",IF(S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S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S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T341" s="55">
        <f>IF(T$338=" "," ",IF(T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T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T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U341" s="55">
        <f>IF(U$338=" "," ",IF(U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U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U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V341" s="55">
        <f>IF(V$338=" "," ",IF(V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V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V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W341" s="55">
        <f>IF(W$338=" "," ",IF(W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W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W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X341" s="55">
        <f>IF(X$338=" "," ",IF(X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X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X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Y341" s="55">
        <f>IF(Y$338=" "," ",IF(Y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Y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Y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Z341" s="55">
        <f>IF(Z$338=" "," ",IF(Z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Z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Z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A341" s="55">
        <f>IF(AA$338=" "," ",IF(AA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A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A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725400</v>
      </c>
      <c r="AB341" s="55">
        <f>IF(AB$338=" "," ",IF(AB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B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B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C341" s="55">
        <f>IF(AC$338=" "," ",IF(AC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C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C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D341" s="55">
        <f>IF(AD$338=" "," ",IF(AD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D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D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E341" s="55">
        <f>IF(AE$338=" "," ",IF(AE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E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E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F341" s="55">
        <f>IF(AF$338=" "," ",IF(AF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F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F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G341" s="55">
        <f>IF(AG$338=" "," ",IF(AG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G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G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H341" s="55">
        <f>IF(AH$338=" "," ",IF(AH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H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H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I341" s="55">
        <f>IF(AI$338=" "," ",IF(AI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I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I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J341" s="55">
        <f>IF(AJ$338=" "," ",IF(AJ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J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J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K341" s="55">
        <f>IF(AK$338=" "," ",IF(AK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K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K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L341" s="55">
        <f>IF(AL$338=" "," ",IF(AL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L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L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M341" s="55">
        <f>IF(AM$338=" "," ",IF(AM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M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M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725400</v>
      </c>
      <c r="AN341" s="55">
        <f>IF(AN$338=" "," ",IF(AN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N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N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>0</v>
      </c>
      <c r="AO341" s="55" t="str">
        <f>IF(AO$338=" "," ",IF(AO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O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O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P341" s="55" t="str">
        <f>IF(AP$338=" "," ",IF(AP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P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P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Q341" s="55" t="str">
        <f>IF(AQ$338=" "," ",IF(AQ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Q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Q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R341" s="55" t="str">
        <f>IF(AR$338=" "," ",IF(AR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R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R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S341" s="55" t="str">
        <f>IF(AS$338=" "," ",IF(AS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S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S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T341" s="55" t="str">
        <f>IF(AT$338=" "," ",IF(AT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T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T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U341" s="55" t="str">
        <f>IF(AU$338=" "," ",IF(AU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U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U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V341" s="55" t="str">
        <f>IF(AV$338=" "," ",IF(AV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V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V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W341" s="55" t="str">
        <f>IF(AW$338=" "," ",IF(AW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W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W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X341" s="55" t="str">
        <f>IF(AX$338=" "," ",IF(AX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X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X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Y341" s="55" t="str">
        <f>IF(AY$338=" "," ",IF(AY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Y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Y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AZ341" s="55" t="str">
        <f>IF(AZ$338=" "," ",IF(AZ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AZ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AZ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A341" s="55" t="str">
        <f>IF(BA$338=" "," ",IF(BA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A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A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B341" s="55" t="str">
        <f>IF(BB$338=" "," ",IF(BB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B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B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C341" s="55" t="str">
        <f>IF(BC$338=" "," ",IF(BC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C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C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D341" s="55" t="str">
        <f>IF(BD$338=" "," ",IF(BD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D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D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E341" s="55" t="str">
        <f>IF(BE$338=" "," ",IF(BE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E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F341" s="55" t="str">
        <f>IF(BF$338=" "," ",IF(BF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F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F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G341" s="55" t="str">
        <f>IF(BG$338=" "," ",IF(BG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G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G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H341" s="55" t="str">
        <f>IF(BH$338=" "," ",IF(BH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H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H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I341" s="55" t="str">
        <f>IF(BI$338=" "," ",IF(BI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I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I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J341" s="55" t="str">
        <f>IF(BJ$338=" "," ",IF(BJ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J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J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K341" s="55" t="str">
        <f>IF(BK$338=" "," ",IF(BK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K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K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L341" s="55" t="str">
        <f>IF(BL$338=" "," ",IF(BL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L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L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  <c r="BM341" s="55" t="str">
        <f>IF(BM$338=" "," ",IF(BM338+1-Berekeningen!$P338=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M338+1-$P338=2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IF(Berekeningen!BM338-$P338=3*User_interface!$J$66,(IF($E341=$S$3,INDEX(Data_sheet!$P$92:$P$102,MATCH(Berekeningen!$C341,Data_sheet!$C$92:$C$102,0)),IF($E341=$S$4,INDEX(Data_sheet!$Q$92:$Q$102,MATCH(Berekeningen!$C341,Data_sheet!$C$92:$C$102,0)),IF($E341=$S$5,INDEX(Data_sheet!$R$92:$R$102,MATCH(Berekeningen!$C341,Data_sheet!$C$92:$C$102,0)),IF($E341=$S$6,0,"ERROR"))))),0))))</f>
        <v xml:space="preserve"> </v>
      </c>
    </row>
    <row r="342" spans="2:65">
      <c r="B342" s="68" t="s">
        <v>4</v>
      </c>
      <c r="C342" s="68" t="s">
        <v>120</v>
      </c>
      <c r="D342" s="68" t="s">
        <v>6</v>
      </c>
      <c r="E342" s="86" t="str">
        <f t="shared" si="18"/>
        <v>Ref.</v>
      </c>
      <c r="P342" s="55">
        <f>IF(P$338="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Q342" s="55">
        <f>IF(Q$338="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R342" s="55">
        <f>IF(R$338="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S342" s="55">
        <f>IF(S$338="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T342" s="55">
        <f>IF(T$338="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U342" s="55">
        <f>IF(U$338="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V342" s="55">
        <f>IF(V$338="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W342" s="55">
        <f>IF(W$338="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X342" s="55">
        <f>IF(X$338="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Y342" s="55">
        <f>IF(Y$338="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Z342" s="55">
        <f>IF(Z$338="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A342" s="55">
        <f>IF(AA$338="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B342" s="55">
        <f>IF(AB$338="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C342" s="55">
        <f>IF(AC$338="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D342" s="55">
        <f>IF(AD$338="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E342" s="55">
        <f>IF(AE$338="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F342" s="55">
        <f>IF(AF$338="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G342" s="55">
        <f>IF(AG$338="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H342" s="55">
        <f>IF(AH$338="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I342" s="55">
        <f>IF(AI$338="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J342" s="55">
        <f>IF(AJ$338="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K342" s="55">
        <f>IF(AK$338="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L342" s="55">
        <f>IF(AL$338="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M342" s="55">
        <f>IF(AM$338="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N342" s="55">
        <f>IF(AN$338="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>0</v>
      </c>
      <c r="AO342" s="55" t="str">
        <f>IF(AO$338="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P342" s="55" t="str">
        <f>IF(AP$338="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Q342" s="55" t="str">
        <f>IF(AQ$338="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R342" s="55" t="str">
        <f>IF(AR$338="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S342" s="55" t="str">
        <f>IF(AS$338="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T342" s="55" t="str">
        <f>IF(AT$338="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U342" s="55" t="str">
        <f>IF(AU$338="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V342" s="55" t="str">
        <f>IF(AV$338="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W342" s="55" t="str">
        <f>IF(AW$338="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X342" s="55" t="str">
        <f>IF(AX$338="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Y342" s="55" t="str">
        <f>IF(AY$338="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AZ342" s="55" t="str">
        <f>IF(AZ$338="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A342" s="55" t="str">
        <f>IF(BA$338="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B342" s="55" t="str">
        <f>IF(BB$338="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C342" s="55" t="str">
        <f>IF(BC$338="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D342" s="55" t="str">
        <f>IF(BD$338="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E342" s="55" t="str">
        <f>IF(BE$338="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F342" s="55" t="str">
        <f>IF(BF$338="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G342" s="55" t="str">
        <f>IF(BG$338="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H342" s="55" t="str">
        <f>IF(BH$338="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I342" s="55" t="str">
        <f>IF(BI$338="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J342" s="55" t="str">
        <f>IF(BJ$338="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K342" s="55" t="str">
        <f>IF(BK$338="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L342" s="55" t="str">
        <f>IF(BL$338="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  <c r="BM342" s="55" t="str">
        <f>IF(BM$338=" "," ",IF($E342=$S$3,INDEX(Data_sheet!$P$92:$P$102,MATCH(Berekeningen!$C342,Data_sheet!$C$92:$C$102,0)),IF($E342=$S$4,INDEX(Data_sheet!$Q$92:$Q$102,MATCH(Berekeningen!$C342,Data_sheet!$C$92:$C$102,0)),IF($E342=$S$5,INDEX(Data_sheet!$R$92:$R$102,MATCH(Berekeningen!$C342,Data_sheet!$C$92:$C$102,0)),IF($E342=$S$6,0,"ERROR")))))</f>
        <v xml:space="preserve"> </v>
      </c>
    </row>
    <row r="343" spans="2:65">
      <c r="B343" s="88" t="s">
        <v>4</v>
      </c>
      <c r="C343" s="88" t="s">
        <v>16</v>
      </c>
      <c r="D343" s="68" t="s">
        <v>6</v>
      </c>
      <c r="E343" s="86" t="str">
        <f t="shared" si="18"/>
        <v>Ref.</v>
      </c>
      <c r="P343" s="55">
        <f>IF(P$338=" "," ",IF(P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Q343" s="55">
        <f>IF(Q$338=" "," ",IF(Q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R343" s="55">
        <f>IF(R$338=" "," ",IF(R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S343" s="55">
        <f>IF(S$338=" "," ",IF(S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T343" s="55">
        <f>IF(T$338=" "," ",IF(T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U343" s="55">
        <f>IF(U$338=" "," ",IF(U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V343" s="55">
        <f>IF(V$338=" "," ",IF(V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W343" s="55">
        <f>IF(W$338=" "," ",IF(W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X343" s="55">
        <f>IF(X$338=" "," ",IF(X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Y343" s="55">
        <f>IF(Y$338=" "," ",IF(Y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Z343" s="55">
        <f>IF(Z$338=" "," ",IF(Z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A343" s="55">
        <f>IF(AA$338=" "," ",IF(AA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B343" s="55">
        <f>IF(AB$338=" "," ",IF(AB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C343" s="55">
        <f>IF(AC$338=" "," ",IF(AC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D343" s="55">
        <f>IF(AD$338=" "," ",IF(AD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E343" s="55">
        <f>IF(AE$338=" "," ",IF(AE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F343" s="55">
        <f>IF(AF$338=" "," ",IF(AF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G343" s="55">
        <f>IF(AG$338=" "," ",IF(AG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H343" s="55">
        <f>IF(AH$338=" "," ",IF(AH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I343" s="55">
        <f>IF(AI$338=" "," ",IF(AI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J343" s="55">
        <f>IF(AJ$338=" "," ",IF(AJ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K343" s="55">
        <f>IF(AK$338=" "," ",IF(AK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L343" s="55">
        <f>IF(AL$338=" "," ",IF(AL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M343" s="55">
        <f>IF(AM$338=" "," ",IF(AM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N343" s="55">
        <f>IF(AN$338=" "," ",IF(AN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>0</v>
      </c>
      <c r="AO343" s="55" t="str">
        <f>IF(AO$338=" "," ",IF(AO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P343" s="55" t="str">
        <f>IF(AP$338=" "," ",IF(AP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Q343" s="55" t="str">
        <f>IF(AQ$338=" "," ",IF(AQ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R343" s="55" t="str">
        <f>IF(AR$338=" "," ",IF(AR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S343" s="55" t="str">
        <f>IF(AS$338=" "," ",IF(AS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T343" s="55" t="str">
        <f>IF(AT$338=" "," ",IF(AT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U343" s="55" t="str">
        <f>IF(AU$338=" "," ",IF(AU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V343" s="55" t="str">
        <f>IF(AV$338=" "," ",IF(AV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W343" s="55" t="str">
        <f>IF(AW$338=" "," ",IF(AW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X343" s="55" t="str">
        <f>IF(AX$338=" "," ",IF(AX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Y343" s="55" t="str">
        <f>IF(AY$338=" "," ",IF(AY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AZ343" s="55" t="str">
        <f>IF(AZ$338=" "," ",IF(AZ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A343" s="55" t="str">
        <f>IF(BA$338=" "," ",IF(BA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B343" s="55" t="str">
        <f>IF(BB$338=" "," ",IF(BB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C343" s="55" t="str">
        <f>IF(BC$338=" "," ",IF(BC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D343" s="55" t="str">
        <f>IF(BD$338=" "," ",IF(BD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E343" s="55" t="str">
        <f>IF(BE$338=" "," ",IF(BE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F343" s="55" t="str">
        <f>IF(BF$338=" "," ",IF(BF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G343" s="55" t="str">
        <f>IF(BG$338=" "," ",IF(BG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H343" s="55" t="str">
        <f>IF(BH$338=" "," ",IF(BH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I343" s="55" t="str">
        <f>IF(BI$338=" "," ",IF(BI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J343" s="55" t="str">
        <f>IF(BJ$338=" "," ",IF(BJ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K343" s="55" t="str">
        <f>IF(BK$338=" "," ",IF(BK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L343" s="55" t="str">
        <f>IF(BL$338=" "," ",IF(BL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  <c r="BM343" s="55" t="str">
        <f>IF(BM$338=" "," ",IF(BM338=$P338,(IF($E343=$S$3,INDEX(Data_sheet!$P$92:$P$102,MATCH(Berekeningen!$C343,Data_sheet!$C$92:$C$102,0)),IF($E343=$S$4,INDEX(Data_sheet!$Q$92:$Q$102,MATCH(Berekeningen!$C343,Data_sheet!$C$92:$C$102,0)),IF($E343=$S$5,INDEX(Data_sheet!$R$92:$R$102,MATCH(Berekeningen!$C343,Data_sheet!$C$92:$C$102,0)),IF($E343=$S$6,0,"ERROR"))))),0))</f>
        <v xml:space="preserve"> </v>
      </c>
    </row>
    <row r="344" spans="2:65">
      <c r="B344" s="88" t="s">
        <v>4</v>
      </c>
      <c r="C344" s="88" t="s">
        <v>17</v>
      </c>
      <c r="D344" s="68" t="s">
        <v>6</v>
      </c>
      <c r="E344" s="86" t="str">
        <f t="shared" si="18"/>
        <v>Ref.</v>
      </c>
      <c r="P344" s="55">
        <f>IF(P$338=" "," ",IF(P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Q344" s="55">
        <f>IF(Q$338=" "," ",IF(Q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R344" s="55">
        <f>IF(R$338=" "," ",IF(R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S344" s="55">
        <f>IF(S$338=" "," ",IF(S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T344" s="55">
        <f>IF(T$338=" "," ",IF(T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U344" s="55">
        <f>IF(U$338=" "," ",IF(U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V344" s="55">
        <f>IF(V$338=" "," ",IF(V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W344" s="55">
        <f>IF(W$338=" "," ",IF(W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X344" s="55">
        <f>IF(X$338=" "," ",IF(X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Y344" s="55">
        <f>IF(Y$338=" "," ",IF(Y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Z344" s="55">
        <f>IF(Z$338=" "," ",IF(Z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A344" s="55">
        <f>IF(AA$338=" "," ",IF(AA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B344" s="55">
        <f>IF(AB$338=" "," ",IF(AB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C344" s="55">
        <f>IF(AC$338=" "," ",IF(AC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D344" s="55">
        <f>IF(AD$338=" "," ",IF(AD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E344" s="55">
        <f>IF(AE$338=" "," ",IF(AE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F344" s="55">
        <f>IF(AF$338=" "," ",IF(AF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G344" s="55">
        <f>IF(AG$338=" "," ",IF(AG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H344" s="55">
        <f>IF(AH$338=" "," ",IF(AH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I344" s="55">
        <f>IF(AI$338=" "," ",IF(AI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J344" s="55">
        <f>IF(AJ$338=" "," ",IF(AJ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K344" s="55">
        <f>IF(AK$338=" "," ",IF(AK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L344" s="55">
        <f>IF(AL$338=" "," ",IF(AL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M344" s="55">
        <f>IF(AM$338=" "," ",IF(AM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N344" s="55">
        <f>IF(AN$338=" "," ",IF(AN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>0</v>
      </c>
      <c r="AO344" s="55" t="str">
        <f>IF(AO$338=" "," ",IF(AO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P344" s="55" t="str">
        <f>IF(AP$338=" "," ",IF(AP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Q344" s="55" t="str">
        <f>IF(AQ$338=" "," ",IF(AQ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R344" s="55" t="str">
        <f>IF(AR$338=" "," ",IF(AR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S344" s="55" t="str">
        <f>IF(AS$338=" "," ",IF(AS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T344" s="55" t="str">
        <f>IF(AT$338=" "," ",IF(AT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U344" s="55" t="str">
        <f>IF(AU$338=" "," ",IF(AU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V344" s="55" t="str">
        <f>IF(AV$338=" "," ",IF(AV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W344" s="55" t="str">
        <f>IF(AW$338=" "," ",IF(AW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X344" s="55" t="str">
        <f>IF(AX$338=" "," ",IF(AX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Y344" s="55" t="str">
        <f>IF(AY$338=" "," ",IF(AY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AZ344" s="55" t="str">
        <f>IF(AZ$338=" "," ",IF(AZ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A344" s="55" t="str">
        <f>IF(BA$338=" "," ",IF(BA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B344" s="55" t="str">
        <f>IF(BB$338=" "," ",IF(BB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C344" s="55" t="str">
        <f>IF(BC$338=" "," ",IF(BC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D344" s="55" t="str">
        <f>IF(BD$338=" "," ",IF(BD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E344" s="55" t="str">
        <f>IF(BE$338=" "," ",IF(BE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F344" s="55" t="str">
        <f>IF(BF$338=" "," ",IF(BF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G344" s="55" t="str">
        <f>IF(BG$338=" "," ",IF(BG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H344" s="55" t="str">
        <f>IF(BH$338=" "," ",IF(BH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I344" s="55" t="str">
        <f>IF(BI$338=" "," ",IF(BI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J344" s="55" t="str">
        <f>IF(BJ$338=" "," ",IF(BJ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K344" s="55" t="str">
        <f>IF(BK$338=" "," ",IF(BK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L344" s="55" t="str">
        <f>IF(BL$338=" "," ",IF(BL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  <c r="BM344" s="55" t="str">
        <f>IF(BM$338=" "," ",IF(BM339=$P339,(IF($E344=$S$3,INDEX(Data_sheet!$P$92:$P$102,MATCH(Berekeningen!$C344,Data_sheet!$C$92:$C$102,0)),IF($E344=$S$4,INDEX(Data_sheet!$Q$92:$Q$102,MATCH(Berekeningen!$C344,Data_sheet!$C$92:$C$102,0)),IF($E344=$S$5,INDEX(Data_sheet!$R$92:$R$102,MATCH(Berekeningen!$C344,Data_sheet!$C$92:$C$102,0)),IF($E344=$S$6,0,"ERROR"))))),0))</f>
        <v xml:space="preserve"> </v>
      </c>
    </row>
    <row r="345" spans="2:65">
      <c r="B345" s="88" t="s">
        <v>4</v>
      </c>
      <c r="C345" s="88" t="s">
        <v>18</v>
      </c>
      <c r="D345" s="68" t="s">
        <v>6</v>
      </c>
      <c r="E345" s="86" t="str">
        <f t="shared" si="18"/>
        <v>Ref.</v>
      </c>
      <c r="P345" s="55">
        <f>IF(P$338="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Q345" s="55">
        <f>IF(Q$338="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R345" s="55">
        <f>IF(R$338="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S345" s="55">
        <f>IF(S$338="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T345" s="55">
        <f>IF(T$338="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U345" s="55">
        <f>IF(U$338="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V345" s="55">
        <f>IF(V$338="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W345" s="55">
        <f>IF(W$338="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X345" s="55">
        <f>IF(X$338="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Y345" s="55">
        <f>IF(Y$338="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Z345" s="55">
        <f>IF(Z$338="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A345" s="55">
        <f>IF(AA$338="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B345" s="55">
        <f>IF(AB$338="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C345" s="55">
        <f>IF(AC$338="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D345" s="55">
        <f>IF(AD$338="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E345" s="55">
        <f>IF(AE$338="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F345" s="55">
        <f>IF(AF$338="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G345" s="55">
        <f>IF(AG$338="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H345" s="55">
        <f>IF(AH$338="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I345" s="55">
        <f>IF(AI$338="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J345" s="55">
        <f>IF(AJ$338="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K345" s="55">
        <f>IF(AK$338="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L345" s="55">
        <f>IF(AL$338="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M345" s="55">
        <f>IF(AM$338="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N345" s="55">
        <f>IF(AN$338="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>0</v>
      </c>
      <c r="AO345" s="55" t="str">
        <f>IF(AO$338="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P345" s="55" t="str">
        <f>IF(AP$338="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Q345" s="55" t="str">
        <f>IF(AQ$338="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R345" s="55" t="str">
        <f>IF(AR$338="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S345" s="55" t="str">
        <f>IF(AS$338="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T345" s="55" t="str">
        <f>IF(AT$338="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U345" s="55" t="str">
        <f>IF(AU$338="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V345" s="55" t="str">
        <f>IF(AV$338="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W345" s="55" t="str">
        <f>IF(AW$338="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X345" s="55" t="str">
        <f>IF(AX$338="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Y345" s="55" t="str">
        <f>IF(AY$338="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AZ345" s="55" t="str">
        <f>IF(AZ$338="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A345" s="55" t="str">
        <f>IF(BA$338="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B345" s="55" t="str">
        <f>IF(BB$338="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C345" s="55" t="str">
        <f>IF(BC$338="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D345" s="55" t="str">
        <f>IF(BD$338="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E345" s="55" t="str">
        <f>IF(BE$338="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F345" s="55" t="str">
        <f>IF(BF$338="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G345" s="55" t="str">
        <f>IF(BG$338="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H345" s="55" t="str">
        <f>IF(BH$338="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I345" s="55" t="str">
        <f>IF(BI$338="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J345" s="55" t="str">
        <f>IF(BJ$338="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K345" s="55" t="str">
        <f>IF(BK$338="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L345" s="55" t="str">
        <f>IF(BL$338="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  <c r="BM345" s="55" t="str">
        <f>IF(BM$338=" "," ",IF($E345=$S$3,INDEX(Data_sheet!$P$92:$P$102,MATCH(Berekeningen!$C345,Data_sheet!$C$92:$C$102,0)),IF($E345=$S$4,INDEX(Data_sheet!$Q$92:$Q$102,MATCH(Berekeningen!$C345,Data_sheet!$C$92:$C$102,0)),IF($E345=$S$5,INDEX(Data_sheet!$R$92:$R$102,MATCH(Berekeningen!$C345,Data_sheet!$C$92:$C$102,0)),IF($E345=$S$6,0,"ERROR")))))</f>
        <v xml:space="preserve"> </v>
      </c>
    </row>
    <row r="346" spans="2:65">
      <c r="B346" s="88" t="s">
        <v>4</v>
      </c>
      <c r="C346" s="88" t="s">
        <v>19</v>
      </c>
      <c r="D346" s="68" t="s">
        <v>6</v>
      </c>
      <c r="E346" s="86" t="str">
        <f t="shared" si="18"/>
        <v>Ref.</v>
      </c>
      <c r="P346" s="55">
        <f>IF(P$338="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Q346" s="55">
        <f>IF(Q$338="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R346" s="55">
        <f>IF(R$338="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S346" s="55">
        <f>IF(S$338="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T346" s="55">
        <f>IF(T$338="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U346" s="55">
        <f>IF(U$338="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V346" s="55">
        <f>IF(V$338="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W346" s="55">
        <f>IF(W$338="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X346" s="55">
        <f>IF(X$338="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Y346" s="55">
        <f>IF(Y$338="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Z346" s="55">
        <f>IF(Z$338="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A346" s="55">
        <f>IF(AA$338="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B346" s="55">
        <f>IF(AB$338="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C346" s="55">
        <f>IF(AC$338="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D346" s="55">
        <f>IF(AD$338="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E346" s="55">
        <f>IF(AE$338="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F346" s="55">
        <f>IF(AF$338="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G346" s="55">
        <f>IF(AG$338="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H346" s="55">
        <f>IF(AH$338="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I346" s="55">
        <f>IF(AI$338="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J346" s="55">
        <f>IF(AJ$338="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K346" s="55">
        <f>IF(AK$338="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L346" s="55">
        <f>IF(AL$338="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M346" s="55">
        <f>IF(AM$338="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N346" s="55">
        <f>IF(AN$338="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>0</v>
      </c>
      <c r="AO346" s="55" t="str">
        <f>IF(AO$338="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P346" s="55" t="str">
        <f>IF(AP$338="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Q346" s="55" t="str">
        <f>IF(AQ$338="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R346" s="55" t="str">
        <f>IF(AR$338="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S346" s="55" t="str">
        <f>IF(AS$338="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T346" s="55" t="str">
        <f>IF(AT$338="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U346" s="55" t="str">
        <f>IF(AU$338="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V346" s="55" t="str">
        <f>IF(AV$338="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W346" s="55" t="str">
        <f>IF(AW$338="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X346" s="55" t="str">
        <f>IF(AX$338="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Y346" s="55" t="str">
        <f>IF(AY$338="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AZ346" s="55" t="str">
        <f>IF(AZ$338="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A346" s="55" t="str">
        <f>IF(BA$338="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B346" s="55" t="str">
        <f>IF(BB$338="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C346" s="55" t="str">
        <f>IF(BC$338="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D346" s="55" t="str">
        <f>IF(BD$338="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E346" s="55" t="str">
        <f>IF(BE$338="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F346" s="55" t="str">
        <f>IF(BF$338="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G346" s="55" t="str">
        <f>IF(BG$338="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H346" s="55" t="str">
        <f>IF(BH$338="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I346" s="55" t="str">
        <f>IF(BI$338="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J346" s="55" t="str">
        <f>IF(BJ$338="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K346" s="55" t="str">
        <f>IF(BK$338="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L346" s="55" t="str">
        <f>IF(BL$338="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  <c r="BM346" s="55" t="str">
        <f>IF(BM$338=" "," ",IF(User_interface!$C$47=User_interface!$P$31,0,IF(Berekeningen!$E346=Berekeningen!$S$3,SUMIF(Data_sheet!$C$92:$C$102,Berekeningen!$C346,Data_sheet!$P$92:$P$102),IF(Berekeningen!$E346=Berekeningen!$S$4,SUMIF(Data_sheet!$C$92:$C$102,Berekeningen!$C346,Data_sheet!$Q$92:$Q$102),IF(Berekeningen!$E346=Berekeningen!$S$5,SUMIF(Data_sheet!$C$92:$C$102,Berekeningen!$C346,Data_sheet!$R$92:$R$102),IF(Berekeningen!$E346=Berekeningen!$S$6,0,"ERROR"))))))</f>
        <v xml:space="preserve"> </v>
      </c>
    </row>
    <row r="347" spans="2:65">
      <c r="B347" s="88" t="s">
        <v>5</v>
      </c>
      <c r="C347" s="88" t="s">
        <v>20</v>
      </c>
      <c r="D347" s="68" t="s">
        <v>6</v>
      </c>
      <c r="E347" s="86" t="str">
        <f t="shared" si="18"/>
        <v>Ref.</v>
      </c>
      <c r="P347" s="55">
        <f>IF(P$338="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Q347" s="55">
        <f>IF(Q$338="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R347" s="55">
        <f>IF(R$338="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S347" s="55">
        <f>IF(S$338="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T347" s="55">
        <f>IF(T$338="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U347" s="55">
        <f>IF(U$338="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V347" s="55">
        <f>IF(V$338="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W347" s="55">
        <f>IF(W$338="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X347" s="55">
        <f>IF(X$338="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Y347" s="55">
        <f>IF(Y$338="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Z347" s="55">
        <f>IF(Z$338="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A347" s="55">
        <f>IF(AA$338="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B347" s="55">
        <f>IF(AB$338="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C347" s="55">
        <f>IF(AC$338="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D347" s="55">
        <f>IF(AD$338="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E347" s="55">
        <f>IF(AE$338="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F347" s="55">
        <f>IF(AF$338="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G347" s="55">
        <f>IF(AG$338="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H347" s="55">
        <f>IF(AH$338="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I347" s="55">
        <f>IF(AI$338="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J347" s="55">
        <f>IF(AJ$338="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K347" s="55">
        <f>IF(AK$338="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L347" s="55">
        <f>IF(AL$338="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M347" s="55">
        <f>IF(AM$338="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N347" s="55">
        <f>IF(AN$338="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>303781.5</v>
      </c>
      <c r="AO347" s="55" t="str">
        <f>IF(AO$338="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P347" s="55" t="str">
        <f>IF(AP$338="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Q347" s="55" t="str">
        <f>IF(AQ$338="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R347" s="55" t="str">
        <f>IF(AR$338="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S347" s="55" t="str">
        <f>IF(AS$338="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T347" s="55" t="str">
        <f>IF(AT$338="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U347" s="55" t="str">
        <f>IF(AU$338="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V347" s="55" t="str">
        <f>IF(AV$338="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W347" s="55" t="str">
        <f>IF(AW$338="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X347" s="55" t="str">
        <f>IF(AX$338="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Y347" s="55" t="str">
        <f>IF(AY$338="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AZ347" s="55" t="str">
        <f>IF(AZ$338="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A347" s="55" t="str">
        <f>IF(BA$338="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B347" s="55" t="str">
        <f>IF(BB$338="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C347" s="55" t="str">
        <f>IF(BC$338="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D347" s="55" t="str">
        <f>IF(BD$338="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E347" s="55" t="str">
        <f>IF(BE$338="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F347" s="55" t="str">
        <f>IF(BF$338="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G347" s="55" t="str">
        <f>IF(BG$338="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H347" s="55" t="str">
        <f>IF(BH$338="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I347" s="55" t="str">
        <f>IF(BI$338="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J347" s="55" t="str">
        <f>IF(BJ$338="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K347" s="55" t="str">
        <f>IF(BK$338="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L347" s="55" t="str">
        <f>IF(BL$338="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  <c r="BM347" s="55" t="str">
        <f>IF(BM$338=" "," ",IF($E347=$S$3,INDEX(Data_sheet!$P$92:$P$102,MATCH(Berekeningen!$C347,Data_sheet!$C$92:$C$102,0))*User_interface!$J$54*User_interface!$J$55,IF($E347=$S$4,INDEX(Data_sheet!$Q$92:$Q$102,MATCH(Berekeningen!$C347,Data_sheet!$C$92:$C$102,0))*User_interface!$J$54*User_interface!$J$55,IF($E347=$S$5,INDEX(Data_sheet!$R$92:$R$102,MATCH(Berekeningen!$C347,Data_sheet!$C$92:$C$102,0))*User_interface!$J$54*User_interface!$J$55,IF($E347=$S$6,0,"ERROR")))))</f>
        <v xml:space="preserve"> </v>
      </c>
    </row>
    <row r="348" spans="2:65">
      <c r="B348" s="88" t="s">
        <v>5</v>
      </c>
      <c r="C348" s="88" t="s">
        <v>21</v>
      </c>
      <c r="D348" s="68" t="s">
        <v>6</v>
      </c>
      <c r="E348" s="86" t="str">
        <f t="shared" si="18"/>
        <v>Ref.</v>
      </c>
      <c r="P348" s="55">
        <f>IF(P$338="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Q348" s="55">
        <f>IF(Q$338="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R348" s="55">
        <f>IF(R$338="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S348" s="55">
        <f>IF(S$338="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T348" s="55">
        <f>IF(T$338="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U348" s="55">
        <f>IF(U$338="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V348" s="55">
        <f>IF(V$338="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W348" s="55">
        <f>IF(W$338="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X348" s="55">
        <f>IF(X$338="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Y348" s="55">
        <f>IF(Y$338="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Z348" s="55">
        <f>IF(Z$338="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A348" s="55">
        <f>IF(AA$338="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B348" s="55">
        <f>IF(AB$338="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C348" s="55">
        <f>IF(AC$338="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D348" s="55">
        <f>IF(AD$338="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E348" s="55">
        <f>IF(AE$338="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F348" s="55">
        <f>IF(AF$338="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G348" s="55">
        <f>IF(AG$338="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H348" s="55">
        <f>IF(AH$338="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I348" s="55">
        <f>IF(AI$338="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J348" s="55">
        <f>IF(AJ$338="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K348" s="55">
        <f>IF(AK$338="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L348" s="55">
        <f>IF(AL$338="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M348" s="55">
        <f>IF(AM$338="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N348" s="55">
        <f>IF(AN$338="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>0</v>
      </c>
      <c r="AO348" s="55" t="str">
        <f>IF(AO$338="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P348" s="55" t="str">
        <f>IF(AP$338="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Q348" s="55" t="str">
        <f>IF(AQ$338="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R348" s="55" t="str">
        <f>IF(AR$338="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S348" s="55" t="str">
        <f>IF(AS$338="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T348" s="55" t="str">
        <f>IF(AT$338="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U348" s="55" t="str">
        <f>IF(AU$338="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V348" s="55" t="str">
        <f>IF(AV$338="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W348" s="55" t="str">
        <f>IF(AW$338="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X348" s="55" t="str">
        <f>IF(AX$338="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Y348" s="55" t="str">
        <f>IF(AY$338="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AZ348" s="55" t="str">
        <f>IF(AZ$338="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A348" s="55" t="str">
        <f>IF(BA$338="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B348" s="55" t="str">
        <f>IF(BB$338="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C348" s="55" t="str">
        <f>IF(BC$338="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D348" s="55" t="str">
        <f>IF(BD$338="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E348" s="55" t="str">
        <f>IF(BE$338="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F348" s="55" t="str">
        <f>IF(BF$338="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G348" s="55" t="str">
        <f>IF(BG$338="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H348" s="55" t="str">
        <f>IF(BH$338="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I348" s="55" t="str">
        <f>IF(BI$338="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J348" s="55" t="str">
        <f>IF(BJ$338="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K348" s="55" t="str">
        <f>IF(BK$338="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L348" s="55" t="str">
        <f>IF(BL$338="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  <c r="BM348" s="55" t="str">
        <f>IF(BM$338=" "," ",IF(User_interface!$C$47=User_interface!$P$31,0,IF($E348=$S$3,INDEX(Data_sheet!$P$92:$P$102,MATCH(Berekeningen!$C348,Data_sheet!$C$92:$C$102,0)),IF($E348=$S$4,INDEX(Data_sheet!$Q$92:$Q$102,MATCH(Berekeningen!$C348,Data_sheet!$C$92:$C$102,0)),IF($E348=$S$5,INDEX(Data_sheet!$R$92:$R$102,MATCH(Berekeningen!$C348,Data_sheet!$C$92:$C$102,0)),IF($E348=$S$6,0,"ERROR"))))))</f>
        <v xml:space="preserve"> </v>
      </c>
    </row>
    <row r="349" spans="2:65">
      <c r="B349" s="88" t="s">
        <v>5</v>
      </c>
      <c r="C349" s="88" t="s">
        <v>123</v>
      </c>
      <c r="D349" s="68" t="s">
        <v>6</v>
      </c>
      <c r="E349" s="86" t="str">
        <f t="shared" si="18"/>
        <v>Ref.</v>
      </c>
      <c r="P349" s="55">
        <f>IF(P$338="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Q349" s="55">
        <f>IF(Q$338="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R349" s="55">
        <f>IF(R$338="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S349" s="55">
        <f>IF(S$338="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T349" s="55">
        <f>IF(T$338="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U349" s="55">
        <f>IF(U$338="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V349" s="55">
        <f>IF(V$338="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W349" s="55">
        <f>IF(W$338="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X349" s="55">
        <f>IF(X$338="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Y349" s="55">
        <f>IF(Y$338="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Z349" s="55">
        <f>IF(Z$338="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A349" s="55">
        <f>IF(AA$338="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B349" s="55">
        <f>IF(AB$338="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C349" s="55">
        <f>IF(AC$338="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D349" s="55">
        <f>IF(AD$338="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E349" s="55">
        <f>IF(AE$338="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F349" s="55">
        <f>IF(AF$338="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G349" s="55">
        <f>IF(AG$338="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H349" s="55">
        <f>IF(AH$338="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I349" s="55">
        <f>IF(AI$338="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J349" s="55">
        <f>IF(AJ$338="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K349" s="55">
        <f>IF(AK$338="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L349" s="55">
        <f>IF(AL$338="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M349" s="55">
        <f>IF(AM$338="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N349" s="55">
        <f>IF(AN$338="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>48328.875</v>
      </c>
      <c r="AO349" s="55" t="str">
        <f>IF(AO$338="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P349" s="55" t="str">
        <f>IF(AP$338="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Q349" s="55" t="str">
        <f>IF(AQ$338="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R349" s="55" t="str">
        <f>IF(AR$338="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S349" s="55" t="str">
        <f>IF(AS$338="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T349" s="55" t="str">
        <f>IF(AT$338="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U349" s="55" t="str">
        <f>IF(AU$338="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V349" s="55" t="str">
        <f>IF(AV$338="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W349" s="55" t="str">
        <f>IF(AW$338="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X349" s="55" t="str">
        <f>IF(AX$338="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Y349" s="55" t="str">
        <f>IF(AY$338="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AZ349" s="55" t="str">
        <f>IF(AZ$338="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A349" s="55" t="str">
        <f>IF(BA$338="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B349" s="55" t="str">
        <f>IF(BB$338="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C349" s="55" t="str">
        <f>IF(BC$338="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D349" s="55" t="str">
        <f>IF(BD$338="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E349" s="55" t="str">
        <f>IF(BE$338="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F349" s="55" t="str">
        <f>IF(BF$338="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G349" s="55" t="str">
        <f>IF(BG$338="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H349" s="55" t="str">
        <f>IF(BH$338="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I349" s="55" t="str">
        <f>IF(BI$338="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J349" s="55" t="str">
        <f>IF(BJ$338="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K349" s="55" t="str">
        <f>IF(BK$338="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L349" s="55" t="str">
        <f>IF(BL$338="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  <c r="BM349" s="55" t="str">
        <f>IF(BM$338=" "," ",IF($E349=$S$3,INDEX(Data_sheet!$P$92:$P$102,MATCH(Berekeningen!$C349,Data_sheet!$C$92:$C$102,0))*User_interface!$J$54*User_interface!$J$55,IF($E349=$S$4,INDEX(Data_sheet!$Q$92:$Q$102,MATCH(Berekeningen!$C349,Data_sheet!$C$92:$C$102,0))*User_interface!$J$54*User_interface!$J$55,IF($E349=$S$5,INDEX(Data_sheet!$R$92:$R$102,MATCH(Berekeningen!$C349,Data_sheet!$C$92:$C$102,0))*User_interface!$J$54*User_interface!$J$55,IF($E349=$S$6,0,"ERROR")))))</f>
        <v xml:space="preserve"> </v>
      </c>
    </row>
    <row r="350" spans="2:65">
      <c r="B350" s="68" t="s">
        <v>132</v>
      </c>
      <c r="C350" s="88" t="s">
        <v>20</v>
      </c>
      <c r="D350" s="68" t="s">
        <v>58</v>
      </c>
      <c r="E350" s="86" t="str">
        <f t="shared" si="18"/>
        <v>Ref.</v>
      </c>
      <c r="P350" s="55">
        <f>IF(P$338=" "," ",User_interface!$J$54*User_interface!$J$55)</f>
        <v>6904.125</v>
      </c>
      <c r="Q350" s="55">
        <f>IF(Q$338=" "," ",User_interface!$J$54*User_interface!$J$55)</f>
        <v>6904.125</v>
      </c>
      <c r="R350" s="55">
        <f>IF(R$338=" "," ",User_interface!$J$54*User_interface!$J$55)</f>
        <v>6904.125</v>
      </c>
      <c r="S350" s="55">
        <f>IF(S$338=" "," ",User_interface!$J$54*User_interface!$J$55)</f>
        <v>6904.125</v>
      </c>
      <c r="T350" s="55">
        <f>IF(T$338=" "," ",User_interface!$J$54*User_interface!$J$55)</f>
        <v>6904.125</v>
      </c>
      <c r="U350" s="55">
        <f>IF(U$338=" "," ",User_interface!$J$54*User_interface!$J$55)</f>
        <v>6904.125</v>
      </c>
      <c r="V350" s="55">
        <f>IF(V$338=" "," ",User_interface!$J$54*User_interface!$J$55)</f>
        <v>6904.125</v>
      </c>
      <c r="W350" s="55">
        <f>IF(W$338=" "," ",User_interface!$J$54*User_interface!$J$55)</f>
        <v>6904.125</v>
      </c>
      <c r="X350" s="55">
        <f>IF(X$338=" "," ",User_interface!$J$54*User_interface!$J$55)</f>
        <v>6904.125</v>
      </c>
      <c r="Y350" s="55">
        <f>IF(Y$338=" "," ",User_interface!$J$54*User_interface!$J$55)</f>
        <v>6904.125</v>
      </c>
      <c r="Z350" s="55">
        <f>IF(Z$338=" "," ",User_interface!$J$54*User_interface!$J$55)</f>
        <v>6904.125</v>
      </c>
      <c r="AA350" s="55">
        <f>IF(AA$338=" "," ",User_interface!$J$54*User_interface!$J$55)</f>
        <v>6904.125</v>
      </c>
      <c r="AB350" s="55">
        <f>IF(AB$338=" "," ",User_interface!$J$54*User_interface!$J$55)</f>
        <v>6904.125</v>
      </c>
      <c r="AC350" s="55">
        <f>IF(AC$338=" "," ",User_interface!$J$54*User_interface!$J$55)</f>
        <v>6904.125</v>
      </c>
      <c r="AD350" s="55">
        <f>IF(AD$338=" "," ",User_interface!$J$54*User_interface!$J$55)</f>
        <v>6904.125</v>
      </c>
      <c r="AE350" s="55">
        <f>IF(AE$338=" "," ",User_interface!$J$54*User_interface!$J$55)</f>
        <v>6904.125</v>
      </c>
      <c r="AF350" s="55">
        <f>IF(AF$338=" "," ",User_interface!$J$54*User_interface!$J$55)</f>
        <v>6904.125</v>
      </c>
      <c r="AG350" s="55">
        <f>IF(AG$338=" "," ",User_interface!$J$54*User_interface!$J$55)</f>
        <v>6904.125</v>
      </c>
      <c r="AH350" s="55">
        <f>IF(AH$338=" "," ",User_interface!$J$54*User_interface!$J$55)</f>
        <v>6904.125</v>
      </c>
      <c r="AI350" s="55">
        <f>IF(AI$338=" "," ",User_interface!$J$54*User_interface!$J$55)</f>
        <v>6904.125</v>
      </c>
      <c r="AJ350" s="55">
        <f>IF(AJ$338=" "," ",User_interface!$J$54*User_interface!$J$55)</f>
        <v>6904.125</v>
      </c>
      <c r="AK350" s="55">
        <f>IF(AK$338=" "," ",User_interface!$J$54*User_interface!$J$55)</f>
        <v>6904.125</v>
      </c>
      <c r="AL350" s="55">
        <f>IF(AL$338=" "," ",User_interface!$J$54*User_interface!$J$55)</f>
        <v>6904.125</v>
      </c>
      <c r="AM350" s="55">
        <f>IF(AM$338=" "," ",User_interface!$J$54*User_interface!$J$55)</f>
        <v>6904.125</v>
      </c>
      <c r="AN350" s="55">
        <f>IF(AN$338=" "," ",User_interface!$J$54*User_interface!$J$55)</f>
        <v>6904.125</v>
      </c>
      <c r="AO350" s="55" t="str">
        <f>IF(AO$338=" "," ",User_interface!$J$54*User_interface!$J$55)</f>
        <v xml:space="preserve"> </v>
      </c>
      <c r="AP350" s="55" t="str">
        <f>IF(AP$338=" "," ",User_interface!$J$54*User_interface!$J$55)</f>
        <v xml:space="preserve"> </v>
      </c>
      <c r="AQ350" s="55" t="str">
        <f>IF(AQ$338=" "," ",User_interface!$J$54*User_interface!$J$55)</f>
        <v xml:space="preserve"> </v>
      </c>
      <c r="AR350" s="55" t="str">
        <f>IF(AR$338=" "," ",User_interface!$J$54*User_interface!$J$55)</f>
        <v xml:space="preserve"> </v>
      </c>
      <c r="AS350" s="55" t="str">
        <f>IF(AS$338=" "," ",User_interface!$J$54*User_interface!$J$55)</f>
        <v xml:space="preserve"> </v>
      </c>
      <c r="AT350" s="55" t="str">
        <f>IF(AT$338=" "," ",User_interface!$J$54*User_interface!$J$55)</f>
        <v xml:space="preserve"> </v>
      </c>
      <c r="AU350" s="55" t="str">
        <f>IF(AU$338=" "," ",User_interface!$J$54*User_interface!$J$55)</f>
        <v xml:space="preserve"> </v>
      </c>
      <c r="AV350" s="55" t="str">
        <f>IF(AV$338=" "," ",User_interface!$J$54*User_interface!$J$55)</f>
        <v xml:space="preserve"> </v>
      </c>
      <c r="AW350" s="55" t="str">
        <f>IF(AW$338=" "," ",User_interface!$J$54*User_interface!$J$55)</f>
        <v xml:space="preserve"> </v>
      </c>
      <c r="AX350" s="55" t="str">
        <f>IF(AX$338=" "," ",User_interface!$J$54*User_interface!$J$55)</f>
        <v xml:space="preserve"> </v>
      </c>
      <c r="AY350" s="55" t="str">
        <f>IF(AY$338=" "," ",User_interface!$J$54*User_interface!$J$55)</f>
        <v xml:space="preserve"> </v>
      </c>
      <c r="AZ350" s="55" t="str">
        <f>IF(AZ$338=" "," ",User_interface!$J$54*User_interface!$J$55)</f>
        <v xml:space="preserve"> </v>
      </c>
      <c r="BA350" s="55" t="str">
        <f>IF(BA$338=" "," ",User_interface!$J$54*User_interface!$J$55)</f>
        <v xml:space="preserve"> </v>
      </c>
      <c r="BB350" s="55" t="str">
        <f>IF(BB$338=" "," ",User_interface!$J$54*User_interface!$J$55)</f>
        <v xml:space="preserve"> </v>
      </c>
      <c r="BC350" s="55" t="str">
        <f>IF(BC$338=" "," ",User_interface!$J$54*User_interface!$J$55)</f>
        <v xml:space="preserve"> </v>
      </c>
      <c r="BD350" s="55" t="str">
        <f>IF(BD$338=" "," ",User_interface!$J$54*User_interface!$J$55)</f>
        <v xml:space="preserve"> </v>
      </c>
      <c r="BE350" s="55" t="str">
        <f>IF(BE$338=" "," ",User_interface!$J$54*User_interface!$J$55)</f>
        <v xml:space="preserve"> </v>
      </c>
      <c r="BF350" s="55" t="str">
        <f>IF(BF$338=" "," ",User_interface!$J$54*User_interface!$J$55)</f>
        <v xml:space="preserve"> </v>
      </c>
      <c r="BG350" s="55" t="str">
        <f>IF(BG$338=" "," ",User_interface!$J$54*User_interface!$J$55)</f>
        <v xml:space="preserve"> </v>
      </c>
      <c r="BH350" s="55" t="str">
        <f>IF(BH$338=" "," ",User_interface!$J$54*User_interface!$J$55)</f>
        <v xml:space="preserve"> </v>
      </c>
      <c r="BI350" s="55" t="str">
        <f>IF(BI$338=" "," ",User_interface!$J$54*User_interface!$J$55)</f>
        <v xml:space="preserve"> </v>
      </c>
      <c r="BJ350" s="55" t="str">
        <f>IF(BJ$338=" "," ",User_interface!$J$54*User_interface!$J$55)</f>
        <v xml:space="preserve"> </v>
      </c>
      <c r="BK350" s="55" t="str">
        <f>IF(BK$338=" "," ",User_interface!$J$54*User_interface!$J$55)</f>
        <v xml:space="preserve"> </v>
      </c>
      <c r="BL350" s="55" t="str">
        <f>IF(BL$338=" "," ",User_interface!$J$54*User_interface!$J$55)</f>
        <v xml:space="preserve"> </v>
      </c>
      <c r="BM350" s="55" t="str">
        <f>IF(BM$338=" "," ",User_interface!$J$54*User_interface!$J$55)</f>
        <v xml:space="preserve"> </v>
      </c>
    </row>
    <row r="351" spans="2:65">
      <c r="B351" s="88"/>
      <c r="C351" s="68" t="s">
        <v>43</v>
      </c>
      <c r="D351" s="68" t="s">
        <v>6</v>
      </c>
      <c r="F351" s="55" t="str">
        <f>IF(F338=" "," ",SUM(SUMIF($B339:$B349,$U$4,F339:F349),-SUMIF($B339:$B349,$U$3,F339:F349))/(1+User_interface!$J$59)^(F338-($P338-1)))</f>
        <v xml:space="preserve"> </v>
      </c>
      <c r="G351" s="55" t="str">
        <f>IF(G338=" "," ",SUM(SUMIF($B339:$B349,$U$4,G339:G349),-SUMIF($B339:$B349,$U$3,G339:G349))/(1+User_interface!$J$59)^(G338-($P338-1)))</f>
        <v xml:space="preserve"> </v>
      </c>
      <c r="H351" s="55" t="str">
        <f>IF(H338=" "," ",SUM(SUMIF($B339:$B349,$U$4,H339:H349),-SUMIF($B339:$B349,$U$3,H339:H349))/(1+User_interface!$J$59)^(H338-($P338-1)))</f>
        <v xml:space="preserve"> </v>
      </c>
      <c r="I351" s="55" t="str">
        <f>IF(I338=" "," ",SUM(SUMIF($B339:$B349,$U$4,I339:I349),-SUMIF($B339:$B349,$U$3,I339:I349))/(1+User_interface!$J$59)^(I338-($P338-1)))</f>
        <v xml:space="preserve"> </v>
      </c>
      <c r="J351" s="55" t="str">
        <f>IF(J338=" "," ",SUM(SUMIF($B339:$B349,$U$4,J339:J349),-SUMIF($B339:$B349,$U$3,J339:J349))/(1+User_interface!$J$59)^(J338-($P338-1)))</f>
        <v xml:space="preserve"> </v>
      </c>
      <c r="K351" s="55" t="str">
        <f>IF(K338=" "," ",SUM(SUMIF($B339:$B349,$U$4,K339:K349),-SUMIF($B339:$B349,$U$3,K339:K349))/(1+User_interface!$J$59)^(K338-($P338-1)))</f>
        <v xml:space="preserve"> </v>
      </c>
      <c r="L351" s="55" t="str">
        <f>IF(L338=" "," ",SUM(SUMIF($B339:$B349,$U$4,L339:L349),-SUMIF($B339:$B349,$U$3,L339:L349))/(1+User_interface!$J$59)^(L338-($P338-1)))</f>
        <v xml:space="preserve"> </v>
      </c>
      <c r="M351" s="55" t="str">
        <f>IF(M338=" "," ",SUM(SUMIF($B339:$B349,$U$4,M339:M349),-SUMIF($B339:$B349,$U$3,M339:M349))/(1+User_interface!$J$59)^(M338-($P338-1)))</f>
        <v xml:space="preserve"> </v>
      </c>
      <c r="N351" s="55" t="str">
        <f>IF(N338=" "," ",SUM(SUMIF($B339:$B349,$U$4,N339:N349),-SUMIF($B339:$B349,$U$3,N339:N349))/(1+User_interface!$J$59)^(N338-($P338-1)))</f>
        <v xml:space="preserve"> </v>
      </c>
      <c r="O351" s="55" t="str">
        <f>IF(O338=" "," ",SUM(SUMIF($B339:$B349,$U$4,O339:O349),-SUMIF($B339:$B349,$U$3,O339:O349))/(1+User_interface!$J$59)^(O338-($P338-1)))</f>
        <v xml:space="preserve"> </v>
      </c>
      <c r="P351" s="55">
        <f>IF(P338=" "," ",SUM(SUMIF($B339:$B349,$U$4,P339:P349),-SUMIF($B339:$B349,$U$3,P339:P349))/(1+User_interface!$J$59)^(P338-($P338-1)))</f>
        <v>-163889.625</v>
      </c>
      <c r="Q351" s="55">
        <f>IF(Q338=" "," ",SUM(SUMIF($B339:$B349,$U$4,Q339:Q349),-SUMIF($B339:$B349,$U$3,Q339:Q349))/(1+User_interface!$J$59)^(Q338-($P338-1)))</f>
        <v>-163889.625</v>
      </c>
      <c r="R351" s="55">
        <f>IF(R338=" "," ",SUM(SUMIF($B339:$B349,$U$4,R339:R349),-SUMIF($B339:$B349,$U$3,R339:R349))/(1+User_interface!$J$59)^(R338-($P338-1)))</f>
        <v>-163889.625</v>
      </c>
      <c r="S351" s="55">
        <f>IF(S338=" "," ",SUM(SUMIF($B339:$B349,$U$4,S339:S349),-SUMIF($B339:$B349,$U$3,S339:S349))/(1+User_interface!$J$59)^(S338-($P338-1)))</f>
        <v>-163889.625</v>
      </c>
      <c r="T351" s="55">
        <f>IF(T338=" "," ",SUM(SUMIF($B339:$B349,$U$4,T339:T349),-SUMIF($B339:$B349,$U$3,T339:T349))/(1+User_interface!$J$59)^(T338-($P338-1)))</f>
        <v>-163889.625</v>
      </c>
      <c r="U351" s="55">
        <f>IF(U338=" "," ",SUM(SUMIF($B339:$B349,$U$4,U339:U349),-SUMIF($B339:$B349,$U$3,U339:U349))/(1+User_interface!$J$59)^(U338-($P338-1)))</f>
        <v>-163889.625</v>
      </c>
      <c r="V351" s="55">
        <f>IF(V338=" "," ",SUM(SUMIF($B339:$B349,$U$4,V339:V349),-SUMIF($B339:$B349,$U$3,V339:V349))/(1+User_interface!$J$59)^(V338-($P338-1)))</f>
        <v>-163889.625</v>
      </c>
      <c r="W351" s="55">
        <f>IF(W338=" "," ",SUM(SUMIF($B339:$B349,$U$4,W339:W349),-SUMIF($B339:$B349,$U$3,W339:W349))/(1+User_interface!$J$59)^(W338-($P338-1)))</f>
        <v>-163889.625</v>
      </c>
      <c r="X351" s="55">
        <f>IF(X338=" "," ",SUM(SUMIF($B339:$B349,$U$4,X339:X349),-SUMIF($B339:$B349,$U$3,X339:X349))/(1+User_interface!$J$59)^(X338-($P338-1)))</f>
        <v>-163889.625</v>
      </c>
      <c r="Y351" s="55">
        <f>IF(Y338=" "," ",SUM(SUMIF($B339:$B349,$U$4,Y339:Y349),-SUMIF($B339:$B349,$U$3,Y339:Y349))/(1+User_interface!$J$59)^(Y338-($P338-1)))</f>
        <v>-163889.625</v>
      </c>
      <c r="Z351" s="55">
        <f>IF(Z338=" "," ",SUM(SUMIF($B339:$B349,$U$4,Z339:Z349),-SUMIF($B339:$B349,$U$3,Z339:Z349))/(1+User_interface!$J$59)^(Z338-($P338-1)))</f>
        <v>-163889.625</v>
      </c>
      <c r="AA351" s="55">
        <f>IF(AA338=" "," ",SUM(SUMIF($B339:$B349,$U$4,AA339:AA349),-SUMIF($B339:$B349,$U$3,AA339:AA349))/(1+User_interface!$J$59)^(AA338-($P338-1)))</f>
        <v>-889289.625</v>
      </c>
      <c r="AB351" s="55">
        <f>IF(AB338=" "," ",SUM(SUMIF($B339:$B349,$U$4,AB339:AB349),-SUMIF($B339:$B349,$U$3,AB339:AB349))/(1+User_interface!$J$59)^(AB338-($P338-1)))</f>
        <v>-163889.625</v>
      </c>
      <c r="AC351" s="55">
        <f>IF(AC338=" "," ",SUM(SUMIF($B339:$B349,$U$4,AC339:AC349),-SUMIF($B339:$B349,$U$3,AC339:AC349))/(1+User_interface!$J$59)^(AC338-($P338-1)))</f>
        <v>-163889.625</v>
      </c>
      <c r="AD351" s="55">
        <f>IF(AD338=" "," ",SUM(SUMIF($B339:$B349,$U$4,AD339:AD349),-SUMIF($B339:$B349,$U$3,AD339:AD349))/(1+User_interface!$J$59)^(AD338-($P338-1)))</f>
        <v>-163889.625</v>
      </c>
      <c r="AE351" s="55">
        <f>IF(AE338=" "," ",SUM(SUMIF($B339:$B349,$U$4,AE339:AE349),-SUMIF($B339:$B349,$U$3,AE339:AE349))/(1+User_interface!$J$59)^(AE338-($P338-1)))</f>
        <v>-163889.625</v>
      </c>
      <c r="AF351" s="55">
        <f>IF(AF338=" "," ",SUM(SUMIF($B339:$B349,$U$4,AF339:AF349),-SUMIF($B339:$B349,$U$3,AF339:AF349))/(1+User_interface!$J$59)^(AF338-($P338-1)))</f>
        <v>-163889.625</v>
      </c>
      <c r="AG351" s="55">
        <f>IF(AG338=" "," ",SUM(SUMIF($B339:$B349,$U$4,AG339:AG349),-SUMIF($B339:$B349,$U$3,AG339:AG349))/(1+User_interface!$J$59)^(AG338-($P338-1)))</f>
        <v>-163889.625</v>
      </c>
      <c r="AH351" s="55">
        <f>IF(AH338=" "," ",SUM(SUMIF($B339:$B349,$U$4,AH339:AH349),-SUMIF($B339:$B349,$U$3,AH339:AH349))/(1+User_interface!$J$59)^(AH338-($P338-1)))</f>
        <v>-163889.625</v>
      </c>
      <c r="AI351" s="55">
        <f>IF(AI338=" "," ",SUM(SUMIF($B339:$B349,$U$4,AI339:AI349),-SUMIF($B339:$B349,$U$3,AI339:AI349))/(1+User_interface!$J$59)^(AI338-($P338-1)))</f>
        <v>-163889.625</v>
      </c>
      <c r="AJ351" s="55">
        <f>IF(AJ338=" "," ",SUM(SUMIF($B339:$B349,$U$4,AJ339:AJ349),-SUMIF($B339:$B349,$U$3,AJ339:AJ349))/(1+User_interface!$J$59)^(AJ338-($P338-1)))</f>
        <v>-163889.625</v>
      </c>
      <c r="AK351" s="55">
        <f>IF(AK338=" "," ",SUM(SUMIF($B339:$B349,$U$4,AK339:AK349),-SUMIF($B339:$B349,$U$3,AK339:AK349))/(1+User_interface!$J$59)^(AK338-($P338-1)))</f>
        <v>-163889.625</v>
      </c>
      <c r="AL351" s="55">
        <f>IF(AL338=" "," ",SUM(SUMIF($B339:$B349,$U$4,AL339:AL349),-SUMIF($B339:$B349,$U$3,AL339:AL349))/(1+User_interface!$J$59)^(AL338-($P338-1)))</f>
        <v>-163889.625</v>
      </c>
      <c r="AM351" s="55">
        <f>IF(AM338=" "," ",SUM(SUMIF($B339:$B349,$U$4,AM339:AM349),-SUMIF($B339:$B349,$U$3,AM339:AM349))/(1+User_interface!$J$59)^(AM338-($P338-1)))</f>
        <v>-889289.625</v>
      </c>
      <c r="AN351" s="55">
        <f>IF(AN338=" "," ",SUM(SUMIF($B339:$B349,$U$4,AN339:AN349),-SUMIF($B339:$B349,$U$3,AN339:AN349))/(1+User_interface!$J$59)^(AN338-($P338-1)))</f>
        <v>-163889.625</v>
      </c>
      <c r="AO351" s="55" t="str">
        <f>IF(AO338=" "," ",SUM(SUMIF($B339:$B349,$U$4,AO339:AO349),-SUMIF($B339:$B349,$U$3,AO339:AO349))/(1+User_interface!$J$59)^(AO338-($P338-1)))</f>
        <v xml:space="preserve"> </v>
      </c>
      <c r="AP351" s="55" t="str">
        <f>IF(AP338=" "," ",SUM(SUMIF($B339:$B349,$U$4,AP339:AP349),-SUMIF($B339:$B349,$U$3,AP339:AP349))/(1+User_interface!$J$59)^(AP338-($P338-1)))</f>
        <v xml:space="preserve"> </v>
      </c>
      <c r="AQ351" s="55" t="str">
        <f>IF(AQ338=" "," ",SUM(SUMIF($B339:$B349,$U$4,AQ339:AQ349),-SUMIF($B339:$B349,$U$3,AQ339:AQ349))/(1+User_interface!$J$59)^(AQ338-($P338-1)))</f>
        <v xml:space="preserve"> </v>
      </c>
      <c r="AR351" s="55" t="str">
        <f>IF(AR338=" "," ",SUM(SUMIF($B339:$B349,$U$4,AR339:AR349),-SUMIF($B339:$B349,$U$3,AR339:AR349))/(1+User_interface!$J$59)^(AR338-($P338-1)))</f>
        <v xml:space="preserve"> </v>
      </c>
      <c r="AS351" s="55" t="str">
        <f>IF(AS338=" "," ",SUM(SUMIF($B339:$B349,$U$4,AS339:AS349),-SUMIF($B339:$B349,$U$3,AS339:AS349))/(1+User_interface!$J$59)^(AS338-($P338-1)))</f>
        <v xml:space="preserve"> </v>
      </c>
      <c r="AT351" s="55" t="str">
        <f>IF(AT338=" "," ",SUM(SUMIF($B339:$B349,$U$4,AT339:AT349),-SUMIF($B339:$B349,$U$3,AT339:AT349))/(1+User_interface!$J$59)^(AT338-($P338-1)))</f>
        <v xml:space="preserve"> </v>
      </c>
      <c r="AU351" s="55" t="str">
        <f>IF(AU338=" "," ",SUM(SUMIF($B339:$B349,$U$4,AU339:AU349),-SUMIF($B339:$B349,$U$3,AU339:AU349))/(1+User_interface!$J$59)^(AU338-($P338-1)))</f>
        <v xml:space="preserve"> </v>
      </c>
      <c r="AV351" s="55" t="str">
        <f>IF(AV338=" "," ",SUM(SUMIF($B339:$B349,$U$4,AV339:AV349),-SUMIF($B339:$B349,$U$3,AV339:AV349))/(1+User_interface!$J$59)^(AV338-($P338-1)))</f>
        <v xml:space="preserve"> </v>
      </c>
      <c r="AW351" s="55" t="str">
        <f>IF(AW338=" "," ",SUM(SUMIF($B339:$B349,$U$4,AW339:AW349),-SUMIF($B339:$B349,$U$3,AW339:AW349))/(1+User_interface!$J$59)^(AW338-($P338-1)))</f>
        <v xml:space="preserve"> </v>
      </c>
      <c r="AX351" s="55" t="str">
        <f>IF(AX338=" "," ",SUM(SUMIF($B339:$B349,$U$4,AX339:AX349),-SUMIF($B339:$B349,$U$3,AX339:AX349))/(1+User_interface!$J$59)^(AX338-($P338-1)))</f>
        <v xml:space="preserve"> </v>
      </c>
      <c r="AY351" s="55" t="str">
        <f>IF(AY338=" "," ",SUM(SUMIF($B339:$B349,$U$4,AY339:AY349),-SUMIF($B339:$B349,$U$3,AY339:AY349))/(1+User_interface!$J$59)^(AY338-($P338-1)))</f>
        <v xml:space="preserve"> </v>
      </c>
      <c r="AZ351" s="55" t="str">
        <f>IF(AZ338=" "," ",SUM(SUMIF($B339:$B349,$U$4,AZ339:AZ349),-SUMIF($B339:$B349,$U$3,AZ339:AZ349))/(1+User_interface!$J$59)^(AZ338-($P338-1)))</f>
        <v xml:space="preserve"> </v>
      </c>
      <c r="BA351" s="55" t="str">
        <f>IF(BA338=" "," ",SUM(SUMIF($B339:$B349,$U$4,BA339:BA349),-SUMIF($B339:$B349,$U$3,BA339:BA349))/(1+User_interface!$J$59)^(BA338-($P338-1)))</f>
        <v xml:space="preserve"> </v>
      </c>
      <c r="BB351" s="55" t="str">
        <f>IF(BB338=" "," ",SUM(SUMIF($B339:$B349,$U$4,BB339:BB349),-SUMIF($B339:$B349,$U$3,BB339:BB349))/(1+User_interface!$J$59)^(BB338-($P338-1)))</f>
        <v xml:space="preserve"> </v>
      </c>
      <c r="BC351" s="55" t="str">
        <f>IF(BC338=" "," ",SUM(SUMIF($B339:$B349,$U$4,BC339:BC349),-SUMIF($B339:$B349,$U$3,BC339:BC349))/(1+User_interface!$J$59)^(BC338-($P338-1)))</f>
        <v xml:space="preserve"> </v>
      </c>
      <c r="BD351" s="55" t="str">
        <f>IF(BD338=" "," ",SUM(SUMIF($B339:$B349,$U$4,BD339:BD349),-SUMIF($B339:$B349,$U$3,BD339:BD349))/(1+User_interface!$J$59)^(BD338-($P338-1)))</f>
        <v xml:space="preserve"> </v>
      </c>
      <c r="BE351" s="55" t="str">
        <f>IF(BE338=" "," ",SUM(SUMIF($B339:$B349,$U$4,BE339:BE349),-SUMIF($B339:$B349,$U$3,BE339:BE349))/(1+User_interface!$J$59)^(BE338-($P338-1)))</f>
        <v xml:space="preserve"> </v>
      </c>
      <c r="BF351" s="55" t="str">
        <f>IF(BF338=" "," ",SUM(SUMIF($B339:$B349,$U$4,BF339:BF349),-SUMIF($B339:$B349,$U$3,BF339:BF349))/(1+User_interface!$J$59)^(BF338-($P338-1)))</f>
        <v xml:space="preserve"> </v>
      </c>
      <c r="BG351" s="55" t="str">
        <f>IF(BG338=" "," ",SUM(SUMIF($B339:$B349,$U$4,BG339:BG349),-SUMIF($B339:$B349,$U$3,BG339:BG349))/(1+User_interface!$J$59)^(BG338-($P338-1)))</f>
        <v xml:space="preserve"> </v>
      </c>
      <c r="BH351" s="55" t="str">
        <f>IF(BH338=" "," ",SUM(SUMIF($B339:$B349,$U$4,BH339:BH349),-SUMIF($B339:$B349,$U$3,BH339:BH349))/(1+User_interface!$J$59)^(BH338-($P338-1)))</f>
        <v xml:space="preserve"> </v>
      </c>
      <c r="BI351" s="55" t="str">
        <f>IF(BI338=" "," ",SUM(SUMIF($B339:$B349,$U$4,BI339:BI349),-SUMIF($B339:$B349,$U$3,BI339:BI349))/(1+User_interface!$J$59)^(BI338-($P338-1)))</f>
        <v xml:space="preserve"> </v>
      </c>
      <c r="BJ351" s="55" t="str">
        <f>IF(BJ338=" "," ",SUM(SUMIF($B339:$B349,$U$4,BJ339:BJ349),-SUMIF($B339:$B349,$U$3,BJ339:BJ349))/(1+User_interface!$J$59)^(BJ338-($P338-1)))</f>
        <v xml:space="preserve"> </v>
      </c>
      <c r="BK351" s="55" t="str">
        <f>IF(BK338=" "," ",SUM(SUMIF($B339:$B349,$U$4,BK339:BK349),-SUMIF($B339:$B349,$U$3,BK339:BK349))/(1+User_interface!$J$59)^(BK338-($P338-1)))</f>
        <v xml:space="preserve"> </v>
      </c>
      <c r="BL351" s="55" t="str">
        <f>IF(BL338=" "," ",SUM(SUMIF($B339:$B349,$U$4,BL339:BL349),-SUMIF($B339:$B349,$U$3,BL339:BL349))/(1+User_interface!$J$59)^(BL338-($P338-1)))</f>
        <v xml:space="preserve"> </v>
      </c>
      <c r="BM351" s="55" t="str">
        <f>IF(BM338=" "," ",SUM(SUMIF($B339:$B349,$U$4,BM339:BM349),-SUMIF($B339:$B349,$U$3,BM339:BM349))/(1+User_interface!$J$59)^(BM338-($P338-1)))</f>
        <v xml:space="preserve"> </v>
      </c>
    </row>
    <row r="352" spans="2:65">
      <c r="B352" s="88"/>
      <c r="C352" s="68" t="s">
        <v>131</v>
      </c>
      <c r="D352" s="68" t="s">
        <v>6</v>
      </c>
      <c r="F352" s="68" t="str">
        <f>IF(F338=" "," ",SUM(SUMIF($B339:$B350,$U$3,F339:F350),SUMIFS(F339:F350,$B339:$B350,$U$4,$C339:$C350,$W$3),-SUMIF($B339:$B350,$U$4,F339:F350))/(1+User_interface!$J$59)^(F338-($P338-1)))</f>
        <v xml:space="preserve"> </v>
      </c>
      <c r="G352" s="68" t="str">
        <f>IF(G338=" "," ",SUM(SUMIF($B339:$B350,$U$3,G339:G350),SUMIFS(G339:G350,$B339:$B350,$U$4,$C339:$C350,$W$3),-SUMIF($B339:$B350,$U$4,G339:G350))/(1+User_interface!$J$59)^(G338-($P338-1)))</f>
        <v xml:space="preserve"> </v>
      </c>
      <c r="H352" s="68" t="str">
        <f>IF(H338=" "," ",SUM(SUMIF($B339:$B350,$U$3,H339:H350),SUMIFS(H339:H350,$B339:$B350,$U$4,$C339:$C350,$W$3),-SUMIF($B339:$B350,$U$4,H339:H350))/(1+User_interface!$J$59)^(H338-($P338-1)))</f>
        <v xml:space="preserve"> </v>
      </c>
      <c r="I352" s="68" t="str">
        <f>IF(I338=" "," ",SUM(SUMIF($B339:$B350,$U$3,I339:I350),SUMIFS(I339:I350,$B339:$B350,$U$4,$C339:$C350,$W$3),-SUMIF($B339:$B350,$U$4,I339:I350))/(1+User_interface!$J$59)^(I338-($P338-1)))</f>
        <v xml:space="preserve"> </v>
      </c>
      <c r="J352" s="68" t="str">
        <f>IF(J338=" "," ",SUM(SUMIF($B339:$B350,$U$3,J339:J350),SUMIFS(J339:J350,$B339:$B350,$U$4,$C339:$C350,$W$3),-SUMIF($B339:$B350,$U$4,J339:J350))/(1+User_interface!$J$59)^(J338-($P338-1)))</f>
        <v xml:space="preserve"> </v>
      </c>
      <c r="K352" s="68" t="str">
        <f>IF(K338=" "," ",SUM(SUMIF($B339:$B350,$U$3,K339:K350),SUMIFS(K339:K350,$B339:$B350,$U$4,$C339:$C350,$W$3),-SUMIF($B339:$B350,$U$4,K339:K350))/(1+User_interface!$J$59)^(K338-($P338-1)))</f>
        <v xml:space="preserve"> </v>
      </c>
      <c r="L352" s="68" t="str">
        <f>IF(L338=" "," ",SUM(SUMIF($B339:$B350,$U$3,L339:L350),SUMIFS(L339:L350,$B339:$B350,$U$4,$C339:$C350,$W$3),-SUMIF($B339:$B350,$U$4,L339:L350))/(1+User_interface!$J$59)^(L338-($P338-1)))</f>
        <v xml:space="preserve"> </v>
      </c>
      <c r="M352" s="68" t="str">
        <f>IF(M338=" "," ",SUM(SUMIF($B339:$B350,$U$3,M339:M350),SUMIFS(M339:M350,$B339:$B350,$U$4,$C339:$C350,$W$3),-SUMIF($B339:$B350,$U$4,M339:M350))/(1+User_interface!$J$59)^(M338-($P338-1)))</f>
        <v xml:space="preserve"> </v>
      </c>
      <c r="N352" s="68" t="str">
        <f>IF(N338=" "," ",SUM(SUMIF($B339:$B350,$U$3,N339:N350),SUMIFS(N339:N350,$B339:$B350,$U$4,$C339:$C350,$W$3),-SUMIF($B339:$B350,$U$4,N339:N350))/(1+User_interface!$J$59)^(N338-($P338-1)))</f>
        <v xml:space="preserve"> </v>
      </c>
      <c r="O352" s="68" t="str">
        <f>IF(O338=" "," ",SUM(SUMIF($B339:$B350,$U$3,O339:O350),SUMIFS(O339:O350,$B339:$B350,$U$4,$C339:$C350,$W$3),-SUMIF($B339:$B350,$U$4,O339:O350))/(1+User_interface!$J$59)^(O338-($P338-1)))</f>
        <v xml:space="preserve"> </v>
      </c>
      <c r="P352" s="68">
        <f>IF(P338=" "," ",SUM(SUMIF($B339:$B350,$U$3,P339:P350),SUMIFS(P339:P350,$B339:$B350,$U$4,$C339:$C350,$W$3),-SUMIF($B339:$B350,$U$4,P339:P350))/(1+User_interface!$J$59)^(P338-($P338-1)))</f>
        <v>467671.125</v>
      </c>
      <c r="Q352" s="68">
        <f>IF(Q338=" "," ",SUM(SUMIF($B339:$B350,$U$3,Q339:Q350),SUMIFS(Q339:Q350,$B339:$B350,$U$4,$C339:$C350,$W$3),-SUMIF($B339:$B350,$U$4,Q339:Q350))/(1+User_interface!$J$59)^(Q338-($P338-1)))</f>
        <v>467671.125</v>
      </c>
      <c r="R352" s="68">
        <f>IF(R338=" "," ",SUM(SUMIF($B339:$B350,$U$3,R339:R350),SUMIFS(R339:R350,$B339:$B350,$U$4,$C339:$C350,$W$3),-SUMIF($B339:$B350,$U$4,R339:R350))/(1+User_interface!$J$59)^(R338-($P338-1)))</f>
        <v>467671.125</v>
      </c>
      <c r="S352" s="68">
        <f>IF(S338=" "," ",SUM(SUMIF($B339:$B350,$U$3,S339:S350),SUMIFS(S339:S350,$B339:$B350,$U$4,$C339:$C350,$W$3),-SUMIF($B339:$B350,$U$4,S339:S350))/(1+User_interface!$J$59)^(S338-($P338-1)))</f>
        <v>467671.125</v>
      </c>
      <c r="T352" s="68">
        <f>IF(T338=" "," ",SUM(SUMIF($B339:$B350,$U$3,T339:T350),SUMIFS(T339:T350,$B339:$B350,$U$4,$C339:$C350,$W$3),-SUMIF($B339:$B350,$U$4,T339:T350))/(1+User_interface!$J$59)^(T338-($P338-1)))</f>
        <v>467671.125</v>
      </c>
      <c r="U352" s="68">
        <f>IF(U338=" "," ",SUM(SUMIF($B339:$B350,$U$3,U339:U350),SUMIFS(U339:U350,$B339:$B350,$U$4,$C339:$C350,$W$3),-SUMIF($B339:$B350,$U$4,U339:U350))/(1+User_interface!$J$59)^(U338-($P338-1)))</f>
        <v>467671.125</v>
      </c>
      <c r="V352" s="68">
        <f>IF(V338=" "," ",SUM(SUMIF($B339:$B350,$U$3,V339:V350),SUMIFS(V339:V350,$B339:$B350,$U$4,$C339:$C350,$W$3),-SUMIF($B339:$B350,$U$4,V339:V350))/(1+User_interface!$J$59)^(V338-($P338-1)))</f>
        <v>467671.125</v>
      </c>
      <c r="W352" s="68">
        <f>IF(W338=" "," ",SUM(SUMIF($B339:$B350,$U$3,W339:W350),SUMIFS(W339:W350,$B339:$B350,$U$4,$C339:$C350,$W$3),-SUMIF($B339:$B350,$U$4,W339:W350))/(1+User_interface!$J$59)^(W338-($P338-1)))</f>
        <v>467671.125</v>
      </c>
      <c r="X352" s="68">
        <f>IF(X338=" "," ",SUM(SUMIF($B339:$B350,$U$3,X339:X350),SUMIFS(X339:X350,$B339:$B350,$U$4,$C339:$C350,$W$3),-SUMIF($B339:$B350,$U$4,X339:X350))/(1+User_interface!$J$59)^(X338-($P338-1)))</f>
        <v>467671.125</v>
      </c>
      <c r="Y352" s="68">
        <f>IF(Y338=" "," ",SUM(SUMIF($B339:$B350,$U$3,Y339:Y350),SUMIFS(Y339:Y350,$B339:$B350,$U$4,$C339:$C350,$W$3),-SUMIF($B339:$B350,$U$4,Y339:Y350))/(1+User_interface!$J$59)^(Y338-($P338-1)))</f>
        <v>467671.125</v>
      </c>
      <c r="Z352" s="68">
        <f>IF(Z338=" "," ",SUM(SUMIF($B339:$B350,$U$3,Z339:Z350),SUMIFS(Z339:Z350,$B339:$B350,$U$4,$C339:$C350,$W$3),-SUMIF($B339:$B350,$U$4,Z339:Z350))/(1+User_interface!$J$59)^(Z338-($P338-1)))</f>
        <v>467671.125</v>
      </c>
      <c r="AA352" s="68">
        <f>IF(AA338=" "," ",SUM(SUMIF($B339:$B350,$U$3,AA339:AA350),SUMIFS(AA339:AA350,$B339:$B350,$U$4,$C339:$C350,$W$3),-SUMIF($B339:$B350,$U$4,AA339:AA350))/(1+User_interface!$J$59)^(AA338-($P338-1)))</f>
        <v>1193071.125</v>
      </c>
      <c r="AB352" s="68">
        <f>IF(AB338=" "," ",SUM(SUMIF($B339:$B350,$U$3,AB339:AB350),SUMIFS(AB339:AB350,$B339:$B350,$U$4,$C339:$C350,$W$3),-SUMIF($B339:$B350,$U$4,AB339:AB350))/(1+User_interface!$J$59)^(AB338-($P338-1)))</f>
        <v>467671.125</v>
      </c>
      <c r="AC352" s="68">
        <f>IF(AC338=" "," ",SUM(SUMIF($B339:$B350,$U$3,AC339:AC350),SUMIFS(AC339:AC350,$B339:$B350,$U$4,$C339:$C350,$W$3),-SUMIF($B339:$B350,$U$4,AC339:AC350))/(1+User_interface!$J$59)^(AC338-($P338-1)))</f>
        <v>467671.125</v>
      </c>
      <c r="AD352" s="68">
        <f>IF(AD338=" "," ",SUM(SUMIF($B339:$B350,$U$3,AD339:AD350),SUMIFS(AD339:AD350,$B339:$B350,$U$4,$C339:$C350,$W$3),-SUMIF($B339:$B350,$U$4,AD339:AD350))/(1+User_interface!$J$59)^(AD338-($P338-1)))</f>
        <v>467671.125</v>
      </c>
      <c r="AE352" s="68">
        <f>IF(AE338=" "," ",SUM(SUMIF($B339:$B350,$U$3,AE339:AE350),SUMIFS(AE339:AE350,$B339:$B350,$U$4,$C339:$C350,$W$3),-SUMIF($B339:$B350,$U$4,AE339:AE350))/(1+User_interface!$J$59)^(AE338-($P338-1)))</f>
        <v>467671.125</v>
      </c>
      <c r="AF352" s="68">
        <f>IF(AF338=" "," ",SUM(SUMIF($B339:$B350,$U$3,AF339:AF350),SUMIFS(AF339:AF350,$B339:$B350,$U$4,$C339:$C350,$W$3),-SUMIF($B339:$B350,$U$4,AF339:AF350))/(1+User_interface!$J$59)^(AF338-($P338-1)))</f>
        <v>467671.125</v>
      </c>
      <c r="AG352" s="68">
        <f>IF(AG338=" "," ",SUM(SUMIF($B339:$B350,$U$3,AG339:AG350),SUMIFS(AG339:AG350,$B339:$B350,$U$4,$C339:$C350,$W$3),-SUMIF($B339:$B350,$U$4,AG339:AG350))/(1+User_interface!$J$59)^(AG338-($P338-1)))</f>
        <v>467671.125</v>
      </c>
      <c r="AH352" s="68">
        <f>IF(AH338=" "," ",SUM(SUMIF($B339:$B350,$U$3,AH339:AH350),SUMIFS(AH339:AH350,$B339:$B350,$U$4,$C339:$C350,$W$3),-SUMIF($B339:$B350,$U$4,AH339:AH350))/(1+User_interface!$J$59)^(AH338-($P338-1)))</f>
        <v>467671.125</v>
      </c>
      <c r="AI352" s="68">
        <f>IF(AI338=" "," ",SUM(SUMIF($B339:$B350,$U$3,AI339:AI350),SUMIFS(AI339:AI350,$B339:$B350,$U$4,$C339:$C350,$W$3),-SUMIF($B339:$B350,$U$4,AI339:AI350))/(1+User_interface!$J$59)^(AI338-($P338-1)))</f>
        <v>467671.125</v>
      </c>
      <c r="AJ352" s="68">
        <f>IF(AJ338=" "," ",SUM(SUMIF($B339:$B350,$U$3,AJ339:AJ350),SUMIFS(AJ339:AJ350,$B339:$B350,$U$4,$C339:$C350,$W$3),-SUMIF($B339:$B350,$U$4,AJ339:AJ350))/(1+User_interface!$J$59)^(AJ338-($P338-1)))</f>
        <v>467671.125</v>
      </c>
      <c r="AK352" s="68">
        <f>IF(AK338=" "," ",SUM(SUMIF($B339:$B350,$U$3,AK339:AK350),SUMIFS(AK339:AK350,$B339:$B350,$U$4,$C339:$C350,$W$3),-SUMIF($B339:$B350,$U$4,AK339:AK350))/(1+User_interface!$J$59)^(AK338-($P338-1)))</f>
        <v>467671.125</v>
      </c>
      <c r="AL352" s="68">
        <f>IF(AL338=" "," ",SUM(SUMIF($B339:$B350,$U$3,AL339:AL350),SUMIFS(AL339:AL350,$B339:$B350,$U$4,$C339:$C350,$W$3),-SUMIF($B339:$B350,$U$4,AL339:AL350))/(1+User_interface!$J$59)^(AL338-($P338-1)))</f>
        <v>467671.125</v>
      </c>
      <c r="AM352" s="68">
        <f>IF(AM338=" "," ",SUM(SUMIF($B339:$B350,$U$3,AM339:AM350),SUMIFS(AM339:AM350,$B339:$B350,$U$4,$C339:$C350,$W$3),-SUMIF($B339:$B350,$U$4,AM339:AM350))/(1+User_interface!$J$59)^(AM338-($P338-1)))</f>
        <v>1193071.125</v>
      </c>
      <c r="AN352" s="68">
        <f>IF(AN338=" "," ",SUM(SUMIF($B339:$B350,$U$3,AN339:AN350),SUMIFS(AN339:AN350,$B339:$B350,$U$4,$C339:$C350,$W$3),-SUMIF($B339:$B350,$U$4,AN339:AN350))/(1+User_interface!$J$59)^(AN338-($P338-1)))</f>
        <v>467671.125</v>
      </c>
      <c r="AO352" s="68" t="str">
        <f>IF(AO338=" "," ",SUM(SUMIF($B339:$B350,$U$3,AO339:AO350),SUMIFS(AO339:AO350,$B339:$B350,$U$4,$C339:$C350,$W$3),-SUMIF($B339:$B350,$U$4,AO339:AO350))/(1+User_interface!$J$59)^(AO338-($P338-1)))</f>
        <v xml:space="preserve"> </v>
      </c>
      <c r="AP352" s="68" t="str">
        <f>IF(AP338=" "," ",SUM(SUMIF($B339:$B350,$U$3,AP339:AP350),SUMIFS(AP339:AP350,$B339:$B350,$U$4,$C339:$C350,$W$3),-SUMIF($B339:$B350,$U$4,AP339:AP350))/(1+User_interface!$J$59)^(AP338-($P338-1)))</f>
        <v xml:space="preserve"> </v>
      </c>
      <c r="AQ352" s="68" t="str">
        <f>IF(AQ338=" "," ",SUM(SUMIF($B339:$B350,$U$3,AQ339:AQ350),SUMIFS(AQ339:AQ350,$B339:$B350,$U$4,$C339:$C350,$W$3),-SUMIF($B339:$B350,$U$4,AQ339:AQ350))/(1+User_interface!$J$59)^(AQ338-($P338-1)))</f>
        <v xml:space="preserve"> </v>
      </c>
      <c r="AR352" s="68" t="str">
        <f>IF(AR338=" "," ",SUM(SUMIF($B339:$B350,$U$3,AR339:AR350),SUMIFS(AR339:AR350,$B339:$B350,$U$4,$C339:$C350,$W$3),-SUMIF($B339:$B350,$U$4,AR339:AR350))/(1+User_interface!$J$59)^(AR338-($P338-1)))</f>
        <v xml:space="preserve"> </v>
      </c>
      <c r="AS352" s="68" t="str">
        <f>IF(AS338=" "," ",SUM(SUMIF($B339:$B350,$U$3,AS339:AS350),SUMIFS(AS339:AS350,$B339:$B350,$U$4,$C339:$C350,$W$3),-SUMIF($B339:$B350,$U$4,AS339:AS350))/(1+User_interface!$J$59)^(AS338-($P338-1)))</f>
        <v xml:space="preserve"> </v>
      </c>
      <c r="AT352" s="68" t="str">
        <f>IF(AT338=" "," ",SUM(SUMIF($B339:$B350,$U$3,AT339:AT350),SUMIFS(AT339:AT350,$B339:$B350,$U$4,$C339:$C350,$W$3),-SUMIF($B339:$B350,$U$4,AT339:AT350))/(1+User_interface!$J$59)^(AT338-($P338-1)))</f>
        <v xml:space="preserve"> </v>
      </c>
      <c r="AU352" s="68" t="str">
        <f>IF(AU338=" "," ",SUM(SUMIF($B339:$B350,$U$3,AU339:AU350),SUMIFS(AU339:AU350,$B339:$B350,$U$4,$C339:$C350,$W$3),-SUMIF($B339:$B350,$U$4,AU339:AU350))/(1+User_interface!$J$59)^(AU338-($P338-1)))</f>
        <v xml:space="preserve"> </v>
      </c>
      <c r="AV352" s="68" t="str">
        <f>IF(AV338=" "," ",SUM(SUMIF($B339:$B350,$U$3,AV339:AV350),SUMIFS(AV339:AV350,$B339:$B350,$U$4,$C339:$C350,$W$3),-SUMIF($B339:$B350,$U$4,AV339:AV350))/(1+User_interface!$J$59)^(AV338-($P338-1)))</f>
        <v xml:space="preserve"> </v>
      </c>
      <c r="AW352" s="68" t="str">
        <f>IF(AW338=" "," ",SUM(SUMIF($B339:$B350,$U$3,AW339:AW350),SUMIFS(AW339:AW350,$B339:$B350,$U$4,$C339:$C350,$W$3),-SUMIF($B339:$B350,$U$4,AW339:AW350))/(1+User_interface!$J$59)^(AW338-($P338-1)))</f>
        <v xml:space="preserve"> </v>
      </c>
      <c r="AX352" s="68" t="str">
        <f>IF(AX338=" "," ",SUM(SUMIF($B339:$B350,$U$3,AX339:AX350),SUMIFS(AX339:AX350,$B339:$B350,$U$4,$C339:$C350,$W$3),-SUMIF($B339:$B350,$U$4,AX339:AX350))/(1+User_interface!$J$59)^(AX338-($P338-1)))</f>
        <v xml:space="preserve"> </v>
      </c>
      <c r="AY352" s="68" t="str">
        <f>IF(AY338=" "," ",SUM(SUMIF($B339:$B350,$U$3,AY339:AY350),SUMIFS(AY339:AY350,$B339:$B350,$U$4,$C339:$C350,$W$3),-SUMIF($B339:$B350,$U$4,AY339:AY350))/(1+User_interface!$J$59)^(AY338-($P338-1)))</f>
        <v xml:space="preserve"> </v>
      </c>
      <c r="AZ352" s="68" t="str">
        <f>IF(AZ338=" "," ",SUM(SUMIF($B339:$B350,$U$3,AZ339:AZ350),SUMIFS(AZ339:AZ350,$B339:$B350,$U$4,$C339:$C350,$W$3),-SUMIF($B339:$B350,$U$4,AZ339:AZ350))/(1+User_interface!$J$59)^(AZ338-($P338-1)))</f>
        <v xml:space="preserve"> </v>
      </c>
      <c r="BA352" s="68" t="str">
        <f>IF(BA338=" "," ",SUM(SUMIF($B339:$B350,$U$3,BA339:BA350),SUMIFS(BA339:BA350,$B339:$B350,$U$4,$C339:$C350,$W$3),-SUMIF($B339:$B350,$U$4,BA339:BA350))/(1+User_interface!$J$59)^(BA338-($P338-1)))</f>
        <v xml:space="preserve"> </v>
      </c>
      <c r="BB352" s="68" t="str">
        <f>IF(BB338=" "," ",SUM(SUMIF($B339:$B350,$U$3,BB339:BB350),SUMIFS(BB339:BB350,$B339:$B350,$U$4,$C339:$C350,$W$3),-SUMIF($B339:$B350,$U$4,BB339:BB350))/(1+User_interface!$J$59)^(BB338-($P338-1)))</f>
        <v xml:space="preserve"> </v>
      </c>
      <c r="BC352" s="68" t="str">
        <f>IF(BC338=" "," ",SUM(SUMIF($B339:$B350,$U$3,BC339:BC350),SUMIFS(BC339:BC350,$B339:$B350,$U$4,$C339:$C350,$W$3),-SUMIF($B339:$B350,$U$4,BC339:BC350))/(1+User_interface!$J$59)^(BC338-($P338-1)))</f>
        <v xml:space="preserve"> </v>
      </c>
      <c r="BD352" s="68" t="str">
        <f>IF(BD338=" "," ",SUM(SUMIF($B339:$B350,$U$3,BD339:BD350),SUMIFS(BD339:BD350,$B339:$B350,$U$4,$C339:$C350,$W$3),-SUMIF($B339:$B350,$U$4,BD339:BD350))/(1+User_interface!$J$59)^(BD338-($P338-1)))</f>
        <v xml:space="preserve"> </v>
      </c>
      <c r="BE352" s="68" t="str">
        <f>IF(BE338=" "," ",SUM(SUMIF($B339:$B350,$U$3,BE339:BE350),SUMIFS(BE339:BE350,$B339:$B350,$U$4,$C339:$C350,$W$3),-SUMIF($B339:$B350,$U$4,BE339:BE350))/(1+User_interface!$J$59)^(BE338-($P338-1)))</f>
        <v xml:space="preserve"> </v>
      </c>
      <c r="BF352" s="68" t="str">
        <f>IF(BF338=" "," ",SUM(SUMIF($B339:$B350,$U$3,BF339:BF350),SUMIFS(BF339:BF350,$B339:$B350,$U$4,$C339:$C350,$W$3),-SUMIF($B339:$B350,$U$4,BF339:BF350))/(1+User_interface!$J$59)^(BF338-($P338-1)))</f>
        <v xml:space="preserve"> </v>
      </c>
      <c r="BG352" s="68" t="str">
        <f>IF(BG338=" "," ",SUM(SUMIF($B339:$B350,$U$3,BG339:BG350),SUMIFS(BG339:BG350,$B339:$B350,$U$4,$C339:$C350,$W$3),-SUMIF($B339:$B350,$U$4,BG339:BG350))/(1+User_interface!$J$59)^(BG338-($P338-1)))</f>
        <v xml:space="preserve"> </v>
      </c>
      <c r="BH352" s="68" t="str">
        <f>IF(BH338=" "," ",SUM(SUMIF($B339:$B350,$U$3,BH339:BH350),SUMIFS(BH339:BH350,$B339:$B350,$U$4,$C339:$C350,$W$3),-SUMIF($B339:$B350,$U$4,BH339:BH350))/(1+User_interface!$J$59)^(BH338-($P338-1)))</f>
        <v xml:space="preserve"> </v>
      </c>
      <c r="BI352" s="68" t="str">
        <f>IF(BI338=" "," ",SUM(SUMIF($B339:$B350,$U$3,BI339:BI350),SUMIFS(BI339:BI350,$B339:$B350,$U$4,$C339:$C350,$W$3),-SUMIF($B339:$B350,$U$4,BI339:BI350))/(1+User_interface!$J$59)^(BI338-($P338-1)))</f>
        <v xml:space="preserve"> </v>
      </c>
      <c r="BJ352" s="68" t="str">
        <f>IF(BJ338=" "," ",SUM(SUMIF($B339:$B350,$U$3,BJ339:BJ350),SUMIFS(BJ339:BJ350,$B339:$B350,$U$4,$C339:$C350,$W$3),-SUMIF($B339:$B350,$U$4,BJ339:BJ350))/(1+User_interface!$J$59)^(BJ338-($P338-1)))</f>
        <v xml:space="preserve"> </v>
      </c>
      <c r="BK352" s="68" t="str">
        <f>IF(BK338=" "," ",SUM(SUMIF($B339:$B350,$U$3,BK339:BK350),SUMIFS(BK339:BK350,$B339:$B350,$U$4,$C339:$C350,$W$3),-SUMIF($B339:$B350,$U$4,BK339:BK350))/(1+User_interface!$J$59)^(BK338-($P338-1)))</f>
        <v xml:space="preserve"> </v>
      </c>
      <c r="BL352" s="68" t="str">
        <f>IF(BL338=" "," ",SUM(SUMIF($B339:$B350,$U$3,BL339:BL350),SUMIFS(BL339:BL350,$B339:$B350,$U$4,$C339:$C350,$W$3),-SUMIF($B339:$B350,$U$4,BL339:BL350))/(1+User_interface!$J$59)^(BL338-($P338-1)))</f>
        <v xml:space="preserve"> </v>
      </c>
      <c r="BM352" s="68" t="str">
        <f>IF(BM338=" "," ",SUM(SUMIF($B339:$B350,$U$3,BM339:BM350),SUMIFS(BM339:BM350,$B339:$B350,$U$4,$C339:$C350,$W$3),-SUMIF($B339:$B350,$U$4,BM339:BM350))/(1+User_interface!$J$59)^(BM338-($P338-1)))</f>
        <v xml:space="preserve"> </v>
      </c>
    </row>
    <row r="353" spans="2:65">
      <c r="B353" s="88"/>
      <c r="C353" s="68" t="s">
        <v>130</v>
      </c>
      <c r="D353" s="68" t="s">
        <v>58</v>
      </c>
      <c r="F353" s="68" t="str">
        <f>IF(F338=" "," ",(INDEX(F339:F350,MATCH($U$5,$B339:$B350,0))/(1+User_interface!$J$59)^(F338-($P338-1))))</f>
        <v xml:space="preserve"> </v>
      </c>
      <c r="G353" s="68" t="str">
        <f>IF(G338=" "," ",(INDEX(G339:G350,MATCH($U$5,$B339:$B350,0))/(1+User_interface!$J$59)^(G338-($P338-1))))</f>
        <v xml:space="preserve"> </v>
      </c>
      <c r="H353" s="68" t="str">
        <f>IF(H338=" "," ",(INDEX(H339:H350,MATCH($U$5,$B339:$B350,0))/(1+User_interface!$J$59)^(H338-($P338-1))))</f>
        <v xml:space="preserve"> </v>
      </c>
      <c r="I353" s="68" t="str">
        <f>IF(I338=" "," ",(INDEX(I339:I350,MATCH($U$5,$B339:$B350,0))/(1+User_interface!$J$59)^(I338-($P338-1))))</f>
        <v xml:space="preserve"> </v>
      </c>
      <c r="J353" s="68" t="str">
        <f>IF(J338=" "," ",(INDEX(J339:J350,MATCH($U$5,$B339:$B350,0))/(1+User_interface!$J$59)^(J338-($P338-1))))</f>
        <v xml:space="preserve"> </v>
      </c>
      <c r="K353" s="68" t="str">
        <f>IF(K338=" "," ",(INDEX(K339:K350,MATCH($U$5,$B339:$B350,0))/(1+User_interface!$J$59)^(K338-($P338-1))))</f>
        <v xml:space="preserve"> </v>
      </c>
      <c r="L353" s="68" t="str">
        <f>IF(L338=" "," ",(INDEX(L339:L350,MATCH($U$5,$B339:$B350,0))/(1+User_interface!$J$59)^(L338-($P338-1))))</f>
        <v xml:space="preserve"> </v>
      </c>
      <c r="M353" s="68" t="str">
        <f>IF(M338=" "," ",(INDEX(M339:M350,MATCH($U$5,$B339:$B350,0))/(1+User_interface!$J$59)^(M338-($P338-1))))</f>
        <v xml:space="preserve"> </v>
      </c>
      <c r="N353" s="68" t="str">
        <f>IF(N338=" "," ",(INDEX(N339:N350,MATCH($U$5,$B339:$B350,0))/(1+User_interface!$J$59)^(N338-($P338-1))))</f>
        <v xml:space="preserve"> </v>
      </c>
      <c r="O353" s="68" t="str">
        <f>IF(O338=" "," ",(INDEX(O339:O350,MATCH($U$5,$B339:$B350,0))/(1+User_interface!$J$59)^(O338-($P338-1))))</f>
        <v xml:space="preserve"> </v>
      </c>
      <c r="P353" s="68">
        <f>IF(P338=" "," ",(INDEX(P339:P350,MATCH($U$5,$B339:$B350,0))/(1+User_interface!$J$59)^(P338-($P338-1))))</f>
        <v>6904.125</v>
      </c>
      <c r="Q353" s="68">
        <f>IF(Q338=" "," ",(INDEX(Q339:Q350,MATCH($U$5,$B339:$B350,0))/(1+User_interface!$J$59)^(Q338-($P338-1))))</f>
        <v>6904.125</v>
      </c>
      <c r="R353" s="68">
        <f>IF(R338=" "," ",(INDEX(R339:R350,MATCH($U$5,$B339:$B350,0))/(1+User_interface!$J$59)^(R338-($P338-1))))</f>
        <v>6904.125</v>
      </c>
      <c r="S353" s="68">
        <f>IF(S338=" "," ",(INDEX(S339:S350,MATCH($U$5,$B339:$B350,0))/(1+User_interface!$J$59)^(S338-($P338-1))))</f>
        <v>6904.125</v>
      </c>
      <c r="T353" s="68">
        <f>IF(T338=" "," ",(INDEX(T339:T350,MATCH($U$5,$B339:$B350,0))/(1+User_interface!$J$59)^(T338-($P338-1))))</f>
        <v>6904.125</v>
      </c>
      <c r="U353" s="68">
        <f>IF(U338=" "," ",(INDEX(U339:U350,MATCH($U$5,$B339:$B350,0))/(1+User_interface!$J$59)^(U338-($P338-1))))</f>
        <v>6904.125</v>
      </c>
      <c r="V353" s="68">
        <f>IF(V338=" "," ",(INDEX(V339:V350,MATCH($U$5,$B339:$B350,0))/(1+User_interface!$J$59)^(V338-($P338-1))))</f>
        <v>6904.125</v>
      </c>
      <c r="W353" s="68">
        <f>IF(W338=" "," ",(INDEX(W339:W350,MATCH($U$5,$B339:$B350,0))/(1+User_interface!$J$59)^(W338-($P338-1))))</f>
        <v>6904.125</v>
      </c>
      <c r="X353" s="68">
        <f>IF(X338=" "," ",(INDEX(X339:X350,MATCH($U$5,$B339:$B350,0))/(1+User_interface!$J$59)^(X338-($P338-1))))</f>
        <v>6904.125</v>
      </c>
      <c r="Y353" s="68">
        <f>IF(Y338=" "," ",(INDEX(Y339:Y350,MATCH($U$5,$B339:$B350,0))/(1+User_interface!$J$59)^(Y338-($P338-1))))</f>
        <v>6904.125</v>
      </c>
      <c r="Z353" s="68">
        <f>IF(Z338=" "," ",(INDEX(Z339:Z350,MATCH($U$5,$B339:$B350,0))/(1+User_interface!$J$59)^(Z338-($P338-1))))</f>
        <v>6904.125</v>
      </c>
      <c r="AA353" s="68">
        <f>IF(AA338=" "," ",(INDEX(AA339:AA350,MATCH($U$5,$B339:$B350,0))/(1+User_interface!$J$59)^(AA338-($P338-1))))</f>
        <v>6904.125</v>
      </c>
      <c r="AB353" s="68">
        <f>IF(AB338=" "," ",(INDEX(AB339:AB350,MATCH($U$5,$B339:$B350,0))/(1+User_interface!$J$59)^(AB338-($P338-1))))</f>
        <v>6904.125</v>
      </c>
      <c r="AC353" s="68">
        <f>IF(AC338=" "," ",(INDEX(AC339:AC350,MATCH($U$5,$B339:$B350,0))/(1+User_interface!$J$59)^(AC338-($P338-1))))</f>
        <v>6904.125</v>
      </c>
      <c r="AD353" s="68">
        <f>IF(AD338=" "," ",(INDEX(AD339:AD350,MATCH($U$5,$B339:$B350,0))/(1+User_interface!$J$59)^(AD338-($P338-1))))</f>
        <v>6904.125</v>
      </c>
      <c r="AE353" s="68">
        <f>IF(AE338=" "," ",(INDEX(AE339:AE350,MATCH($U$5,$B339:$B350,0))/(1+User_interface!$J$59)^(AE338-($P338-1))))</f>
        <v>6904.125</v>
      </c>
      <c r="AF353" s="68">
        <f>IF(AF338=" "," ",(INDEX(AF339:AF350,MATCH($U$5,$B339:$B350,0))/(1+User_interface!$J$59)^(AF338-($P338-1))))</f>
        <v>6904.125</v>
      </c>
      <c r="AG353" s="68">
        <f>IF(AG338=" "," ",(INDEX(AG339:AG350,MATCH($U$5,$B339:$B350,0))/(1+User_interface!$J$59)^(AG338-($P338-1))))</f>
        <v>6904.125</v>
      </c>
      <c r="AH353" s="68">
        <f>IF(AH338=" "," ",(INDEX(AH339:AH350,MATCH($U$5,$B339:$B350,0))/(1+User_interface!$J$59)^(AH338-($P338-1))))</f>
        <v>6904.125</v>
      </c>
      <c r="AI353" s="68">
        <f>IF(AI338=" "," ",(INDEX(AI339:AI350,MATCH($U$5,$B339:$B350,0))/(1+User_interface!$J$59)^(AI338-($P338-1))))</f>
        <v>6904.125</v>
      </c>
      <c r="AJ353" s="68">
        <f>IF(AJ338=" "," ",(INDEX(AJ339:AJ350,MATCH($U$5,$B339:$B350,0))/(1+User_interface!$J$59)^(AJ338-($P338-1))))</f>
        <v>6904.125</v>
      </c>
      <c r="AK353" s="68">
        <f>IF(AK338=" "," ",(INDEX(AK339:AK350,MATCH($U$5,$B339:$B350,0))/(1+User_interface!$J$59)^(AK338-($P338-1))))</f>
        <v>6904.125</v>
      </c>
      <c r="AL353" s="68">
        <f>IF(AL338=" "," ",(INDEX(AL339:AL350,MATCH($U$5,$B339:$B350,0))/(1+User_interface!$J$59)^(AL338-($P338-1))))</f>
        <v>6904.125</v>
      </c>
      <c r="AM353" s="68">
        <f>IF(AM338=" "," ",(INDEX(AM339:AM350,MATCH($U$5,$B339:$B350,0))/(1+User_interface!$J$59)^(AM338-($P338-1))))</f>
        <v>6904.125</v>
      </c>
      <c r="AN353" s="68">
        <f>IF(AN338=" "," ",(INDEX(AN339:AN350,MATCH($U$5,$B339:$B350,0))/(1+User_interface!$J$59)^(AN338-($P338-1))))</f>
        <v>6904.125</v>
      </c>
      <c r="AO353" s="68" t="str">
        <f>IF(AO338=" "," ",(INDEX(AO339:AO350,MATCH($U$5,$B339:$B350,0))/(1+User_interface!$J$59)^(AO338-($P338-1))))</f>
        <v xml:space="preserve"> </v>
      </c>
      <c r="AP353" s="68" t="str">
        <f>IF(AP338=" "," ",(INDEX(AP339:AP350,MATCH($U$5,$B339:$B350,0))/(1+User_interface!$J$59)^(AP338-($P338-1))))</f>
        <v xml:space="preserve"> </v>
      </c>
      <c r="AQ353" s="68" t="str">
        <f>IF(AQ338=" "," ",(INDEX(AQ339:AQ350,MATCH($U$5,$B339:$B350,0))/(1+User_interface!$J$59)^(AQ338-($P338-1))))</f>
        <v xml:space="preserve"> </v>
      </c>
      <c r="AR353" s="68" t="str">
        <f>IF(AR338=" "," ",(INDEX(AR339:AR350,MATCH($U$5,$B339:$B350,0))/(1+User_interface!$J$59)^(AR338-($P338-1))))</f>
        <v xml:space="preserve"> </v>
      </c>
      <c r="AS353" s="68" t="str">
        <f>IF(AS338=" "," ",(INDEX(AS339:AS350,MATCH($U$5,$B339:$B350,0))/(1+User_interface!$J$59)^(AS338-($P338-1))))</f>
        <v xml:space="preserve"> </v>
      </c>
      <c r="AT353" s="68" t="str">
        <f>IF(AT338=" "," ",(INDEX(AT339:AT350,MATCH($U$5,$B339:$B350,0))/(1+User_interface!$J$59)^(AT338-($P338-1))))</f>
        <v xml:space="preserve"> </v>
      </c>
      <c r="AU353" s="68" t="str">
        <f>IF(AU338=" "," ",(INDEX(AU339:AU350,MATCH($U$5,$B339:$B350,0))/(1+User_interface!$J$59)^(AU338-($P338-1))))</f>
        <v xml:space="preserve"> </v>
      </c>
      <c r="AV353" s="68" t="str">
        <f>IF(AV338=" "," ",(INDEX(AV339:AV350,MATCH($U$5,$B339:$B350,0))/(1+User_interface!$J$59)^(AV338-($P338-1))))</f>
        <v xml:space="preserve"> </v>
      </c>
      <c r="AW353" s="68" t="str">
        <f>IF(AW338=" "," ",(INDEX(AW339:AW350,MATCH($U$5,$B339:$B350,0))/(1+User_interface!$J$59)^(AW338-($P338-1))))</f>
        <v xml:space="preserve"> </v>
      </c>
      <c r="AX353" s="68" t="str">
        <f>IF(AX338=" "," ",(INDEX(AX339:AX350,MATCH($U$5,$B339:$B350,0))/(1+User_interface!$J$59)^(AX338-($P338-1))))</f>
        <v xml:space="preserve"> </v>
      </c>
      <c r="AY353" s="68" t="str">
        <f>IF(AY338=" "," ",(INDEX(AY339:AY350,MATCH($U$5,$B339:$B350,0))/(1+User_interface!$J$59)^(AY338-($P338-1))))</f>
        <v xml:space="preserve"> </v>
      </c>
      <c r="AZ353" s="68" t="str">
        <f>IF(AZ338=" "," ",(INDEX(AZ339:AZ350,MATCH($U$5,$B339:$B350,0))/(1+User_interface!$J$59)^(AZ338-($P338-1))))</f>
        <v xml:space="preserve"> </v>
      </c>
      <c r="BA353" s="68" t="str">
        <f>IF(BA338=" "," ",(INDEX(BA339:BA350,MATCH($U$5,$B339:$B350,0))/(1+User_interface!$J$59)^(BA338-($P338-1))))</f>
        <v xml:space="preserve"> </v>
      </c>
      <c r="BB353" s="68" t="str">
        <f>IF(BB338=" "," ",(INDEX(BB339:BB350,MATCH($U$5,$B339:$B350,0))/(1+User_interface!$J$59)^(BB338-($P338-1))))</f>
        <v xml:space="preserve"> </v>
      </c>
      <c r="BC353" s="68" t="str">
        <f>IF(BC338=" "," ",(INDEX(BC339:BC350,MATCH($U$5,$B339:$B350,0))/(1+User_interface!$J$59)^(BC338-($P338-1))))</f>
        <v xml:space="preserve"> </v>
      </c>
      <c r="BD353" s="68" t="str">
        <f>IF(BD338=" "," ",(INDEX(BD339:BD350,MATCH($U$5,$B339:$B350,0))/(1+User_interface!$J$59)^(BD338-($P338-1))))</f>
        <v xml:space="preserve"> </v>
      </c>
      <c r="BE353" s="68" t="str">
        <f>IF(BE338=" "," ",(INDEX(BE339:BE350,MATCH($U$5,$B339:$B350,0))/(1+User_interface!$J$59)^(BE338-($P338-1))))</f>
        <v xml:space="preserve"> </v>
      </c>
      <c r="BF353" s="68" t="str">
        <f>IF(BF338=" "," ",(INDEX(BF339:BF350,MATCH($U$5,$B339:$B350,0))/(1+User_interface!$J$59)^(BF338-($P338-1))))</f>
        <v xml:space="preserve"> </v>
      </c>
      <c r="BG353" s="68" t="str">
        <f>IF(BG338=" "," ",(INDEX(BG339:BG350,MATCH($U$5,$B339:$B350,0))/(1+User_interface!$J$59)^(BG338-($P338-1))))</f>
        <v xml:space="preserve"> </v>
      </c>
      <c r="BH353" s="68" t="str">
        <f>IF(BH338=" "," ",(INDEX(BH339:BH350,MATCH($U$5,$B339:$B350,0))/(1+User_interface!$J$59)^(BH338-($P338-1))))</f>
        <v xml:space="preserve"> </v>
      </c>
      <c r="BI353" s="68" t="str">
        <f>IF(BI338=" "," ",(INDEX(BI339:BI350,MATCH($U$5,$B339:$B350,0))/(1+User_interface!$J$59)^(BI338-($P338-1))))</f>
        <v xml:space="preserve"> </v>
      </c>
      <c r="BJ353" s="68" t="str">
        <f>IF(BJ338=" "," ",(INDEX(BJ339:BJ350,MATCH($U$5,$B339:$B350,0))/(1+User_interface!$J$59)^(BJ338-($P338-1))))</f>
        <v xml:space="preserve"> </v>
      </c>
      <c r="BK353" s="68" t="str">
        <f>IF(BK338=" "," ",(INDEX(BK339:BK350,MATCH($U$5,$B339:$B350,0))/(1+User_interface!$J$59)^(BK338-($P338-1))))</f>
        <v xml:space="preserve"> </v>
      </c>
      <c r="BL353" s="68" t="str">
        <f>IF(BL338=" "," ",(INDEX(BL339:BL350,MATCH($U$5,$B339:$B350,0))/(1+User_interface!$J$59)^(BL338-($P338-1))))</f>
        <v xml:space="preserve"> </v>
      </c>
      <c r="BM353" s="68" t="str">
        <f>IF(BM338=" "," ",(INDEX(BM339:BM350,MATCH($U$5,$B339:$B350,0))/(1+User_interface!$J$59)^(BM338-($P338-1))))</f>
        <v xml:space="preserve"> </v>
      </c>
    </row>
    <row r="354" spans="2:65">
      <c r="B354" s="88"/>
      <c r="C354" s="88"/>
    </row>
    <row r="355" spans="2:65">
      <c r="B355" s="88" t="s">
        <v>209</v>
      </c>
      <c r="C355" s="88"/>
      <c r="E355" s="68" t="s">
        <v>54</v>
      </c>
      <c r="F355" s="68" t="str">
        <f>IF(AND(ABS(SUM(G355,-1,-$P355))&lt;=User_interface!$J$67,SUM(G355,-1)&lt;=$P355),SUM(G355,-1)," ")</f>
        <v xml:space="preserve"> </v>
      </c>
      <c r="G355" s="68" t="str">
        <f>IF(AND(ABS(SUM(H355,-1,-$P355))&lt;=User_interface!$J$67,SUM(H355,-1)&lt;=$P355),SUM(H355,-1)," ")</f>
        <v xml:space="preserve"> </v>
      </c>
      <c r="H355" s="68" t="str">
        <f>IF(AND(ABS(SUM(I355,-1,-$P355))&lt;=User_interface!$J$67,SUM(I355,-1)&lt;=$P355),SUM(I355,-1)," ")</f>
        <v xml:space="preserve"> </v>
      </c>
      <c r="I355" s="68" t="str">
        <f>IF(AND(ABS(SUM(J355,-1,-$P355))&lt;=User_interface!$J$67,SUM(J355,-1)&lt;=$P355),SUM(J355,-1)," ")</f>
        <v xml:space="preserve"> </v>
      </c>
      <c r="J355" s="68" t="str">
        <f>IF(AND(ABS(SUM(K355,-1,-$P355))&lt;=User_interface!$J$67,SUM(K355,-1)&lt;=$P355),SUM(K355,-1)," ")</f>
        <v xml:space="preserve"> </v>
      </c>
      <c r="K355" s="68" t="str">
        <f>IF(AND(ABS(SUM(L355,-1,-$P355))&lt;=User_interface!$J$67,SUM(L355,-1)&lt;=$P355),SUM(L355,-1)," ")</f>
        <v xml:space="preserve"> </v>
      </c>
      <c r="L355" s="68" t="str">
        <f>IF(AND(ABS(SUM(M355,-1,-$P355))&lt;=User_interface!$J$67,SUM(M355,-1)&lt;=$P355),SUM(M355,-1)," ")</f>
        <v xml:space="preserve"> </v>
      </c>
      <c r="M355" s="68" t="str">
        <f>IF(AND(ABS(SUM(N355,-1,-$P355))&lt;=User_interface!$J$67,SUM(N355,-1)&lt;=$P355),SUM(N355,-1)," ")</f>
        <v xml:space="preserve"> </v>
      </c>
      <c r="N355" s="68" t="str">
        <f>IF(AND(ABS(SUM(O355,-1,-$P355))&lt;=User_interface!$J$67,SUM(O355,-1)&lt;=$P355),SUM(O355,-1)," ")</f>
        <v xml:space="preserve"> </v>
      </c>
      <c r="O355" s="68" t="str">
        <f>IF(AND(ABS(SUM(P355,-1,-$P355))&lt;=User_interface!$J$67,SUM(P355,-1)&lt;=$P355),SUM(P355,-1)," ")</f>
        <v xml:space="preserve"> </v>
      </c>
      <c r="P355" s="68">
        <f>2020+User_interface!J67</f>
        <v>2020</v>
      </c>
      <c r="Q355" s="68">
        <f>IF(AND(SUM(P355,2,-$P355)&lt;=User_interface!$J$56,SUM(P355,1)&gt;=$P355),SUM(P355,1)," ")</f>
        <v>2021</v>
      </c>
      <c r="R355" s="68">
        <f>IF(AND(SUM(Q355,2,-$P355)&lt;=User_interface!$J$56,SUM(Q355,1)&gt;=$P355),SUM(Q355,1)," ")</f>
        <v>2022</v>
      </c>
      <c r="S355" s="68">
        <f>IF(AND(SUM(R355,2,-$P355)&lt;=User_interface!$J$56,SUM(R355,1)&gt;=$P355),SUM(R355,1)," ")</f>
        <v>2023</v>
      </c>
      <c r="T355" s="68">
        <f>IF(AND(SUM(S355,2,-$P355)&lt;=User_interface!$J$56,SUM(S355,1)&gt;=$P355),SUM(S355,1)," ")</f>
        <v>2024</v>
      </c>
      <c r="U355" s="68">
        <f>IF(AND(SUM(T355,2,-$P355)&lt;=User_interface!$J$56,SUM(T355,1)&gt;=$P355),SUM(T355,1)," ")</f>
        <v>2025</v>
      </c>
      <c r="V355" s="68">
        <f>IF(AND(SUM(U355,2,-$P355)&lt;=User_interface!$J$56,SUM(U355,1)&gt;=$P355),SUM(U355,1)," ")</f>
        <v>2026</v>
      </c>
      <c r="W355" s="68">
        <f>IF(AND(SUM(V355,2,-$P355)&lt;=User_interface!$J$56,SUM(V355,1)&gt;=$P355),SUM(V355,1)," ")</f>
        <v>2027</v>
      </c>
      <c r="X355" s="68">
        <f>IF(AND(SUM(W355,2,-$P355)&lt;=User_interface!$J$56,SUM(W355,1)&gt;=$P355),SUM(W355,1)," ")</f>
        <v>2028</v>
      </c>
      <c r="Y355" s="68">
        <f>IF(AND(SUM(X355,2,-$P355)&lt;=User_interface!$J$56,SUM(X355,1)&gt;=$P355),SUM(X355,1)," ")</f>
        <v>2029</v>
      </c>
      <c r="Z355" s="68">
        <f>IF(AND(SUM(Y355,2,-$P355)&lt;=User_interface!$J$56,SUM(Y355,1)&gt;=$P355),SUM(Y355,1)," ")</f>
        <v>2030</v>
      </c>
      <c r="AA355" s="68">
        <f>IF(AND(SUM(Z355,2,-$P355)&lt;=User_interface!$J$56,SUM(Z355,1)&gt;=$P355),SUM(Z355,1)," ")</f>
        <v>2031</v>
      </c>
      <c r="AB355" s="68">
        <f>IF(AND(SUM(AA355,2,-$P355)&lt;=User_interface!$J$56,SUM(AA355,1)&gt;=$P355),SUM(AA355,1)," ")</f>
        <v>2032</v>
      </c>
      <c r="AC355" s="68">
        <f>IF(AND(SUM(AB355,2,-$P355)&lt;=User_interface!$J$56,SUM(AB355,1)&gt;=$P355),SUM(AB355,1)," ")</f>
        <v>2033</v>
      </c>
      <c r="AD355" s="68">
        <f>IF(AND(SUM(AC355,2,-$P355)&lt;=User_interface!$J$56,SUM(AC355,1)&gt;=$P355),SUM(AC355,1)," ")</f>
        <v>2034</v>
      </c>
      <c r="AE355" s="68">
        <f>IF(AND(SUM(AD355,2,-$P355)&lt;=User_interface!$J$56,SUM(AD355,1)&gt;=$P355),SUM(AD355,1)," ")</f>
        <v>2035</v>
      </c>
      <c r="AF355" s="68">
        <f>IF(AND(SUM(AE355,2,-$P355)&lt;=User_interface!$J$56,SUM(AE355,1)&gt;=$P355),SUM(AE355,1)," ")</f>
        <v>2036</v>
      </c>
      <c r="AG355" s="68">
        <f>IF(AND(SUM(AF355,2,-$P355)&lt;=User_interface!$J$56,SUM(AF355,1)&gt;=$P355),SUM(AF355,1)," ")</f>
        <v>2037</v>
      </c>
      <c r="AH355" s="68">
        <f>IF(AND(SUM(AG355,2,-$P355)&lt;=User_interface!$J$56,SUM(AG355,1)&gt;=$P355),SUM(AG355,1)," ")</f>
        <v>2038</v>
      </c>
      <c r="AI355" s="68">
        <f>IF(AND(SUM(AH355,2,-$P355)&lt;=User_interface!$J$56,SUM(AH355,1)&gt;=$P355),SUM(AH355,1)," ")</f>
        <v>2039</v>
      </c>
      <c r="AJ355" s="68">
        <f>IF(AND(SUM(AI355,2,-$P355)&lt;=User_interface!$J$56,SUM(AI355,1)&gt;=$P355),SUM(AI355,1)," ")</f>
        <v>2040</v>
      </c>
      <c r="AK355" s="68">
        <f>IF(AND(SUM(AJ355,2,-$P355)&lt;=User_interface!$J$56,SUM(AJ355,1)&gt;=$P355),SUM(AJ355,1)," ")</f>
        <v>2041</v>
      </c>
      <c r="AL355" s="68">
        <f>IF(AND(SUM(AK355,2,-$P355)&lt;=User_interface!$J$56,SUM(AK355,1)&gt;=$P355),SUM(AK355,1)," ")</f>
        <v>2042</v>
      </c>
      <c r="AM355" s="68">
        <f>IF(AND(SUM(AL355,2,-$P355)&lt;=User_interface!$J$56,SUM(AL355,1)&gt;=$P355),SUM(AL355,1)," ")</f>
        <v>2043</v>
      </c>
      <c r="AN355" s="68">
        <f>IF(AND(SUM(AM355,2,-$P355)&lt;=User_interface!$J$56,SUM(AM355,1)&gt;=$P355),SUM(AM355,1)," ")</f>
        <v>2044</v>
      </c>
      <c r="AO355" s="68" t="str">
        <f>IF(AND(SUM(AN355,2,-$P355)&lt;=User_interface!$J$56,SUM(AN355,1)&gt;=$P355),SUM(AN355,1)," ")</f>
        <v xml:space="preserve"> </v>
      </c>
      <c r="AP355" s="68" t="str">
        <f>IF(AND(SUM(AO355,2,-$P355)&lt;=User_interface!$J$56,SUM(AO355,1)&gt;=$P355),SUM(AO355,1)," ")</f>
        <v xml:space="preserve"> </v>
      </c>
      <c r="AQ355" s="68" t="str">
        <f>IF(AND(SUM(AP355,2,-$P355)&lt;=User_interface!$J$56,SUM(AP355,1)&gt;=$P355),SUM(AP355,1)," ")</f>
        <v xml:space="preserve"> </v>
      </c>
      <c r="AR355" s="68" t="str">
        <f>IF(AND(SUM(AQ355,2,-$P355)&lt;=User_interface!$J$56,SUM(AQ355,1)&gt;=$P355),SUM(AQ355,1)," ")</f>
        <v xml:space="preserve"> </v>
      </c>
      <c r="AS355" s="68" t="str">
        <f>IF(AND(SUM(AR355,2,-$P355)&lt;=User_interface!$J$56,SUM(AR355,1)&gt;=$P355),SUM(AR355,1)," ")</f>
        <v xml:space="preserve"> </v>
      </c>
      <c r="AT355" s="68" t="str">
        <f>IF(AND(SUM(AS355,2,-$P355)&lt;=User_interface!$J$56,SUM(AS355,1)&gt;=$P355),SUM(AS355,1)," ")</f>
        <v xml:space="preserve"> </v>
      </c>
      <c r="AU355" s="68" t="str">
        <f>IF(AND(SUM(AT355,2,-$P355)&lt;=User_interface!$J$56,SUM(AT355,1)&gt;=$P355),SUM(AT355,1)," ")</f>
        <v xml:space="preserve"> </v>
      </c>
      <c r="AV355" s="68" t="str">
        <f>IF(AND(SUM(AU355,2,-$P355)&lt;=User_interface!$J$56,SUM(AU355,1)&gt;=$P355),SUM(AU355,1)," ")</f>
        <v xml:space="preserve"> </v>
      </c>
      <c r="AW355" s="68" t="str">
        <f>IF(AND(SUM(AV355,2,-$P355)&lt;=User_interface!$J$56,SUM(AV355,1)&gt;=$P355),SUM(AV355,1)," ")</f>
        <v xml:space="preserve"> </v>
      </c>
      <c r="AX355" s="68" t="str">
        <f>IF(AND(SUM(AW355,2,-$P355)&lt;=User_interface!$J$56,SUM(AW355,1)&gt;=$P355),SUM(AW355,1)," ")</f>
        <v xml:space="preserve"> </v>
      </c>
      <c r="AY355" s="68" t="str">
        <f>IF(AND(SUM(AX355,2,-$P355)&lt;=User_interface!$J$56,SUM(AX355,1)&gt;=$P355),SUM(AX355,1)," ")</f>
        <v xml:space="preserve"> </v>
      </c>
      <c r="AZ355" s="68" t="str">
        <f>IF(AND(SUM(AY355,2,-$P355)&lt;=User_interface!$J$56,SUM(AY355,1)&gt;=$P355),SUM(AY355,1)," ")</f>
        <v xml:space="preserve"> </v>
      </c>
      <c r="BA355" s="68" t="str">
        <f>IF(AND(SUM(AZ355,2,-$P355)&lt;=User_interface!$J$56,SUM(AZ355,1)&gt;=$P355),SUM(AZ355,1)," ")</f>
        <v xml:space="preserve"> </v>
      </c>
      <c r="BB355" s="68" t="str">
        <f>IF(AND(SUM(BA355,2,-$P355)&lt;=User_interface!$J$56,SUM(BA355,1)&gt;=$P355),SUM(BA355,1)," ")</f>
        <v xml:space="preserve"> </v>
      </c>
      <c r="BC355" s="68" t="str">
        <f>IF(AND(SUM(BB355,2,-$P355)&lt;=User_interface!$J$56,SUM(BB355,1)&gt;=$P355),SUM(BB355,1)," ")</f>
        <v xml:space="preserve"> </v>
      </c>
      <c r="BD355" s="68" t="str">
        <f>IF(AND(SUM(BC355,2,-$P355)&lt;=User_interface!$J$56,SUM(BC355,1)&gt;=$P355),SUM(BC355,1)," ")</f>
        <v xml:space="preserve"> </v>
      </c>
      <c r="BE355" s="68" t="str">
        <f>IF(AND(SUM(BD355,2,-$P355)&lt;=User_interface!$J$56,SUM(BD355,1)&gt;=$P355),SUM(BD355,1)," ")</f>
        <v xml:space="preserve"> </v>
      </c>
      <c r="BF355" s="68" t="str">
        <f>IF(AND(SUM(BE355,2,-$P355)&lt;=User_interface!$J$56,SUM(BE355,1)&gt;=$P355),SUM(BE355,1)," ")</f>
        <v xml:space="preserve"> </v>
      </c>
      <c r="BG355" s="68" t="str">
        <f>IF(AND(SUM(BF355,2,-$P355)&lt;=User_interface!$J$56,SUM(BF355,1)&gt;=$P355),SUM(BF355,1)," ")</f>
        <v xml:space="preserve"> </v>
      </c>
      <c r="BH355" s="68" t="str">
        <f>IF(AND(SUM(BG355,2,-$P355)&lt;=User_interface!$J$56,SUM(BG355,1)&gt;=$P355),SUM(BG355,1)," ")</f>
        <v xml:space="preserve"> </v>
      </c>
      <c r="BI355" s="68" t="str">
        <f>IF(AND(SUM(BH355,2,-$P355)&lt;=User_interface!$J$56,SUM(BH355,1)&gt;=$P355),SUM(BH355,1)," ")</f>
        <v xml:space="preserve"> </v>
      </c>
      <c r="BJ355" s="68" t="str">
        <f>IF(AND(SUM(BI355,2,-$P355)&lt;=User_interface!$J$56,SUM(BI355,1)&gt;=$P355),SUM(BI355,1)," ")</f>
        <v xml:space="preserve"> </v>
      </c>
      <c r="BK355" s="68" t="str">
        <f>IF(AND(SUM(BJ355,2,-$P355)&lt;=User_interface!$J$56,SUM(BJ355,1)&gt;=$P355),SUM(BJ355,1)," ")</f>
        <v xml:space="preserve"> </v>
      </c>
      <c r="BL355" s="68" t="str">
        <f>IF(AND(SUM(BK355,2,-$P355)&lt;=User_interface!$J$56,SUM(BK355,1)&gt;=$P355),SUM(BK355,1)," ")</f>
        <v xml:space="preserve"> </v>
      </c>
      <c r="BM355" s="68" t="str">
        <f>IF(AND(SUM(BL355,2,-$P355)&lt;=User_interface!$J$56,SUM(BL355,1)&gt;=$P355),SUM(BL355,1)," ")</f>
        <v xml:space="preserve"> </v>
      </c>
    </row>
    <row r="356" spans="2:65">
      <c r="B356" s="88" t="s">
        <v>4</v>
      </c>
      <c r="C356" s="88" t="s">
        <v>23</v>
      </c>
      <c r="D356" s="68" t="s">
        <v>6</v>
      </c>
      <c r="E356" s="86" t="str">
        <f t="shared" ref="E356:E370" si="19">IF(B356=$U$3,$E$8,IF(B356=$U$4,$E$9,$S$4))</f>
        <v>Ref.</v>
      </c>
      <c r="P356" s="55">
        <f>IF(P$355="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Q356" s="55">
        <f>IF(Q$355="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R356" s="55">
        <f>IF(R$355="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S356" s="55">
        <f>IF(S$355="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T356" s="55">
        <f>IF(T$355="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U356" s="55">
        <f>IF(U$355="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V356" s="55">
        <f>IF(V$355="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W356" s="55">
        <f>IF(W$355="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X356" s="55">
        <f>IF(X$355="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Y356" s="55">
        <f>IF(Y$355="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Z356" s="55">
        <f>IF(Z$355="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A356" s="55">
        <f>IF(AA$355="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B356" s="55">
        <f>IF(AB$355="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C356" s="55">
        <f>IF(AC$355="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D356" s="55">
        <f>IF(AD$355="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E356" s="55">
        <f>IF(AE$355="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F356" s="55">
        <f>IF(AF$355="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G356" s="55">
        <f>IF(AG$355="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H356" s="55">
        <f>IF(AH$355="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I356" s="55">
        <f>IF(AI$355="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J356" s="55">
        <f>IF(AJ$355="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K356" s="55">
        <f>IF(AK$355="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L356" s="55">
        <f>IF(AL$355="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M356" s="55">
        <f>IF(AM$355="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N356" s="55">
        <f>IF(AN$355="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>0</v>
      </c>
      <c r="AO356" s="55" t="str">
        <f>IF(AO$355="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P356" s="55" t="str">
        <f>IF(AP$355="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Q356" s="55" t="str">
        <f>IF(AQ$355="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R356" s="55" t="str">
        <f>IF(AR$355="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S356" s="55" t="str">
        <f>IF(AS$355="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T356" s="55" t="str">
        <f>IF(AT$355="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U356" s="55" t="str">
        <f>IF(AU$355="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V356" s="55" t="str">
        <f>IF(AV$355="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W356" s="55" t="str">
        <f>IF(AW$355="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X356" s="55" t="str">
        <f>IF(AX$355="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Y356" s="55" t="str">
        <f>IF(AY$355="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AZ356" s="55" t="str">
        <f>IF(AZ$355="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A356" s="55" t="str">
        <f>IF(BA$355="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B356" s="55" t="str">
        <f>IF(BB$355="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C356" s="55" t="str">
        <f>IF(BC$355="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D356" s="55" t="str">
        <f>IF(BD$355="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E356" s="55" t="str">
        <f>IF(BE$355="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F356" s="55" t="str">
        <f>IF(BF$355="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G356" s="55" t="str">
        <f>IF(BG$355="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H356" s="55" t="str">
        <f>IF(BH$355="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I356" s="55" t="str">
        <f>IF(BI$355="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J356" s="55" t="str">
        <f>IF(BJ$355="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K356" s="55" t="str">
        <f>IF(BK$355="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L356" s="55" t="str">
        <f>IF(BL$355="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  <c r="BM356" s="55" t="str">
        <f>IF(BM$355=" "," ",IF(Berekeningen!$E356=Berekeningen!$S$3,(SUMIF(Data_sheet!$C$106:$C$117,Berekeningen!$C356,Data_sheet!$P$106:$P$117)*User_interface!$J$61),IF(Berekeningen!$E356=Berekeningen!$S$4,(SUMIF(Data_sheet!$C$106:$C$117,Berekeningen!$C356,Data_sheet!$Q$106:$Q$117)*User_interface!$J$61),IF(Berekeningen!$E356=Berekeningen!$S$5,(SUMIF(Data_sheet!$C$106:$C$117,Berekeningen!$C356,Data_sheet!$R$106:$R$117)*User_interface!$J$61),IF(Berekeningen!$E356=Berekeningen!$S$6,0,"ERROR")))))</f>
        <v xml:space="preserve"> </v>
      </c>
    </row>
    <row r="357" spans="2:65">
      <c r="B357" s="88" t="s">
        <v>4</v>
      </c>
      <c r="C357" s="88" t="s">
        <v>192</v>
      </c>
      <c r="D357" s="68" t="s">
        <v>6</v>
      </c>
      <c r="E357" s="86" t="str">
        <f t="shared" si="19"/>
        <v>Ref.</v>
      </c>
      <c r="P357" s="55">
        <f>IF(P$355="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Q357" s="55">
        <f>IF(Q$355="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R357" s="55">
        <f>IF(R$355="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S357" s="55">
        <f>IF(S$355="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T357" s="55">
        <f>IF(T$355="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U357" s="55">
        <f>IF(U$355="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V357" s="55">
        <f>IF(V$355="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W357" s="55">
        <f>IF(W$355="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X357" s="55">
        <f>IF(X$355="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Y357" s="55">
        <f>IF(Y$355="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Z357" s="55">
        <f>IF(Z$355="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A357" s="55">
        <f>IF(AA$355="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B357" s="55">
        <f>IF(AB$355="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C357" s="55">
        <f>IF(AC$355="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D357" s="55">
        <f>IF(AD$355="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E357" s="55">
        <f>IF(AE$355="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F357" s="55">
        <f>IF(AF$355="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G357" s="55">
        <f>IF(AG$355="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H357" s="55">
        <f>IF(AH$355="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I357" s="55">
        <f>IF(AI$355="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J357" s="55">
        <f>IF(AJ$355="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K357" s="55">
        <f>IF(AK$355="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L357" s="55">
        <f>IF(AL$355="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M357" s="55">
        <f>IF(AM$355="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N357" s="55">
        <f>IF(AN$355="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>27616.5</v>
      </c>
      <c r="AO357" s="55" t="str">
        <f>IF(AO$355="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P357" s="55" t="str">
        <f>IF(AP$355="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Q357" s="55" t="str">
        <f>IF(AQ$355="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R357" s="55" t="str">
        <f>IF(AR$355="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S357" s="55" t="str">
        <f>IF(AS$355="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T357" s="55" t="str">
        <f>IF(AT$355="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U357" s="55" t="str">
        <f>IF(AU$355="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V357" s="55" t="str">
        <f>IF(AV$355="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W357" s="55" t="str">
        <f>IF(AW$355="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X357" s="55" t="str">
        <f>IF(AX$355="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Y357" s="55" t="str">
        <f>IF(AY$355="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AZ357" s="55" t="str">
        <f>IF(AZ$355="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A357" s="55" t="str">
        <f>IF(BA$355="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B357" s="55" t="str">
        <f>IF(BB$355="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C357" s="55" t="str">
        <f>IF(BC$355="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D357" s="55" t="str">
        <f>IF(BD$355="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E357" s="55" t="str">
        <f>IF(BE$355="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F357" s="55" t="str">
        <f>IF(BF$355="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G357" s="55" t="str">
        <f>IF(BG$355="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H357" s="55" t="str">
        <f>IF(BH$355="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I357" s="55" t="str">
        <f>IF(BI$355="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J357" s="55" t="str">
        <f>IF(BJ$355="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K357" s="55" t="str">
        <f>IF(BK$355="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L357" s="55" t="str">
        <f>IF(BL$355="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  <c r="BM357" s="55" t="str">
        <f>IF(BM$355=" "," ",IF($E357=$S$3,INDEX(Data_sheet!$P$106:$P$117,MATCH(Berekeningen!$C357,Data_sheet!$C$106:$C$117,0))*User_interface!$J$54*User_interface!$J$55,IF($E357=$S$4,INDEX(Data_sheet!$Q$106:$Q$117,MATCH(Berekeningen!$C357,Data_sheet!$C$106:$C$117,0))*User_interface!$J$54*User_interface!$J$55,IF($E357=$S$5,INDEX(Data_sheet!$R$106:$R$117,MATCH(Berekeningen!$C357,Data_sheet!$C$106:$C$117,0))*User_interface!$J$54*User_interface!$J$55,IF($E357=$S$6,0,"ERROR")))))</f>
        <v xml:space="preserve"> </v>
      </c>
    </row>
    <row r="358" spans="2:65">
      <c r="B358" s="88" t="s">
        <v>4</v>
      </c>
      <c r="C358" s="88" t="s">
        <v>24</v>
      </c>
      <c r="D358" s="68" t="s">
        <v>6</v>
      </c>
      <c r="E358" s="86" t="str">
        <f t="shared" si="19"/>
        <v>Ref.</v>
      </c>
      <c r="P358" s="55">
        <f>IF(P$355="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Q358" s="55">
        <f>IF(Q$355="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R358" s="55">
        <f>IF(R$355="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S358" s="55">
        <f>IF(S$355="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T358" s="55">
        <f>IF(T$355="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U358" s="55">
        <f>IF(U$355="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V358" s="55">
        <f>IF(V$355="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W358" s="55">
        <f>IF(W$355="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X358" s="55">
        <f>IF(X$355="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Y358" s="55">
        <f>IF(Y$355="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Z358" s="55">
        <f>IF(Z$355="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A358" s="55">
        <f>IF(AA$355="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B358" s="55">
        <f>IF(AB$355="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C358" s="55">
        <f>IF(AC$355="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D358" s="55">
        <f>IF(AD$355="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E358" s="55">
        <f>IF(AE$355="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F358" s="55">
        <f>IF(AF$355="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G358" s="55">
        <f>IF(AG$355="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H358" s="55">
        <f>IF(AH$355="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I358" s="55">
        <f>IF(AI$355="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J358" s="55">
        <f>IF(AJ$355="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K358" s="55">
        <f>IF(AK$355="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L358" s="55">
        <f>IF(AL$355="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M358" s="55">
        <f>IF(AM$355="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N358" s="55">
        <f>IF(AN$355="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>0</v>
      </c>
      <c r="AO358" s="55" t="str">
        <f>IF(AO$355="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P358" s="55" t="str">
        <f>IF(AP$355="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Q358" s="55" t="str">
        <f>IF(AQ$355="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R358" s="55" t="str">
        <f>IF(AR$355="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S358" s="55" t="str">
        <f>IF(AS$355="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T358" s="55" t="str">
        <f>IF(AT$355="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U358" s="55" t="str">
        <f>IF(AU$355="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V358" s="55" t="str">
        <f>IF(AV$355="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W358" s="55" t="str">
        <f>IF(AW$355="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X358" s="55" t="str">
        <f>IF(AX$355="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Y358" s="55" t="str">
        <f>IF(AY$355="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AZ358" s="55" t="str">
        <f>IF(AZ$355="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A358" s="55" t="str">
        <f>IF(BA$355="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B358" s="55" t="str">
        <f>IF(BB$355="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C358" s="55" t="str">
        <f>IF(BC$355="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D358" s="55" t="str">
        <f>IF(BD$355="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E358" s="55" t="str">
        <f>IF(BE$355="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F358" s="55" t="str">
        <f>IF(BF$355="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G358" s="55" t="str">
        <f>IF(BG$355="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H358" s="55" t="str">
        <f>IF(BH$355="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I358" s="55" t="str">
        <f>IF(BI$355="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J358" s="55" t="str">
        <f>IF(BJ$355="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K358" s="55" t="str">
        <f>IF(BK$355="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L358" s="55" t="str">
        <f>IF(BL$355="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  <c r="BM358" s="55" t="str">
        <f>IF(BM$355=" "," ",IF($E358=$S$3,INDEX(Data_sheet!$P$106:$P$117,MATCH(Berekeningen!$C358,Data_sheet!$C$106:$C$117,0))*User_interface!$J$54,IF($E358=$S$4,INDEX(Data_sheet!$Q$106:$Q$117,MATCH(Berekeningen!$C358,Data_sheet!$C$106:$C$117,0))*User_interface!$J$54,IF($E358=$S$5,INDEX(Data_sheet!$R$106:$R$117,MATCH(Berekeningen!$C358,Data_sheet!$C$106:$C$117,0))*User_interface!$J$54,IF($E358=$S$6,0,"ERROR")))))</f>
        <v xml:space="preserve"> </v>
      </c>
    </row>
    <row r="359" spans="2:65">
      <c r="B359" s="88" t="s">
        <v>4</v>
      </c>
      <c r="C359" s="88" t="s">
        <v>26</v>
      </c>
      <c r="D359" s="68" t="s">
        <v>6</v>
      </c>
      <c r="E359" s="86" t="str">
        <f t="shared" si="19"/>
        <v>Ref.</v>
      </c>
      <c r="P359" s="55">
        <f>IF(P$355="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Q359" s="55">
        <f>IF(Q$355="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R359" s="55">
        <f>IF(R$355="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S359" s="55">
        <f>IF(S$355="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T359" s="55">
        <f>IF(T$355="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U359" s="55">
        <f>IF(U$355="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V359" s="55">
        <f>IF(V$355="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W359" s="55">
        <f>IF(W$355="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X359" s="55">
        <f>IF(X$355="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Y359" s="55">
        <f>IF(Y$355="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Z359" s="55">
        <f>IF(Z$355="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A359" s="55">
        <f>IF(AA$355="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B359" s="55">
        <f>IF(AB$355="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C359" s="55">
        <f>IF(AC$355="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D359" s="55">
        <f>IF(AD$355="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E359" s="55">
        <f>IF(AE$355="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F359" s="55">
        <f>IF(AF$355="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G359" s="55">
        <f>IF(AG$355="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H359" s="55">
        <f>IF(AH$355="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I359" s="55">
        <f>IF(AI$355="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J359" s="55">
        <f>IF(AJ$355="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K359" s="55">
        <f>IF(AK$355="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L359" s="55">
        <f>IF(AL$355="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M359" s="55">
        <f>IF(AM$355="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N359" s="55">
        <f>IF(AN$355="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>0</v>
      </c>
      <c r="AO359" s="55" t="str">
        <f>IF(AO$355="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P359" s="55" t="str">
        <f>IF(AP$355="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Q359" s="55" t="str">
        <f>IF(AQ$355="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R359" s="55" t="str">
        <f>IF(AR$355="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S359" s="55" t="str">
        <f>IF(AS$355="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T359" s="55" t="str">
        <f>IF(AT$355="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U359" s="55" t="str">
        <f>IF(AU$355="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V359" s="55" t="str">
        <f>IF(AV$355="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W359" s="55" t="str">
        <f>IF(AW$355="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X359" s="55" t="str">
        <f>IF(AX$355="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Y359" s="55" t="str">
        <f>IF(AY$355="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AZ359" s="55" t="str">
        <f>IF(AZ$355="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A359" s="55" t="str">
        <f>IF(BA$355="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B359" s="55" t="str">
        <f>IF(BB$355="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C359" s="55" t="str">
        <f>IF(BC$355="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D359" s="55" t="str">
        <f>IF(BD$355="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E359" s="55" t="str">
        <f>IF(BE$355="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F359" s="55" t="str">
        <f>IF(BF$355="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G359" s="55" t="str">
        <f>IF(BG$355="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H359" s="55" t="str">
        <f>IF(BH$355="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I359" s="55" t="str">
        <f>IF(BI$355="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J359" s="55" t="str">
        <f>IF(BJ$355="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K359" s="55" t="str">
        <f>IF(BK$355="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L359" s="55" t="str">
        <f>IF(BL$355="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  <c r="BM359" s="55" t="str">
        <f>IF(BM$355=" "," ",IF($E359=$S$3,INDEX(Data_sheet!$P$106:$P$117,MATCH(Berekeningen!$C359,Data_sheet!$C$106:$C$117,0)),IF($E359=$S$4,INDEX(Data_sheet!$Q$106:$Q$117,MATCH(Berekeningen!$C359,Data_sheet!$C$106:$C$117,0)),IF($E359=$S$5,INDEX(Data_sheet!$R$106:$R$117,MATCH(Berekeningen!$C359,Data_sheet!$C$106:$C$117,0)),IF($E359=$S$6,0,"ERROR")))))</f>
        <v xml:space="preserve"> </v>
      </c>
    </row>
    <row r="360" spans="2:65">
      <c r="B360" s="88" t="s">
        <v>4</v>
      </c>
      <c r="C360" s="88" t="s">
        <v>25</v>
      </c>
      <c r="D360" s="68" t="s">
        <v>6</v>
      </c>
      <c r="E360" s="86" t="str">
        <f t="shared" si="19"/>
        <v>Ref.</v>
      </c>
      <c r="P360" s="55">
        <f>IF(P$355=" "," ",IF(P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Q360" s="55">
        <f>IF(Q$355=" "," ",IF(Q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R360" s="55">
        <f>IF(R$355=" "," ",IF(R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S360" s="55">
        <f>IF(S$355=" "," ",IF(S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T360" s="55">
        <f>IF(T$355=" "," ",IF(T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U360" s="55">
        <f>IF(U$355=" "," ",IF(U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V360" s="55">
        <f>IF(V$355=" "," ",IF(V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W360" s="55">
        <f>IF(W$355=" "," ",IF(W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X360" s="55">
        <f>IF(X$355=" "," ",IF(X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Y360" s="55">
        <f>IF(Y$355=" "," ",IF(Y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Z360" s="55">
        <f>IF(Z$355=" "," ",IF(Z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A360" s="55">
        <f>IF(AA$355=" "," ",IF(AA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B360" s="55">
        <f>IF(AB$355=" "," ",IF(AB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C360" s="55">
        <f>IF(AC$355=" "," ",IF(AC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D360" s="55">
        <f>IF(AD$355=" "," ",IF(AD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E360" s="55">
        <f>IF(AE$355=" "," ",IF(AE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F360" s="55">
        <f>IF(AF$355=" "," ",IF(AF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G360" s="55">
        <f>IF(AG$355=" "," ",IF(AG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H360" s="55">
        <f>IF(AH$355=" "," ",IF(AH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I360" s="55">
        <f>IF(AI$355=" "," ",IF(AI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J360" s="55">
        <f>IF(AJ$355=" "," ",IF(AJ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K360" s="55">
        <f>IF(AK$355=" "," ",IF(AK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L360" s="55">
        <f>IF(AL$355=" "," ",IF(AL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M360" s="55">
        <f>IF(AM$355=" "," ",IF(AM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N360" s="55">
        <f>IF(AN$355=" "," ",IF(AN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>0</v>
      </c>
      <c r="AO360" s="55" t="str">
        <f>IF(AO$355=" "," ",IF(AO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P360" s="55" t="str">
        <f>IF(AP$355=" "," ",IF(AP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Q360" s="55" t="str">
        <f>IF(AQ$355=" "," ",IF(AQ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R360" s="55" t="str">
        <f>IF(AR$355=" "," ",IF(AR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S360" s="55" t="str">
        <f>IF(AS$355=" "," ",IF(AS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T360" s="55" t="str">
        <f>IF(AT$355=" "," ",IF(AT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U360" s="55" t="str">
        <f>IF(AU$355=" "," ",IF(AU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V360" s="55" t="str">
        <f>IF(AV$355=" "," ",IF(AV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W360" s="55" t="str">
        <f>IF(AW$355=" "," ",IF(AW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X360" s="55" t="str">
        <f>IF(AX$355=" "," ",IF(AX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Y360" s="55" t="str">
        <f>IF(AY$355=" "," ",IF(AY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AZ360" s="55" t="str">
        <f>IF(AZ$355=" "," ",IF(AZ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A360" s="55" t="str">
        <f>IF(BA$355=" "," ",IF(BA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B360" s="55" t="str">
        <f>IF(BB$355=" "," ",IF(BB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C360" s="55" t="str">
        <f>IF(BC$355=" "," ",IF(BC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D360" s="55" t="str">
        <f>IF(BD$355=" "," ",IF(BD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E360" s="55" t="str">
        <f>IF(BE$355=" "," ",IF(BE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F360" s="55" t="str">
        <f>IF(BF$355=" "," ",IF(BF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G360" s="55" t="str">
        <f>IF(BG$355=" "," ",IF(BG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H360" s="55" t="str">
        <f>IF(BH$355=" "," ",IF(BH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I360" s="55" t="str">
        <f>IF(BI$355=" "," ",IF(BI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J360" s="55" t="str">
        <f>IF(BJ$355=" "," ",IF(BJ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K360" s="55" t="str">
        <f>IF(BK$355=" "," ",IF(BK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L360" s="55" t="str">
        <f>IF(BL$355=" "," ",IF(BL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  <c r="BM360" s="55" t="str">
        <f>IF(BM$355=" "," ",IF(BM355=Berekeningen!$P355,(IF($E360=$S$3,INDEX(Data_sheet!$P$106:$P$117,MATCH(Berekeningen!$C360,Data_sheet!$C$106:$C$117,0)),IF($E360=$S$4,INDEX(Data_sheet!$Q$106:$Q$117,MATCH(Berekeningen!$C360,Data_sheet!$C$106:$C$117,0)),IF($E360=$S$5,INDEX(Data_sheet!$R$106:$R$117,MATCH(Berekeningen!$C360,Data_sheet!$C$106:$C$117,0)),IF($E360=$S$6,0,"ERROR"))))),0))</f>
        <v xml:space="preserve"> </v>
      </c>
    </row>
    <row r="361" spans="2:65">
      <c r="B361" s="68" t="s">
        <v>4</v>
      </c>
      <c r="C361" s="68" t="s">
        <v>138</v>
      </c>
      <c r="D361" s="68" t="s">
        <v>6</v>
      </c>
      <c r="E361" s="86" t="str">
        <f t="shared" si="19"/>
        <v>Ref.</v>
      </c>
      <c r="P361" s="55">
        <f>IF(P$355="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Q361" s="55">
        <f>IF(Q$355="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R361" s="55">
        <f>IF(R$355="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S361" s="55">
        <f>IF(S$355="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T361" s="55">
        <f>IF(T$355="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U361" s="55">
        <f>IF(U$355="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V361" s="55">
        <f>IF(V$355="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W361" s="55">
        <f>IF(W$355="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X361" s="55">
        <f>IF(X$355="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Y361" s="55">
        <f>IF(Y$355="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Z361" s="55">
        <f>IF(Z$355="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A361" s="55">
        <f>IF(AA$355="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B361" s="55">
        <f>IF(AB$355="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C361" s="55">
        <f>IF(AC$355="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D361" s="55">
        <f>IF(AD$355="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E361" s="55">
        <f>IF(AE$355="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F361" s="55">
        <f>IF(AF$355="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G361" s="55">
        <f>IF(AG$355="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H361" s="55">
        <f>IF(AH$355="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I361" s="55">
        <f>IF(AI$355="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J361" s="55">
        <f>IF(AJ$355="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K361" s="55">
        <f>IF(AK$355="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L361" s="55">
        <f>IF(AL$355="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M361" s="55">
        <f>IF(AM$355="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N361" s="55">
        <f>IF(AN$355="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>0</v>
      </c>
      <c r="AO361" s="55" t="str">
        <f>IF(AO$355="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P361" s="55" t="str">
        <f>IF(AP$355="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Q361" s="55" t="str">
        <f>IF(AQ$355="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R361" s="55" t="str">
        <f>IF(AR$355="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S361" s="55" t="str">
        <f>IF(AS$355="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T361" s="55" t="str">
        <f>IF(AT$355="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U361" s="55" t="str">
        <f>IF(AU$355="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V361" s="55" t="str">
        <f>IF(AV$355="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W361" s="55" t="str">
        <f>IF(AW$355="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X361" s="55" t="str">
        <f>IF(AX$355="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Y361" s="55" t="str">
        <f>IF(AY$355="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AZ361" s="55" t="str">
        <f>IF(AZ$355="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A361" s="55" t="str">
        <f>IF(BA$355="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B361" s="55" t="str">
        <f>IF(BB$355="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C361" s="55" t="str">
        <f>IF(BC$355="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D361" s="55" t="str">
        <f>IF(BD$355="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E361" s="55" t="str">
        <f>IF(BE$355="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F361" s="55" t="str">
        <f>IF(BF$355="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G361" s="55" t="str">
        <f>IF(BG$355="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H361" s="55" t="str">
        <f>IF(BH$355="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I361" s="55" t="str">
        <f>IF(BI$355="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J361" s="55" t="str">
        <f>IF(BJ$355="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K361" s="55" t="str">
        <f>IF(BK$355="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L361" s="55" t="str">
        <f>IF(BL$355="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  <c r="BM361" s="55" t="str">
        <f>IF(BM$355=" "," ",IF($E361=$S$3,INDEX(Data_sheet!$P$106:$P$117,MATCH(Berekeningen!$C361,Data_sheet!$C$106:$C$117,0))*User_interface!$J$54*User_interface!$J$55,IF($E361=$S$4,INDEX(Data_sheet!$Q$106:$Q$117,MATCH(Berekeningen!$C361,Data_sheet!$C$106:$C$117,0))*User_interface!$J$54*User_interface!$J$55,IF($E361=$S$5,INDEX(Data_sheet!$R$106:$R$117,MATCH(Berekeningen!$C361,Data_sheet!$C$106:$C$117,0))*User_interface!$J$54*User_interface!$J$55,IF($E361=$S$6,0,"ERROR")))))</f>
        <v xml:space="preserve"> </v>
      </c>
    </row>
    <row r="362" spans="2:65">
      <c r="B362" s="88" t="s">
        <v>4</v>
      </c>
      <c r="C362" s="88" t="s">
        <v>21</v>
      </c>
      <c r="D362" s="68" t="s">
        <v>6</v>
      </c>
      <c r="E362" s="86" t="str">
        <f t="shared" si="19"/>
        <v>Ref.</v>
      </c>
      <c r="P362" s="55">
        <f>IF(P$355="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Q362" s="55">
        <f>IF(Q$355="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R362" s="55">
        <f>IF(R$355="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S362" s="55">
        <f>IF(S$355="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T362" s="55">
        <f>IF(T$355="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U362" s="55">
        <f>IF(U$355="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V362" s="55">
        <f>IF(V$355="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W362" s="55">
        <f>IF(W$355="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X362" s="55">
        <f>IF(X$355="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Y362" s="55">
        <f>IF(Y$355="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Z362" s="55">
        <f>IF(Z$355="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A362" s="55">
        <f>IF(AA$355="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B362" s="55">
        <f>IF(AB$355="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C362" s="55">
        <f>IF(AC$355="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D362" s="55">
        <f>IF(AD$355="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E362" s="55">
        <f>IF(AE$355="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F362" s="55">
        <f>IF(AF$355="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G362" s="55">
        <f>IF(AG$355="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H362" s="55">
        <f>IF(AH$355="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I362" s="55">
        <f>IF(AI$355="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J362" s="55">
        <f>IF(AJ$355="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K362" s="55">
        <f>IF(AK$355="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L362" s="55">
        <f>IF(AL$355="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M362" s="55">
        <f>IF(AM$355="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N362" s="55">
        <f>IF(AN$355="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>0</v>
      </c>
      <c r="AO362" s="55" t="str">
        <f>IF(AO$355="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P362" s="55" t="str">
        <f>IF(AP$355="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Q362" s="55" t="str">
        <f>IF(AQ$355="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R362" s="55" t="str">
        <f>IF(AR$355="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S362" s="55" t="str">
        <f>IF(AS$355="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T362" s="55" t="str">
        <f>IF(AT$355="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U362" s="55" t="str">
        <f>IF(AU$355="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V362" s="55" t="str">
        <f>IF(AV$355="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W362" s="55" t="str">
        <f>IF(AW$355="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X362" s="55" t="str">
        <f>IF(AX$355="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Y362" s="55" t="str">
        <f>IF(AY$355="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AZ362" s="55" t="str">
        <f>IF(AZ$355="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A362" s="55" t="str">
        <f>IF(BA$355="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B362" s="55" t="str">
        <f>IF(BB$355="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C362" s="55" t="str">
        <f>IF(BC$355="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D362" s="55" t="str">
        <f>IF(BD$355="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E362" s="55" t="str">
        <f>IF(BE$355="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F362" s="55" t="str">
        <f>IF(BF$355="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G362" s="55" t="str">
        <f>IF(BG$355="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H362" s="55" t="str">
        <f>IF(BH$355="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I362" s="55" t="str">
        <f>IF(BI$355="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J362" s="55" t="str">
        <f>IF(BJ$355="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K362" s="55" t="str">
        <f>IF(BK$355="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L362" s="55" t="str">
        <f>IF(BL$355="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  <c r="BM362" s="55" t="str">
        <f>IF(BM$355=" "," ",IF(User_interface!$C$47=User_interface!$P$31,0,IF($E362=$S$3,INDEX(Data_sheet!$P$92:$P$102,MATCH(Berekeningen!$C362,Data_sheet!$C$92:$C$102,0)),IF($E362=$S$4,INDEX(Data_sheet!$Q$92:$Q$102,MATCH(Berekeningen!$C362,Data_sheet!$C$92:$C$102,0)),IF($E362=$S$5,INDEX(Data_sheet!$R$92:$R$102,MATCH(Berekeningen!$C362,Data_sheet!$C$92:$C$102,0)),IF($E362=$S$6,0,"ERROR"))))))</f>
        <v xml:space="preserve"> </v>
      </c>
    </row>
    <row r="363" spans="2:65">
      <c r="B363" s="88" t="s">
        <v>4</v>
      </c>
      <c r="C363" s="68" t="s">
        <v>195</v>
      </c>
      <c r="D363" s="68" t="s">
        <v>6</v>
      </c>
      <c r="E363" s="86" t="str">
        <f t="shared" si="19"/>
        <v>Ref.</v>
      </c>
      <c r="F363" s="55" t="str">
        <f>IF(F$355=" "," ",IF(F$355&gt;=$P$355,0,INDEX(User_interface!$H$85:$H$174,MATCH(Berekeningen!F$355,User_interface!$G$85:$G$174))*INDEX(User_interface!$I$85:$I$174,MATCH(Berekeningen!F$355,User_interface!$G$85:$G$174))*User_interface!$J$54*User_interface!$J$55))</f>
        <v xml:space="preserve"> </v>
      </c>
      <c r="G363" s="55" t="str">
        <f>IF(G$355=" "," ",IF(G$355&gt;=$P$355,0,INDEX(User_interface!$H$85:$H$174,MATCH(Berekeningen!G$355,User_interface!$G$85:$G$174))*INDEX(User_interface!$I$85:$I$174,MATCH(Berekeningen!G$355,User_interface!$G$85:$G$174))*User_interface!$J$54*User_interface!$J$55))</f>
        <v xml:space="preserve"> </v>
      </c>
      <c r="H363" s="55" t="str">
        <f>IF(H$355=" "," ",IF(H$355&gt;=$P$355,0,INDEX(User_interface!$H$85:$H$174,MATCH(Berekeningen!H$355,User_interface!$G$85:$G$174))*INDEX(User_interface!$I$85:$I$174,MATCH(Berekeningen!H$355,User_interface!$G$85:$G$174))*User_interface!$J$54*User_interface!$J$55))</f>
        <v xml:space="preserve"> </v>
      </c>
      <c r="I363" s="55" t="str">
        <f>IF(I$355=" "," ",IF(I$355&gt;=$P$355,0,INDEX(User_interface!$H$85:$H$174,MATCH(Berekeningen!I$355,User_interface!$G$85:$G$174))*INDEX(User_interface!$I$85:$I$174,MATCH(Berekeningen!I$355,User_interface!$G$85:$G$174))*User_interface!$J$54*User_interface!$J$55))</f>
        <v xml:space="preserve"> </v>
      </c>
      <c r="J363" s="55" t="str">
        <f>IF(J$355=" "," ",IF(J$355&gt;=$P$355,0,INDEX(User_interface!$H$85:$H$174,MATCH(Berekeningen!J$355,User_interface!$G$85:$G$174))*INDEX(User_interface!$I$85:$I$174,MATCH(Berekeningen!J$355,User_interface!$G$85:$G$174))*User_interface!$J$54*User_interface!$J$55))</f>
        <v xml:space="preserve"> </v>
      </c>
      <c r="K363" s="55" t="str">
        <f>IF(K$355=" "," ",IF(K$355&gt;=$P$355,0,INDEX(User_interface!$H$85:$H$174,MATCH(Berekeningen!K$355,User_interface!$G$85:$G$174))*INDEX(User_interface!$I$85:$I$174,MATCH(Berekeningen!K$355,User_interface!$G$85:$G$174))*User_interface!$J$54*User_interface!$J$55))</f>
        <v xml:space="preserve"> </v>
      </c>
      <c r="L363" s="55" t="str">
        <f>IF(L$355=" "," ",IF(L$355&gt;=$P$355,0,INDEX(User_interface!$H$85:$H$174,MATCH(Berekeningen!L$355,User_interface!$G$85:$G$174))*INDEX(User_interface!$I$85:$I$174,MATCH(Berekeningen!L$355,User_interface!$G$85:$G$174))*User_interface!$J$54*User_interface!$J$55))</f>
        <v xml:space="preserve"> </v>
      </c>
      <c r="M363" s="55" t="str">
        <f>IF(M$355=" "," ",IF(M$355&gt;=$P$355,0,INDEX(User_interface!$H$85:$H$174,MATCH(Berekeningen!M$355,User_interface!$G$85:$G$174))*INDEX(User_interface!$I$85:$I$174,MATCH(Berekeningen!M$355,User_interface!$G$85:$G$174))*User_interface!$J$54*User_interface!$J$55))</f>
        <v xml:space="preserve"> </v>
      </c>
      <c r="N363" s="55" t="str">
        <f>IF(N$355=" "," ",IF(N$355&gt;=$P$355,0,INDEX(User_interface!$H$85:$H$174,MATCH(Berekeningen!N$355,User_interface!$G$85:$G$174))*INDEX(User_interface!$I$85:$I$174,MATCH(Berekeningen!N$355,User_interface!$G$85:$G$174))*User_interface!$J$54*User_interface!$J$55))</f>
        <v xml:space="preserve"> </v>
      </c>
      <c r="O363" s="55" t="str">
        <f>IF(O$355=" "," ",IF(O$355&gt;=$P$355,0,INDEX(User_interface!$H$85:$H$174,MATCH(Berekeningen!O$355,User_interface!$G$85:$G$174))*INDEX(User_interface!$I$85:$I$174,MATCH(Berekeningen!O$355,User_interface!$G$85:$G$174))*User_interface!$J$54*User_interface!$J$55))</f>
        <v xml:space="preserve"> </v>
      </c>
      <c r="P363" s="55">
        <f>IF(P$355=" "," ",IF(P$355&gt;=$P$355,0,INDEX(User_interface!$H$85:$H$174,MATCH(Berekeningen!P$355,User_interface!$G$85:$G$174))*INDEX(User_interface!$I$85:$I$174,MATCH(Berekeningen!P$355,User_interface!$G$85:$G$174))*User_interface!$J$54*User_interface!$J$55))</f>
        <v>0</v>
      </c>
      <c r="Q363" s="55">
        <f>IF(Q$355=" "," ",IF(Q$355&gt;=$P$355,0,INDEX(User_interface!$H$85:$H$174,MATCH(Berekeningen!Q$355,User_interface!$G$85:$G$174))*INDEX(User_interface!$I$85:$I$174,MATCH(Berekeningen!Q$355,User_interface!$G$85:$G$174))*User_interface!$J$54*User_interface!$J$55))</f>
        <v>0</v>
      </c>
      <c r="R363" s="55">
        <f>IF(R$355=" "," ",IF(R$355&gt;=$P$355,0,INDEX(User_interface!$H$85:$H$174,MATCH(Berekeningen!R$355,User_interface!$G$85:$G$174))*INDEX(User_interface!$I$85:$I$174,MATCH(Berekeningen!R$355,User_interface!$G$85:$G$174))*User_interface!$J$54*User_interface!$J$55))</f>
        <v>0</v>
      </c>
      <c r="S363" s="55">
        <f>IF(S$355=" "," ",IF(S$355&gt;=$P$355,0,INDEX(User_interface!$H$85:$H$174,MATCH(Berekeningen!S$355,User_interface!$G$85:$G$174))*INDEX(User_interface!$I$85:$I$174,MATCH(Berekeningen!S$355,User_interface!$G$85:$G$174))*User_interface!$J$54*User_interface!$J$55))</f>
        <v>0</v>
      </c>
      <c r="T363" s="55">
        <f>IF(T$355=" "," ",IF(T$355&gt;=$P$355,0,INDEX(User_interface!$H$85:$H$174,MATCH(Berekeningen!T$355,User_interface!$G$85:$G$174))*INDEX(User_interface!$I$85:$I$174,MATCH(Berekeningen!T$355,User_interface!$G$85:$G$174))*User_interface!$J$54*User_interface!$J$55))</f>
        <v>0</v>
      </c>
      <c r="U363" s="55">
        <f>IF(U$355=" "," ",IF(U$355&gt;=$P$355,0,INDEX(User_interface!$H$85:$H$174,MATCH(Berekeningen!U$355,User_interface!$G$85:$G$174))*INDEX(User_interface!$I$85:$I$174,MATCH(Berekeningen!U$355,User_interface!$G$85:$G$174))*User_interface!$J$54*User_interface!$J$55))</f>
        <v>0</v>
      </c>
      <c r="V363" s="55">
        <f>IF(V$355=" "," ",IF(V$355&gt;=$P$355,0,INDEX(User_interface!$H$85:$H$174,MATCH(Berekeningen!V$355,User_interface!$G$85:$G$174))*INDEX(User_interface!$I$85:$I$174,MATCH(Berekeningen!V$355,User_interface!$G$85:$G$174))*User_interface!$J$54*User_interface!$J$55))</f>
        <v>0</v>
      </c>
      <c r="W363" s="55">
        <f>IF(W$355=" "," ",IF(W$355&gt;=$P$355,0,INDEX(User_interface!$H$85:$H$174,MATCH(Berekeningen!W$355,User_interface!$G$85:$G$174))*INDEX(User_interface!$I$85:$I$174,MATCH(Berekeningen!W$355,User_interface!$G$85:$G$174))*User_interface!$J$54*User_interface!$J$55))</f>
        <v>0</v>
      </c>
      <c r="X363" s="55">
        <f>IF(X$355=" "," ",IF(X$355&gt;=$P$355,0,INDEX(User_interface!$H$85:$H$174,MATCH(Berekeningen!X$355,User_interface!$G$85:$G$174))*INDEX(User_interface!$I$85:$I$174,MATCH(Berekeningen!X$355,User_interface!$G$85:$G$174))*User_interface!$J$54*User_interface!$J$55))</f>
        <v>0</v>
      </c>
      <c r="Y363" s="55">
        <f>IF(Y$355=" "," ",IF(Y$355&gt;=$P$355,0,INDEX(User_interface!$H$85:$H$174,MATCH(Berekeningen!Y$355,User_interface!$G$85:$G$174))*INDEX(User_interface!$I$85:$I$174,MATCH(Berekeningen!Y$355,User_interface!$G$85:$G$174))*User_interface!$J$54*User_interface!$J$55))</f>
        <v>0</v>
      </c>
      <c r="Z363" s="55">
        <f>IF(Z$355=" "," ",IF(Z$355&gt;=$P$355,0,INDEX(User_interface!$H$85:$H$174,MATCH(Berekeningen!Z$355,User_interface!$G$85:$G$174))*INDEX(User_interface!$I$85:$I$174,MATCH(Berekeningen!Z$355,User_interface!$G$85:$G$174))*User_interface!$J$54*User_interface!$J$55))</f>
        <v>0</v>
      </c>
      <c r="AA363" s="55">
        <f>IF(AA$355=" "," ",IF(AA$355&gt;=$P$355,0,INDEX(User_interface!$H$85:$H$174,MATCH(Berekeningen!AA$355,User_interface!$G$85:$G$174))*INDEX(User_interface!$I$85:$I$174,MATCH(Berekeningen!AA$355,User_interface!$G$85:$G$174))*User_interface!$J$54*User_interface!$J$55))</f>
        <v>0</v>
      </c>
      <c r="AB363" s="55">
        <f>IF(AB$355=" "," ",IF(AB$355&gt;=$P$355,0,INDEX(User_interface!$H$85:$H$174,MATCH(Berekeningen!AB$355,User_interface!$G$85:$G$174))*INDEX(User_interface!$I$85:$I$174,MATCH(Berekeningen!AB$355,User_interface!$G$85:$G$174))*User_interface!$J$54*User_interface!$J$55))</f>
        <v>0</v>
      </c>
      <c r="AC363" s="55">
        <f>IF(AC$355=" "," ",IF(AC$355&gt;=$P$355,0,INDEX(User_interface!$H$85:$H$174,MATCH(Berekeningen!AC$355,User_interface!$G$85:$G$174))*INDEX(User_interface!$I$85:$I$174,MATCH(Berekeningen!AC$355,User_interface!$G$85:$G$174))*User_interface!$J$54*User_interface!$J$55))</f>
        <v>0</v>
      </c>
      <c r="AD363" s="55">
        <f>IF(AD$355=" "," ",IF(AD$355&gt;=$P$355,0,INDEX(User_interface!$H$85:$H$174,MATCH(Berekeningen!AD$355,User_interface!$G$85:$G$174))*INDEX(User_interface!$I$85:$I$174,MATCH(Berekeningen!AD$355,User_interface!$G$85:$G$174))*User_interface!$J$54*User_interface!$J$55))</f>
        <v>0</v>
      </c>
      <c r="AE363" s="55">
        <f>IF(AE$355=" "," ",IF(AE$355&gt;=$P$355,0,INDEX(User_interface!$H$85:$H$174,MATCH(Berekeningen!AE$355,User_interface!$G$85:$G$174))*INDEX(User_interface!$I$85:$I$174,MATCH(Berekeningen!AE$355,User_interface!$G$85:$G$174))*User_interface!$J$54*User_interface!$J$55))</f>
        <v>0</v>
      </c>
      <c r="AF363" s="55">
        <f>IF(AF$355=" "," ",IF(AF$355&gt;=$P$355,0,INDEX(User_interface!$H$85:$H$174,MATCH(Berekeningen!AF$355,User_interface!$G$85:$G$174))*INDEX(User_interface!$I$85:$I$174,MATCH(Berekeningen!AF$355,User_interface!$G$85:$G$174))*User_interface!$J$54*User_interface!$J$55))</f>
        <v>0</v>
      </c>
      <c r="AG363" s="55">
        <f>IF(AG$355=" "," ",IF(AG$355&gt;=$P$355,0,INDEX(User_interface!$H$85:$H$174,MATCH(Berekeningen!AG$355,User_interface!$G$85:$G$174))*INDEX(User_interface!$I$85:$I$174,MATCH(Berekeningen!AG$355,User_interface!$G$85:$G$174))*User_interface!$J$54*User_interface!$J$55))</f>
        <v>0</v>
      </c>
      <c r="AH363" s="55">
        <f>IF(AH$355=" "," ",IF(AH$355&gt;=$P$355,0,INDEX(User_interface!$H$85:$H$174,MATCH(Berekeningen!AH$355,User_interface!$G$85:$G$174))*INDEX(User_interface!$I$85:$I$174,MATCH(Berekeningen!AH$355,User_interface!$G$85:$G$174))*User_interface!$J$54*User_interface!$J$55))</f>
        <v>0</v>
      </c>
      <c r="AI363" s="55">
        <f>IF(AI$355=" "," ",IF(AI$355&gt;=$P$355,0,INDEX(User_interface!$H$85:$H$174,MATCH(Berekeningen!AI$355,User_interface!$G$85:$G$174))*INDEX(User_interface!$I$85:$I$174,MATCH(Berekeningen!AI$355,User_interface!$G$85:$G$174))*User_interface!$J$54*User_interface!$J$55))</f>
        <v>0</v>
      </c>
      <c r="AJ363" s="55">
        <f>IF(AJ$355=" "," ",IF(AJ$355&gt;=$P$355,0,INDEX(User_interface!$H$85:$H$174,MATCH(Berekeningen!AJ$355,User_interface!$G$85:$G$174))*INDEX(User_interface!$I$85:$I$174,MATCH(Berekeningen!AJ$355,User_interface!$G$85:$G$174))*User_interface!$J$54*User_interface!$J$55))</f>
        <v>0</v>
      </c>
      <c r="AK363" s="55">
        <f>IF(AK$355=" "," ",IF(AK$355&gt;=$P$355,0,INDEX(User_interface!$H$85:$H$174,MATCH(Berekeningen!AK$355,User_interface!$G$85:$G$174))*INDEX(User_interface!$I$85:$I$174,MATCH(Berekeningen!AK$355,User_interface!$G$85:$G$174))*User_interface!$J$54*User_interface!$J$55))</f>
        <v>0</v>
      </c>
      <c r="AL363" s="55">
        <f>IF(AL$355=" "," ",IF(AL$355&gt;=$P$355,0,INDEX(User_interface!$H$85:$H$174,MATCH(Berekeningen!AL$355,User_interface!$G$85:$G$174))*INDEX(User_interface!$I$85:$I$174,MATCH(Berekeningen!AL$355,User_interface!$G$85:$G$174))*User_interface!$J$54*User_interface!$J$55))</f>
        <v>0</v>
      </c>
      <c r="AM363" s="55">
        <f>IF(AM$355=" "," ",IF(AM$355&gt;=$P$355,0,INDEX(User_interface!$H$85:$H$174,MATCH(Berekeningen!AM$355,User_interface!$G$85:$G$174))*INDEX(User_interface!$I$85:$I$174,MATCH(Berekeningen!AM$355,User_interface!$G$85:$G$174))*User_interface!$J$54*User_interface!$J$55))</f>
        <v>0</v>
      </c>
      <c r="AN363" s="55">
        <f>IF(AN$355=" "," ",IF(AN$355&gt;=$P$355,0,INDEX(User_interface!$H$85:$H$174,MATCH(Berekeningen!AN$355,User_interface!$G$85:$G$174))*INDEX(User_interface!$I$85:$I$174,MATCH(Berekeningen!AN$355,User_interface!$G$85:$G$174))*User_interface!$J$54*User_interface!$J$55))</f>
        <v>0</v>
      </c>
      <c r="AO363" s="55" t="str">
        <f>IF(AO$355=" "," ",IF(AO$355&gt;=$P$355,0,INDEX(User_interface!$H$85:$H$174,MATCH(Berekeningen!AO$355,User_interface!$G$85:$G$174))*INDEX(User_interface!$I$85:$I$174,MATCH(Berekeningen!AO$355,User_interface!$G$85:$G$174))*User_interface!$J$54*User_interface!$J$55))</f>
        <v xml:space="preserve"> </v>
      </c>
      <c r="AP363" s="55" t="str">
        <f>IF(AP$355=" "," ",IF(AP$355&gt;=$P$355,0,INDEX(User_interface!$H$85:$H$174,MATCH(Berekeningen!AP$355,User_interface!$G$85:$G$174))*INDEX(User_interface!$I$85:$I$174,MATCH(Berekeningen!AP$355,User_interface!$G$85:$G$174))*User_interface!$J$54*User_interface!$J$55))</f>
        <v xml:space="preserve"> </v>
      </c>
      <c r="AQ363" s="55" t="str">
        <f>IF(AQ$355=" "," ",IF(AQ$355&gt;=$P$355,0,INDEX(User_interface!$H$85:$H$174,MATCH(Berekeningen!AQ$355,User_interface!$G$85:$G$174))*INDEX(User_interface!$I$85:$I$174,MATCH(Berekeningen!AQ$355,User_interface!$G$85:$G$174))*User_interface!$J$54*User_interface!$J$55))</f>
        <v xml:space="preserve"> </v>
      </c>
      <c r="AR363" s="55" t="str">
        <f>IF(AR$355=" "," ",IF(AR$355&gt;=$P$355,0,INDEX(User_interface!$H$85:$H$174,MATCH(Berekeningen!AR$355,User_interface!$G$85:$G$174))*INDEX(User_interface!$I$85:$I$174,MATCH(Berekeningen!AR$355,User_interface!$G$85:$G$174))*User_interface!$J$54*User_interface!$J$55))</f>
        <v xml:space="preserve"> </v>
      </c>
      <c r="AS363" s="55" t="str">
        <f>IF(AS$355=" "," ",IF(AS$355&gt;=$P$355,0,INDEX(User_interface!$H$85:$H$174,MATCH(Berekeningen!AS$355,User_interface!$G$85:$G$174))*INDEX(User_interface!$I$85:$I$174,MATCH(Berekeningen!AS$355,User_interface!$G$85:$G$174))*User_interface!$J$54*User_interface!$J$55))</f>
        <v xml:space="preserve"> </v>
      </c>
      <c r="AT363" s="55" t="str">
        <f>IF(AT$355=" "," ",IF(AT$355&gt;=$P$355,0,INDEX(User_interface!$H$85:$H$174,MATCH(Berekeningen!AT$355,User_interface!$G$85:$G$174))*INDEX(User_interface!$I$85:$I$174,MATCH(Berekeningen!AT$355,User_interface!$G$85:$G$174))*User_interface!$J$54*User_interface!$J$55))</f>
        <v xml:space="preserve"> </v>
      </c>
      <c r="AU363" s="55" t="str">
        <f>IF(AU$355=" "," ",IF(AU$355&gt;=$P$355,0,INDEX(User_interface!$H$85:$H$174,MATCH(Berekeningen!AU$355,User_interface!$G$85:$G$174))*INDEX(User_interface!$I$85:$I$174,MATCH(Berekeningen!AU$355,User_interface!$G$85:$G$174))*User_interface!$J$54*User_interface!$J$55))</f>
        <v xml:space="preserve"> </v>
      </c>
      <c r="AV363" s="55" t="str">
        <f>IF(AV$355=" "," ",IF(AV$355&gt;=$P$355,0,INDEX(User_interface!$H$85:$H$174,MATCH(Berekeningen!AV$355,User_interface!$G$85:$G$174))*INDEX(User_interface!$I$85:$I$174,MATCH(Berekeningen!AV$355,User_interface!$G$85:$G$174))*User_interface!$J$54*User_interface!$J$55))</f>
        <v xml:space="preserve"> </v>
      </c>
      <c r="AW363" s="55" t="str">
        <f>IF(AW$355=" "," ",IF(AW$355&gt;=$P$355,0,INDEX(User_interface!$H$85:$H$174,MATCH(Berekeningen!AW$355,User_interface!$G$85:$G$174))*INDEX(User_interface!$I$85:$I$174,MATCH(Berekeningen!AW$355,User_interface!$G$85:$G$174))*User_interface!$J$54*User_interface!$J$55))</f>
        <v xml:space="preserve"> </v>
      </c>
      <c r="AX363" s="55" t="str">
        <f>IF(AX$355=" "," ",IF(AX$355&gt;=$P$355,0,INDEX(User_interface!$H$85:$H$174,MATCH(Berekeningen!AX$355,User_interface!$G$85:$G$174))*INDEX(User_interface!$I$85:$I$174,MATCH(Berekeningen!AX$355,User_interface!$G$85:$G$174))*User_interface!$J$54*User_interface!$J$55))</f>
        <v xml:space="preserve"> </v>
      </c>
      <c r="AY363" s="55" t="str">
        <f>IF(AY$355=" "," ",IF(AY$355&gt;=$P$355,0,INDEX(User_interface!$H$85:$H$174,MATCH(Berekeningen!AY$355,User_interface!$G$85:$G$174))*INDEX(User_interface!$I$85:$I$174,MATCH(Berekeningen!AY$355,User_interface!$G$85:$G$174))*User_interface!$J$54*User_interface!$J$55))</f>
        <v xml:space="preserve"> </v>
      </c>
      <c r="AZ363" s="55" t="str">
        <f>IF(AZ$355=" "," ",IF(AZ$355&gt;=$P$355,0,INDEX(User_interface!$H$85:$H$174,MATCH(Berekeningen!AZ$355,User_interface!$G$85:$G$174))*INDEX(User_interface!$I$85:$I$174,MATCH(Berekeningen!AZ$355,User_interface!$G$85:$G$174))*User_interface!$J$54*User_interface!$J$55))</f>
        <v xml:space="preserve"> </v>
      </c>
      <c r="BA363" s="55" t="str">
        <f>IF(BA$355=" "," ",IF(BA$355&gt;=$P$355,0,INDEX(User_interface!$H$85:$H$174,MATCH(Berekeningen!BA$355,User_interface!$G$85:$G$174))*INDEX(User_interface!$I$85:$I$174,MATCH(Berekeningen!BA$355,User_interface!$G$85:$G$174))*User_interface!$J$54*User_interface!$J$55))</f>
        <v xml:space="preserve"> </v>
      </c>
      <c r="BB363" s="55" t="str">
        <f>IF(BB$355=" "," ",IF(BB$355&gt;=$P$355,0,INDEX(User_interface!$H$85:$H$174,MATCH(Berekeningen!BB$355,User_interface!$G$85:$G$174))*INDEX(User_interface!$I$85:$I$174,MATCH(Berekeningen!BB$355,User_interface!$G$85:$G$174))*User_interface!$J$54*User_interface!$J$55))</f>
        <v xml:space="preserve"> </v>
      </c>
      <c r="BC363" s="55" t="str">
        <f>IF(BC$355=" "," ",IF(BC$355&gt;=$P$355,0,INDEX(User_interface!$H$85:$H$174,MATCH(Berekeningen!BC$355,User_interface!$G$85:$G$174))*INDEX(User_interface!$I$85:$I$174,MATCH(Berekeningen!BC$355,User_interface!$G$85:$G$174))*User_interface!$J$54*User_interface!$J$55))</f>
        <v xml:space="preserve"> </v>
      </c>
      <c r="BD363" s="55" t="str">
        <f>IF(BD$355=" "," ",IF(BD$355&gt;=$P$355,0,INDEX(User_interface!$H$85:$H$174,MATCH(Berekeningen!BD$355,User_interface!$G$85:$G$174))*INDEX(User_interface!$I$85:$I$174,MATCH(Berekeningen!BD$355,User_interface!$G$85:$G$174))*User_interface!$J$54*User_interface!$J$55))</f>
        <v xml:space="preserve"> </v>
      </c>
      <c r="BE363" s="55" t="str">
        <f>IF(BE$355=" "," ",IF(BE$355&gt;=$P$355,0,INDEX(User_interface!$H$85:$H$174,MATCH(Berekeningen!BE$355,User_interface!$G$85:$G$174))*INDEX(User_interface!$I$85:$I$174,MATCH(Berekeningen!BE$355,User_interface!$G$85:$G$174))*User_interface!$J$54*User_interface!$J$55))</f>
        <v xml:space="preserve"> </v>
      </c>
      <c r="BF363" s="55" t="str">
        <f>IF(BF$355=" "," ",IF(BF$355&gt;=$P$355,0,INDEX(User_interface!$H$85:$H$174,MATCH(Berekeningen!BF$355,User_interface!$G$85:$G$174))*INDEX(User_interface!$I$85:$I$174,MATCH(Berekeningen!BF$355,User_interface!$G$85:$G$174))*User_interface!$J$54*User_interface!$J$55))</f>
        <v xml:space="preserve"> </v>
      </c>
      <c r="BG363" s="55" t="str">
        <f>IF(BG$355=" "," ",IF(BG$355&gt;=$P$355,0,INDEX(User_interface!$H$85:$H$174,MATCH(Berekeningen!BG$355,User_interface!$G$85:$G$174))*INDEX(User_interface!$I$85:$I$174,MATCH(Berekeningen!BG$355,User_interface!$G$85:$G$174))*User_interface!$J$54*User_interface!$J$55))</f>
        <v xml:space="preserve"> </v>
      </c>
      <c r="BH363" s="55" t="str">
        <f>IF(BH$355=" "," ",IF(BH$355&gt;=$P$355,0,INDEX(User_interface!$H$85:$H$174,MATCH(Berekeningen!BH$355,User_interface!$G$85:$G$174))*INDEX(User_interface!$I$85:$I$174,MATCH(Berekeningen!BH$355,User_interface!$G$85:$G$174))*User_interface!$J$54*User_interface!$J$55))</f>
        <v xml:space="preserve"> </v>
      </c>
      <c r="BI363" s="55" t="str">
        <f>IF(BI$355=" "," ",IF(BI$355&gt;=$P$355,0,INDEX(User_interface!$H$85:$H$174,MATCH(Berekeningen!BI$355,User_interface!$G$85:$G$174))*INDEX(User_interface!$I$85:$I$174,MATCH(Berekeningen!BI$355,User_interface!$G$85:$G$174))*User_interface!$J$54*User_interface!$J$55))</f>
        <v xml:space="preserve"> </v>
      </c>
      <c r="BJ363" s="55" t="str">
        <f>IF(BJ$355=" "," ",IF(BJ$355&gt;=$P$355,0,INDEX(User_interface!$H$85:$H$174,MATCH(Berekeningen!BJ$355,User_interface!$G$85:$G$174))*INDEX(User_interface!$I$85:$I$174,MATCH(Berekeningen!BJ$355,User_interface!$G$85:$G$174))*User_interface!$J$54*User_interface!$J$55))</f>
        <v xml:space="preserve"> </v>
      </c>
      <c r="BK363" s="55" t="str">
        <f>IF(BK$355=" "," ",IF(BK$355&gt;=$P$355,0,INDEX(User_interface!$H$85:$H$174,MATCH(Berekeningen!BK$355,User_interface!$G$85:$G$174))*INDEX(User_interface!$I$85:$I$174,MATCH(Berekeningen!BK$355,User_interface!$G$85:$G$174))*User_interface!$J$54*User_interface!$J$55))</f>
        <v xml:space="preserve"> </v>
      </c>
      <c r="BL363" s="55" t="str">
        <f>IF(BL$355=" "," ",IF(BL$355&gt;=$P$355,0,INDEX(User_interface!$H$85:$H$174,MATCH(Berekeningen!BL$355,User_interface!$G$85:$G$174))*INDEX(User_interface!$I$85:$I$174,MATCH(Berekeningen!BL$355,User_interface!$G$85:$G$174))*User_interface!$J$54*User_interface!$J$55))</f>
        <v xml:space="preserve"> </v>
      </c>
      <c r="BM363" s="55" t="str">
        <f>IF(BM$355=" "," ",IF(BM$355&gt;=$P$355,0,INDEX(User_interface!$H$85:$H$174,MATCH(Berekeningen!BM$355,User_interface!$G$85:$G$174))*INDEX(User_interface!$I$85:$I$174,MATCH(Berekeningen!BM$355,User_interface!$G$85:$G$174))*User_interface!$J$54*User_interface!$J$55))</f>
        <v xml:space="preserve"> </v>
      </c>
    </row>
    <row r="364" spans="2:65">
      <c r="B364" s="88" t="s">
        <v>4</v>
      </c>
      <c r="C364" s="68" t="s">
        <v>193</v>
      </c>
      <c r="D364" s="68" t="s">
        <v>6</v>
      </c>
      <c r="E364" s="86" t="str">
        <f t="shared" si="19"/>
        <v>Ref.</v>
      </c>
      <c r="F364" s="55" t="str">
        <f>IF(F$355=" "," ",IF(F$355&gt;=$P$355,0,INDEX(User_interface!$L$85:$L$174,MATCH(Berekeningen!F$355,User_interface!$K$85:$K$174))*INDEX(User_interface!$M$85:$M$174,MATCH(Berekeningen!F$355,User_interface!$K$85:$K$174))*User_interface!$J$54*User_interface!$J$55))</f>
        <v xml:space="preserve"> </v>
      </c>
      <c r="G364" s="55" t="str">
        <f>IF(G$355=" "," ",IF(G$355&gt;=$P$355,0,INDEX(User_interface!$L$85:$L$174,MATCH(Berekeningen!G$355,User_interface!$K$85:$K$174))*INDEX(User_interface!$M$85:$M$174,MATCH(Berekeningen!G$355,User_interface!$K$85:$K$174))*User_interface!$J$54*User_interface!$J$55))</f>
        <v xml:space="preserve"> </v>
      </c>
      <c r="H364" s="55" t="str">
        <f>IF(H$355=" "," ",IF(H$355&gt;=$P$355,0,INDEX(User_interface!$L$85:$L$174,MATCH(Berekeningen!H$355,User_interface!$K$85:$K$174))*INDEX(User_interface!$M$85:$M$174,MATCH(Berekeningen!H$355,User_interface!$K$85:$K$174))*User_interface!$J$54*User_interface!$J$55))</f>
        <v xml:space="preserve"> </v>
      </c>
      <c r="I364" s="55" t="str">
        <f>IF(I$355=" "," ",IF(I$355&gt;=$P$355,0,INDEX(User_interface!$L$85:$L$174,MATCH(Berekeningen!I$355,User_interface!$K$85:$K$174))*INDEX(User_interface!$M$85:$M$174,MATCH(Berekeningen!I$355,User_interface!$K$85:$K$174))*User_interface!$J$54*User_interface!$J$55))</f>
        <v xml:space="preserve"> </v>
      </c>
      <c r="J364" s="55" t="str">
        <f>IF(J$355=" "," ",IF(J$355&gt;=$P$355,0,INDEX(User_interface!$L$85:$L$174,MATCH(Berekeningen!J$355,User_interface!$K$85:$K$174))*INDEX(User_interface!$M$85:$M$174,MATCH(Berekeningen!J$355,User_interface!$K$85:$K$174))*User_interface!$J$54*User_interface!$J$55))</f>
        <v xml:space="preserve"> </v>
      </c>
      <c r="K364" s="55" t="str">
        <f>IF(K$355=" "," ",IF(K$355&gt;=$P$355,0,INDEX(User_interface!$L$85:$L$174,MATCH(Berekeningen!K$355,User_interface!$K$85:$K$174))*INDEX(User_interface!$M$85:$M$174,MATCH(Berekeningen!K$355,User_interface!$K$85:$K$174))*User_interface!$J$54*User_interface!$J$55))</f>
        <v xml:space="preserve"> </v>
      </c>
      <c r="L364" s="55" t="str">
        <f>IF(L$355=" "," ",IF(L$355&gt;=$P$355,0,INDEX(User_interface!$L$85:$L$174,MATCH(Berekeningen!L$355,User_interface!$K$85:$K$174))*INDEX(User_interface!$M$85:$M$174,MATCH(Berekeningen!L$355,User_interface!$K$85:$K$174))*User_interface!$J$54*User_interface!$J$55))</f>
        <v xml:space="preserve"> </v>
      </c>
      <c r="M364" s="55" t="str">
        <f>IF(M$355=" "," ",IF(M$355&gt;=$P$355,0,INDEX(User_interface!$L$85:$L$174,MATCH(Berekeningen!M$355,User_interface!$K$85:$K$174))*INDEX(User_interface!$M$85:$M$174,MATCH(Berekeningen!M$355,User_interface!$K$85:$K$174))*User_interface!$J$54*User_interface!$J$55))</f>
        <v xml:space="preserve"> </v>
      </c>
      <c r="N364" s="55" t="str">
        <f>IF(N$355=" "," ",IF(N$355&gt;=$P$355,0,INDEX(User_interface!$L$85:$L$174,MATCH(Berekeningen!N$355,User_interface!$K$85:$K$174))*INDEX(User_interface!$M$85:$M$174,MATCH(Berekeningen!N$355,User_interface!$K$85:$K$174))*User_interface!$J$54*User_interface!$J$55))</f>
        <v xml:space="preserve"> </v>
      </c>
      <c r="O364" s="55" t="str">
        <f>IF(O$355=" "," ",IF(O$355&gt;=$P$355,0,INDEX(User_interface!$L$85:$L$174,MATCH(Berekeningen!O$355,User_interface!$K$85:$K$174))*INDEX(User_interface!$M$85:$M$174,MATCH(Berekeningen!O$355,User_interface!$K$85:$K$174))*User_interface!$J$54*User_interface!$J$55))</f>
        <v xml:space="preserve"> </v>
      </c>
      <c r="P364" s="55">
        <f>IF(P$355=" "," ",IF(P$355&gt;=$P$355,0,INDEX(User_interface!$L$85:$L$174,MATCH(Berekeningen!P$355,User_interface!$K$85:$K$174))*INDEX(User_interface!$M$85:$M$174,MATCH(Berekeningen!P$355,User_interface!$K$85:$K$174))*User_interface!$J$54*User_interface!$J$55))</f>
        <v>0</v>
      </c>
      <c r="Q364" s="55">
        <f>IF(Q$355=" "," ",IF(Q$355&gt;=$P$355,0,INDEX(User_interface!$L$85:$L$174,MATCH(Berekeningen!Q$355,User_interface!$K$85:$K$174))*INDEX(User_interface!$M$85:$M$174,MATCH(Berekeningen!Q$355,User_interface!$K$85:$K$174))*User_interface!$J$54*User_interface!$J$55))</f>
        <v>0</v>
      </c>
      <c r="R364" s="55">
        <f>IF(R$355=" "," ",IF(R$355&gt;=$P$355,0,INDEX(User_interface!$L$85:$L$174,MATCH(Berekeningen!R$355,User_interface!$K$85:$K$174))*INDEX(User_interface!$M$85:$M$174,MATCH(Berekeningen!R$355,User_interface!$K$85:$K$174))*User_interface!$J$54*User_interface!$J$55))</f>
        <v>0</v>
      </c>
      <c r="S364" s="55">
        <f>IF(S$355=" "," ",IF(S$355&gt;=$P$355,0,INDEX(User_interface!$L$85:$L$174,MATCH(Berekeningen!S$355,User_interface!$K$85:$K$174))*INDEX(User_interface!$M$85:$M$174,MATCH(Berekeningen!S$355,User_interface!$K$85:$K$174))*User_interface!$J$54*User_interface!$J$55))</f>
        <v>0</v>
      </c>
      <c r="T364" s="55">
        <f>IF(T$355=" "," ",IF(T$355&gt;=$P$355,0,INDEX(User_interface!$L$85:$L$174,MATCH(Berekeningen!T$355,User_interface!$K$85:$K$174))*INDEX(User_interface!$M$85:$M$174,MATCH(Berekeningen!T$355,User_interface!$K$85:$K$174))*User_interface!$J$54*User_interface!$J$55))</f>
        <v>0</v>
      </c>
      <c r="U364" s="55">
        <f>IF(U$355=" "," ",IF(U$355&gt;=$P$355,0,INDEX(User_interface!$L$85:$L$174,MATCH(Berekeningen!U$355,User_interface!$K$85:$K$174))*INDEX(User_interface!$M$85:$M$174,MATCH(Berekeningen!U$355,User_interface!$K$85:$K$174))*User_interface!$J$54*User_interface!$J$55))</f>
        <v>0</v>
      </c>
      <c r="V364" s="55">
        <f>IF(V$355=" "," ",IF(V$355&gt;=$P$355,0,INDEX(User_interface!$L$85:$L$174,MATCH(Berekeningen!V$355,User_interface!$K$85:$K$174))*INDEX(User_interface!$M$85:$M$174,MATCH(Berekeningen!V$355,User_interface!$K$85:$K$174))*User_interface!$J$54*User_interface!$J$55))</f>
        <v>0</v>
      </c>
      <c r="W364" s="55">
        <f>IF(W$355=" "," ",IF(W$355&gt;=$P$355,0,INDEX(User_interface!$L$85:$L$174,MATCH(Berekeningen!W$355,User_interface!$K$85:$K$174))*INDEX(User_interface!$M$85:$M$174,MATCH(Berekeningen!W$355,User_interface!$K$85:$K$174))*User_interface!$J$54*User_interface!$J$55))</f>
        <v>0</v>
      </c>
      <c r="X364" s="55">
        <f>IF(X$355=" "," ",IF(X$355&gt;=$P$355,0,INDEX(User_interface!$L$85:$L$174,MATCH(Berekeningen!X$355,User_interface!$K$85:$K$174))*INDEX(User_interface!$M$85:$M$174,MATCH(Berekeningen!X$355,User_interface!$K$85:$K$174))*User_interface!$J$54*User_interface!$J$55))</f>
        <v>0</v>
      </c>
      <c r="Y364" s="55">
        <f>IF(Y$355=" "," ",IF(Y$355&gt;=$P$355,0,INDEX(User_interface!$L$85:$L$174,MATCH(Berekeningen!Y$355,User_interface!$K$85:$K$174))*INDEX(User_interface!$M$85:$M$174,MATCH(Berekeningen!Y$355,User_interface!$K$85:$K$174))*User_interface!$J$54*User_interface!$J$55))</f>
        <v>0</v>
      </c>
      <c r="Z364" s="55">
        <f>IF(Z$355=" "," ",IF(Z$355&gt;=$P$355,0,INDEX(User_interface!$L$85:$L$174,MATCH(Berekeningen!Z$355,User_interface!$K$85:$K$174))*INDEX(User_interface!$M$85:$M$174,MATCH(Berekeningen!Z$355,User_interface!$K$85:$K$174))*User_interface!$J$54*User_interface!$J$55))</f>
        <v>0</v>
      </c>
      <c r="AA364" s="55">
        <f>IF(AA$355=" "," ",IF(AA$355&gt;=$P$355,0,INDEX(User_interface!$L$85:$L$174,MATCH(Berekeningen!AA$355,User_interface!$K$85:$K$174))*INDEX(User_interface!$M$85:$M$174,MATCH(Berekeningen!AA$355,User_interface!$K$85:$K$174))*User_interface!$J$54*User_interface!$J$55))</f>
        <v>0</v>
      </c>
      <c r="AB364" s="55">
        <f>IF(AB$355=" "," ",IF(AB$355&gt;=$P$355,0,INDEX(User_interface!$L$85:$L$174,MATCH(Berekeningen!AB$355,User_interface!$K$85:$K$174))*INDEX(User_interface!$M$85:$M$174,MATCH(Berekeningen!AB$355,User_interface!$K$85:$K$174))*User_interface!$J$54*User_interface!$J$55))</f>
        <v>0</v>
      </c>
      <c r="AC364" s="55">
        <f>IF(AC$355=" "," ",IF(AC$355&gt;=$P$355,0,INDEX(User_interface!$L$85:$L$174,MATCH(Berekeningen!AC$355,User_interface!$K$85:$K$174))*INDEX(User_interface!$M$85:$M$174,MATCH(Berekeningen!AC$355,User_interface!$K$85:$K$174))*User_interface!$J$54*User_interface!$J$55))</f>
        <v>0</v>
      </c>
      <c r="AD364" s="55">
        <f>IF(AD$355=" "," ",IF(AD$355&gt;=$P$355,0,INDEX(User_interface!$L$85:$L$174,MATCH(Berekeningen!AD$355,User_interface!$K$85:$K$174))*INDEX(User_interface!$M$85:$M$174,MATCH(Berekeningen!AD$355,User_interface!$K$85:$K$174))*User_interface!$J$54*User_interface!$J$55))</f>
        <v>0</v>
      </c>
      <c r="AE364" s="55">
        <f>IF(AE$355=" "," ",IF(AE$355&gt;=$P$355,0,INDEX(User_interface!$L$85:$L$174,MATCH(Berekeningen!AE$355,User_interface!$K$85:$K$174))*INDEX(User_interface!$M$85:$M$174,MATCH(Berekeningen!AE$355,User_interface!$K$85:$K$174))*User_interface!$J$54*User_interface!$J$55))</f>
        <v>0</v>
      </c>
      <c r="AF364" s="55">
        <f>IF(AF$355=" "," ",IF(AF$355&gt;=$P$355,0,INDEX(User_interface!$L$85:$L$174,MATCH(Berekeningen!AF$355,User_interface!$K$85:$K$174))*INDEX(User_interface!$M$85:$M$174,MATCH(Berekeningen!AF$355,User_interface!$K$85:$K$174))*User_interface!$J$54*User_interface!$J$55))</f>
        <v>0</v>
      </c>
      <c r="AG364" s="55">
        <f>IF(AG$355=" "," ",IF(AG$355&gt;=$P$355,0,INDEX(User_interface!$L$85:$L$174,MATCH(Berekeningen!AG$355,User_interface!$K$85:$K$174))*INDEX(User_interface!$M$85:$M$174,MATCH(Berekeningen!AG$355,User_interface!$K$85:$K$174))*User_interface!$J$54*User_interface!$J$55))</f>
        <v>0</v>
      </c>
      <c r="AH364" s="55">
        <f>IF(AH$355=" "," ",IF(AH$355&gt;=$P$355,0,INDEX(User_interface!$L$85:$L$174,MATCH(Berekeningen!AH$355,User_interface!$K$85:$K$174))*INDEX(User_interface!$M$85:$M$174,MATCH(Berekeningen!AH$355,User_interface!$K$85:$K$174))*User_interface!$J$54*User_interface!$J$55))</f>
        <v>0</v>
      </c>
      <c r="AI364" s="55">
        <f>IF(AI$355=" "," ",IF(AI$355&gt;=$P$355,0,INDEX(User_interface!$L$85:$L$174,MATCH(Berekeningen!AI$355,User_interface!$K$85:$K$174))*INDEX(User_interface!$M$85:$M$174,MATCH(Berekeningen!AI$355,User_interface!$K$85:$K$174))*User_interface!$J$54*User_interface!$J$55))</f>
        <v>0</v>
      </c>
      <c r="AJ364" s="55">
        <f>IF(AJ$355=" "," ",IF(AJ$355&gt;=$P$355,0,INDEX(User_interface!$L$85:$L$174,MATCH(Berekeningen!AJ$355,User_interface!$K$85:$K$174))*INDEX(User_interface!$M$85:$M$174,MATCH(Berekeningen!AJ$355,User_interface!$K$85:$K$174))*User_interface!$J$54*User_interface!$J$55))</f>
        <v>0</v>
      </c>
      <c r="AK364" s="55">
        <f>IF(AK$355=" "," ",IF(AK$355&gt;=$P$355,0,INDEX(User_interface!$L$85:$L$174,MATCH(Berekeningen!AK$355,User_interface!$K$85:$K$174))*INDEX(User_interface!$M$85:$M$174,MATCH(Berekeningen!AK$355,User_interface!$K$85:$K$174))*User_interface!$J$54*User_interface!$J$55))</f>
        <v>0</v>
      </c>
      <c r="AL364" s="55">
        <f>IF(AL$355=" "," ",IF(AL$355&gt;=$P$355,0,INDEX(User_interface!$L$85:$L$174,MATCH(Berekeningen!AL$355,User_interface!$K$85:$K$174))*INDEX(User_interface!$M$85:$M$174,MATCH(Berekeningen!AL$355,User_interface!$K$85:$K$174))*User_interface!$J$54*User_interface!$J$55))</f>
        <v>0</v>
      </c>
      <c r="AM364" s="55">
        <f>IF(AM$355=" "," ",IF(AM$355&gt;=$P$355,0,INDEX(User_interface!$L$85:$L$174,MATCH(Berekeningen!AM$355,User_interface!$K$85:$K$174))*INDEX(User_interface!$M$85:$M$174,MATCH(Berekeningen!AM$355,User_interface!$K$85:$K$174))*User_interface!$J$54*User_interface!$J$55))</f>
        <v>0</v>
      </c>
      <c r="AN364" s="55">
        <f>IF(AN$355=" "," ",IF(AN$355&gt;=$P$355,0,INDEX(User_interface!$L$85:$L$174,MATCH(Berekeningen!AN$355,User_interface!$K$85:$K$174))*INDEX(User_interface!$M$85:$M$174,MATCH(Berekeningen!AN$355,User_interface!$K$85:$K$174))*User_interface!$J$54*User_interface!$J$55))</f>
        <v>0</v>
      </c>
      <c r="AO364" s="55" t="str">
        <f>IF(AO$355=" "," ",IF(AO$355&gt;=$P$355,0,INDEX(User_interface!$L$85:$L$174,MATCH(Berekeningen!AO$355,User_interface!$K$85:$K$174))*INDEX(User_interface!$M$85:$M$174,MATCH(Berekeningen!AO$355,User_interface!$K$85:$K$174))*User_interface!$J$54*User_interface!$J$55))</f>
        <v xml:space="preserve"> </v>
      </c>
      <c r="AP364" s="55" t="str">
        <f>IF(AP$355=" "," ",IF(AP$355&gt;=$P$355,0,INDEX(User_interface!$L$85:$L$174,MATCH(Berekeningen!AP$355,User_interface!$K$85:$K$174))*INDEX(User_interface!$M$85:$M$174,MATCH(Berekeningen!AP$355,User_interface!$K$85:$K$174))*User_interface!$J$54*User_interface!$J$55))</f>
        <v xml:space="preserve"> </v>
      </c>
      <c r="AQ364" s="55" t="str">
        <f>IF(AQ$355=" "," ",IF(AQ$355&gt;=$P$355,0,INDEX(User_interface!$L$85:$L$174,MATCH(Berekeningen!AQ$355,User_interface!$K$85:$K$174))*INDEX(User_interface!$M$85:$M$174,MATCH(Berekeningen!AQ$355,User_interface!$K$85:$K$174))*User_interface!$J$54*User_interface!$J$55))</f>
        <v xml:space="preserve"> </v>
      </c>
      <c r="AR364" s="55" t="str">
        <f>IF(AR$355=" "," ",IF(AR$355&gt;=$P$355,0,INDEX(User_interface!$L$85:$L$174,MATCH(Berekeningen!AR$355,User_interface!$K$85:$K$174))*INDEX(User_interface!$M$85:$M$174,MATCH(Berekeningen!AR$355,User_interface!$K$85:$K$174))*User_interface!$J$54*User_interface!$J$55))</f>
        <v xml:space="preserve"> </v>
      </c>
      <c r="AS364" s="55" t="str">
        <f>IF(AS$355=" "," ",IF(AS$355&gt;=$P$355,0,INDEX(User_interface!$L$85:$L$174,MATCH(Berekeningen!AS$355,User_interface!$K$85:$K$174))*INDEX(User_interface!$M$85:$M$174,MATCH(Berekeningen!AS$355,User_interface!$K$85:$K$174))*User_interface!$J$54*User_interface!$J$55))</f>
        <v xml:space="preserve"> </v>
      </c>
      <c r="AT364" s="55" t="str">
        <f>IF(AT$355=" "," ",IF(AT$355&gt;=$P$355,0,INDEX(User_interface!$L$85:$L$174,MATCH(Berekeningen!AT$355,User_interface!$K$85:$K$174))*INDEX(User_interface!$M$85:$M$174,MATCH(Berekeningen!AT$355,User_interface!$K$85:$K$174))*User_interface!$J$54*User_interface!$J$55))</f>
        <v xml:space="preserve"> </v>
      </c>
      <c r="AU364" s="55" t="str">
        <f>IF(AU$355=" "," ",IF(AU$355&gt;=$P$355,0,INDEX(User_interface!$L$85:$L$174,MATCH(Berekeningen!AU$355,User_interface!$K$85:$K$174))*INDEX(User_interface!$M$85:$M$174,MATCH(Berekeningen!AU$355,User_interface!$K$85:$K$174))*User_interface!$J$54*User_interface!$J$55))</f>
        <v xml:space="preserve"> </v>
      </c>
      <c r="AV364" s="55" t="str">
        <f>IF(AV$355=" "," ",IF(AV$355&gt;=$P$355,0,INDEX(User_interface!$L$85:$L$174,MATCH(Berekeningen!AV$355,User_interface!$K$85:$K$174))*INDEX(User_interface!$M$85:$M$174,MATCH(Berekeningen!AV$355,User_interface!$K$85:$K$174))*User_interface!$J$54*User_interface!$J$55))</f>
        <v xml:space="preserve"> </v>
      </c>
      <c r="AW364" s="55" t="str">
        <f>IF(AW$355=" "," ",IF(AW$355&gt;=$P$355,0,INDEX(User_interface!$L$85:$L$174,MATCH(Berekeningen!AW$355,User_interface!$K$85:$K$174))*INDEX(User_interface!$M$85:$M$174,MATCH(Berekeningen!AW$355,User_interface!$K$85:$K$174))*User_interface!$J$54*User_interface!$J$55))</f>
        <v xml:space="preserve"> </v>
      </c>
      <c r="AX364" s="55" t="str">
        <f>IF(AX$355=" "," ",IF(AX$355&gt;=$P$355,0,INDEX(User_interface!$L$85:$L$174,MATCH(Berekeningen!AX$355,User_interface!$K$85:$K$174))*INDEX(User_interface!$M$85:$M$174,MATCH(Berekeningen!AX$355,User_interface!$K$85:$K$174))*User_interface!$J$54*User_interface!$J$55))</f>
        <v xml:space="preserve"> </v>
      </c>
      <c r="AY364" s="55" t="str">
        <f>IF(AY$355=" "," ",IF(AY$355&gt;=$P$355,0,INDEX(User_interface!$L$85:$L$174,MATCH(Berekeningen!AY$355,User_interface!$K$85:$K$174))*INDEX(User_interface!$M$85:$M$174,MATCH(Berekeningen!AY$355,User_interface!$K$85:$K$174))*User_interface!$J$54*User_interface!$J$55))</f>
        <v xml:space="preserve"> </v>
      </c>
      <c r="AZ364" s="55" t="str">
        <f>IF(AZ$355=" "," ",IF(AZ$355&gt;=$P$355,0,INDEX(User_interface!$L$85:$L$174,MATCH(Berekeningen!AZ$355,User_interface!$K$85:$K$174))*INDEX(User_interface!$M$85:$M$174,MATCH(Berekeningen!AZ$355,User_interface!$K$85:$K$174))*User_interface!$J$54*User_interface!$J$55))</f>
        <v xml:space="preserve"> </v>
      </c>
      <c r="BA364" s="55" t="str">
        <f>IF(BA$355=" "," ",IF(BA$355&gt;=$P$355,0,INDEX(User_interface!$L$85:$L$174,MATCH(Berekeningen!BA$355,User_interface!$K$85:$K$174))*INDEX(User_interface!$M$85:$M$174,MATCH(Berekeningen!BA$355,User_interface!$K$85:$K$174))*User_interface!$J$54*User_interface!$J$55))</f>
        <v xml:space="preserve"> </v>
      </c>
      <c r="BB364" s="55" t="str">
        <f>IF(BB$355=" "," ",IF(BB$355&gt;=$P$355,0,INDEX(User_interface!$L$85:$L$174,MATCH(Berekeningen!BB$355,User_interface!$K$85:$K$174))*INDEX(User_interface!$M$85:$M$174,MATCH(Berekeningen!BB$355,User_interface!$K$85:$K$174))*User_interface!$J$54*User_interface!$J$55))</f>
        <v xml:space="preserve"> </v>
      </c>
      <c r="BC364" s="55" t="str">
        <f>IF(BC$355=" "," ",IF(BC$355&gt;=$P$355,0,INDEX(User_interface!$L$85:$L$174,MATCH(Berekeningen!BC$355,User_interface!$K$85:$K$174))*INDEX(User_interface!$M$85:$M$174,MATCH(Berekeningen!BC$355,User_interface!$K$85:$K$174))*User_interface!$J$54*User_interface!$J$55))</f>
        <v xml:space="preserve"> </v>
      </c>
      <c r="BD364" s="55" t="str">
        <f>IF(BD$355=" "," ",IF(BD$355&gt;=$P$355,0,INDEX(User_interface!$L$85:$L$174,MATCH(Berekeningen!BD$355,User_interface!$K$85:$K$174))*INDEX(User_interface!$M$85:$M$174,MATCH(Berekeningen!BD$355,User_interface!$K$85:$K$174))*User_interface!$J$54*User_interface!$J$55))</f>
        <v xml:space="preserve"> </v>
      </c>
      <c r="BE364" s="55" t="str">
        <f>IF(BE$355=" "," ",IF(BE$355&gt;=$P$355,0,INDEX(User_interface!$L$85:$L$174,MATCH(Berekeningen!BE$355,User_interface!$K$85:$K$174))*INDEX(User_interface!$M$85:$M$174,MATCH(Berekeningen!BE$355,User_interface!$K$85:$K$174))*User_interface!$J$54*User_interface!$J$55))</f>
        <v xml:space="preserve"> </v>
      </c>
      <c r="BF364" s="55" t="str">
        <f>IF(BF$355=" "," ",IF(BF$355&gt;=$P$355,0,INDEX(User_interface!$L$85:$L$174,MATCH(Berekeningen!BF$355,User_interface!$K$85:$K$174))*INDEX(User_interface!$M$85:$M$174,MATCH(Berekeningen!BF$355,User_interface!$K$85:$K$174))*User_interface!$J$54*User_interface!$J$55))</f>
        <v xml:space="preserve"> </v>
      </c>
      <c r="BG364" s="55" t="str">
        <f>IF(BG$355=" "," ",IF(BG$355&gt;=$P$355,0,INDEX(User_interface!$L$85:$L$174,MATCH(Berekeningen!BG$355,User_interface!$K$85:$K$174))*INDEX(User_interface!$M$85:$M$174,MATCH(Berekeningen!BG$355,User_interface!$K$85:$K$174))*User_interface!$J$54*User_interface!$J$55))</f>
        <v xml:space="preserve"> </v>
      </c>
      <c r="BH364" s="55" t="str">
        <f>IF(BH$355=" "," ",IF(BH$355&gt;=$P$355,0,INDEX(User_interface!$L$85:$L$174,MATCH(Berekeningen!BH$355,User_interface!$K$85:$K$174))*INDEX(User_interface!$M$85:$M$174,MATCH(Berekeningen!BH$355,User_interface!$K$85:$K$174))*User_interface!$J$54*User_interface!$J$55))</f>
        <v xml:space="preserve"> </v>
      </c>
      <c r="BI364" s="55" t="str">
        <f>IF(BI$355=" "," ",IF(BI$355&gt;=$P$355,0,INDEX(User_interface!$L$85:$L$174,MATCH(Berekeningen!BI$355,User_interface!$K$85:$K$174))*INDEX(User_interface!$M$85:$M$174,MATCH(Berekeningen!BI$355,User_interface!$K$85:$K$174))*User_interface!$J$54*User_interface!$J$55))</f>
        <v xml:space="preserve"> </v>
      </c>
      <c r="BJ364" s="55" t="str">
        <f>IF(BJ$355=" "," ",IF(BJ$355&gt;=$P$355,0,INDEX(User_interface!$L$85:$L$174,MATCH(Berekeningen!BJ$355,User_interface!$K$85:$K$174))*INDEX(User_interface!$M$85:$M$174,MATCH(Berekeningen!BJ$355,User_interface!$K$85:$K$174))*User_interface!$J$54*User_interface!$J$55))</f>
        <v xml:space="preserve"> </v>
      </c>
      <c r="BK364" s="55" t="str">
        <f>IF(BK$355=" "," ",IF(BK$355&gt;=$P$355,0,INDEX(User_interface!$L$85:$L$174,MATCH(Berekeningen!BK$355,User_interface!$K$85:$K$174))*INDEX(User_interface!$M$85:$M$174,MATCH(Berekeningen!BK$355,User_interface!$K$85:$K$174))*User_interface!$J$54*User_interface!$J$55))</f>
        <v xml:space="preserve"> </v>
      </c>
      <c r="BL364" s="55" t="str">
        <f>IF(BL$355=" "," ",IF(BL$355&gt;=$P$355,0,INDEX(User_interface!$L$85:$L$174,MATCH(Berekeningen!BL$355,User_interface!$K$85:$K$174))*INDEX(User_interface!$M$85:$M$174,MATCH(Berekeningen!BL$355,User_interface!$K$85:$K$174))*User_interface!$J$54*User_interface!$J$55))</f>
        <v xml:space="preserve"> </v>
      </c>
      <c r="BM364" s="55" t="str">
        <f>IF(BM$355=" "," ",IF(BM$355&gt;=$P$355,0,INDEX(User_interface!$L$85:$L$174,MATCH(Berekeningen!BM$355,User_interface!$K$85:$K$174))*INDEX(User_interface!$M$85:$M$174,MATCH(Berekeningen!BM$355,User_interface!$K$85:$K$174))*User_interface!$J$54*User_interface!$J$55))</f>
        <v xml:space="preserve"> </v>
      </c>
    </row>
    <row r="365" spans="2:65">
      <c r="B365" s="88" t="s">
        <v>4</v>
      </c>
      <c r="C365" s="68" t="s">
        <v>194</v>
      </c>
      <c r="D365" s="68" t="s">
        <v>6</v>
      </c>
      <c r="E365" s="86" t="str">
        <f t="shared" si="19"/>
        <v>Ref.</v>
      </c>
      <c r="F365" s="55" t="str">
        <f>IF(F$355=" "," ",IF(F$355&gt;=$P$355,0,INDEX(User_interface!$P$85:$P$174,MATCH(Berekeningen!F$355,User_interface!$O$85:$O$174))*INDEX(User_interface!$Q$85:$Q$174,MATCH(Berekeningen!F$355,User_interface!$O$85:$O$174))*User_interface!$J$54*User_interface!$J$55))</f>
        <v xml:space="preserve"> </v>
      </c>
      <c r="G365" s="55" t="str">
        <f>IF(G$355=" "," ",IF(G$355&gt;=$P$355,0,INDEX(User_interface!$P$85:$P$174,MATCH(Berekeningen!G$355,User_interface!$O$85:$O$174))*INDEX(User_interface!$Q$85:$Q$174,MATCH(Berekeningen!G$355,User_interface!$O$85:$O$174))*User_interface!$J$54*User_interface!$J$55))</f>
        <v xml:space="preserve"> </v>
      </c>
      <c r="H365" s="55" t="str">
        <f>IF(H$355=" "," ",IF(H$355&gt;=$P$355,0,INDEX(User_interface!$P$85:$P$174,MATCH(Berekeningen!H$355,User_interface!$O$85:$O$174))*INDEX(User_interface!$Q$85:$Q$174,MATCH(Berekeningen!H$355,User_interface!$O$85:$O$174))*User_interface!$J$54*User_interface!$J$55))</f>
        <v xml:space="preserve"> </v>
      </c>
      <c r="I365" s="55" t="str">
        <f>IF(I$355=" "," ",IF(I$355&gt;=$P$355,0,INDEX(User_interface!$P$85:$P$174,MATCH(Berekeningen!I$355,User_interface!$O$85:$O$174))*INDEX(User_interface!$Q$85:$Q$174,MATCH(Berekeningen!I$355,User_interface!$O$85:$O$174))*User_interface!$J$54*User_interface!$J$55))</f>
        <v xml:space="preserve"> </v>
      </c>
      <c r="J365" s="55" t="str">
        <f>IF(J$355=" "," ",IF(J$355&gt;=$P$355,0,INDEX(User_interface!$P$85:$P$174,MATCH(Berekeningen!J$355,User_interface!$O$85:$O$174))*INDEX(User_interface!$Q$85:$Q$174,MATCH(Berekeningen!J$355,User_interface!$O$85:$O$174))*User_interface!$J$54*User_interface!$J$55))</f>
        <v xml:space="preserve"> </v>
      </c>
      <c r="K365" s="55" t="str">
        <f>IF(K$355=" "," ",IF(K$355&gt;=$P$355,0,INDEX(User_interface!$P$85:$P$174,MATCH(Berekeningen!K$355,User_interface!$O$85:$O$174))*INDEX(User_interface!$Q$85:$Q$174,MATCH(Berekeningen!K$355,User_interface!$O$85:$O$174))*User_interface!$J$54*User_interface!$J$55))</f>
        <v xml:space="preserve"> </v>
      </c>
      <c r="L365" s="55" t="str">
        <f>IF(L$355=" "," ",IF(L$355&gt;=$P$355,0,INDEX(User_interface!$P$85:$P$174,MATCH(Berekeningen!L$355,User_interface!$O$85:$O$174))*INDEX(User_interface!$Q$85:$Q$174,MATCH(Berekeningen!L$355,User_interface!$O$85:$O$174))*User_interface!$J$54*User_interface!$J$55))</f>
        <v xml:space="preserve"> </v>
      </c>
      <c r="M365" s="55" t="str">
        <f>IF(M$355=" "," ",IF(M$355&gt;=$P$355,0,INDEX(User_interface!$P$85:$P$174,MATCH(Berekeningen!M$355,User_interface!$O$85:$O$174))*INDEX(User_interface!$Q$85:$Q$174,MATCH(Berekeningen!M$355,User_interface!$O$85:$O$174))*User_interface!$J$54*User_interface!$J$55))</f>
        <v xml:space="preserve"> </v>
      </c>
      <c r="N365" s="55" t="str">
        <f>IF(N$355=" "," ",IF(N$355&gt;=$P$355,0,INDEX(User_interface!$P$85:$P$174,MATCH(Berekeningen!N$355,User_interface!$O$85:$O$174))*INDEX(User_interface!$Q$85:$Q$174,MATCH(Berekeningen!N$355,User_interface!$O$85:$O$174))*User_interface!$J$54*User_interface!$J$55))</f>
        <v xml:space="preserve"> </v>
      </c>
      <c r="O365" s="55" t="str">
        <f>IF(O$355=" "," ",IF(O$355&gt;=$P$355,0,INDEX(User_interface!$P$85:$P$174,MATCH(Berekeningen!O$355,User_interface!$O$85:$O$174))*INDEX(User_interface!$Q$85:$Q$174,MATCH(Berekeningen!O$355,User_interface!$O$85:$O$174))*User_interface!$J$54*User_interface!$J$55))</f>
        <v xml:space="preserve"> </v>
      </c>
      <c r="P365" s="55">
        <f>IF(P$355=" "," ",IF(P$355&gt;=$P$355,0,INDEX(User_interface!$P$85:$P$174,MATCH(Berekeningen!P$355,User_interface!$O$85:$O$174))*INDEX(User_interface!$Q$85:$Q$174,MATCH(Berekeningen!P$355,User_interface!$O$85:$O$174))*User_interface!$J$54*User_interface!$J$55))</f>
        <v>0</v>
      </c>
      <c r="Q365" s="55">
        <f>IF(Q$355=" "," ",IF(Q$355&gt;=$P$355,0,INDEX(User_interface!$P$85:$P$174,MATCH(Berekeningen!Q$355,User_interface!$O$85:$O$174))*INDEX(User_interface!$Q$85:$Q$174,MATCH(Berekeningen!Q$355,User_interface!$O$85:$O$174))*User_interface!$J$54*User_interface!$J$55))</f>
        <v>0</v>
      </c>
      <c r="R365" s="55">
        <f>IF(R$355=" "," ",IF(R$355&gt;=$P$355,0,INDEX(User_interface!$P$85:$P$174,MATCH(Berekeningen!R$355,User_interface!$O$85:$O$174))*INDEX(User_interface!$Q$85:$Q$174,MATCH(Berekeningen!R$355,User_interface!$O$85:$O$174))*User_interface!$J$54*User_interface!$J$55))</f>
        <v>0</v>
      </c>
      <c r="S365" s="55">
        <f>IF(S$355=" "," ",IF(S$355&gt;=$P$355,0,INDEX(User_interface!$P$85:$P$174,MATCH(Berekeningen!S$355,User_interface!$O$85:$O$174))*INDEX(User_interface!$Q$85:$Q$174,MATCH(Berekeningen!S$355,User_interface!$O$85:$O$174))*User_interface!$J$54*User_interface!$J$55))</f>
        <v>0</v>
      </c>
      <c r="T365" s="55">
        <f>IF(T$355=" "," ",IF(T$355&gt;=$P$355,0,INDEX(User_interface!$P$85:$P$174,MATCH(Berekeningen!T$355,User_interface!$O$85:$O$174))*INDEX(User_interface!$Q$85:$Q$174,MATCH(Berekeningen!T$355,User_interface!$O$85:$O$174))*User_interface!$J$54*User_interface!$J$55))</f>
        <v>0</v>
      </c>
      <c r="U365" s="55">
        <f>IF(U$355=" "," ",IF(U$355&gt;=$P$355,0,INDEX(User_interface!$P$85:$P$174,MATCH(Berekeningen!U$355,User_interface!$O$85:$O$174))*INDEX(User_interface!$Q$85:$Q$174,MATCH(Berekeningen!U$355,User_interface!$O$85:$O$174))*User_interface!$J$54*User_interface!$J$55))</f>
        <v>0</v>
      </c>
      <c r="V365" s="55">
        <f>IF(V$355=" "," ",IF(V$355&gt;=$P$355,0,INDEX(User_interface!$P$85:$P$174,MATCH(Berekeningen!V$355,User_interface!$O$85:$O$174))*INDEX(User_interface!$Q$85:$Q$174,MATCH(Berekeningen!V$355,User_interface!$O$85:$O$174))*User_interface!$J$54*User_interface!$J$55))</f>
        <v>0</v>
      </c>
      <c r="W365" s="55">
        <f>IF(W$355=" "," ",IF(W$355&gt;=$P$355,0,INDEX(User_interface!$P$85:$P$174,MATCH(Berekeningen!W$355,User_interface!$O$85:$O$174))*INDEX(User_interface!$Q$85:$Q$174,MATCH(Berekeningen!W$355,User_interface!$O$85:$O$174))*User_interface!$J$54*User_interface!$J$55))</f>
        <v>0</v>
      </c>
      <c r="X365" s="55">
        <f>IF(X$355=" "," ",IF(X$355&gt;=$P$355,0,INDEX(User_interface!$P$85:$P$174,MATCH(Berekeningen!X$355,User_interface!$O$85:$O$174))*INDEX(User_interface!$Q$85:$Q$174,MATCH(Berekeningen!X$355,User_interface!$O$85:$O$174))*User_interface!$J$54*User_interface!$J$55))</f>
        <v>0</v>
      </c>
      <c r="Y365" s="55">
        <f>IF(Y$355=" "," ",IF(Y$355&gt;=$P$355,0,INDEX(User_interface!$P$85:$P$174,MATCH(Berekeningen!Y$355,User_interface!$O$85:$O$174))*INDEX(User_interface!$Q$85:$Q$174,MATCH(Berekeningen!Y$355,User_interface!$O$85:$O$174))*User_interface!$J$54*User_interface!$J$55))</f>
        <v>0</v>
      </c>
      <c r="Z365" s="55">
        <f>IF(Z$355=" "," ",IF(Z$355&gt;=$P$355,0,INDEX(User_interface!$P$85:$P$174,MATCH(Berekeningen!Z$355,User_interface!$O$85:$O$174))*INDEX(User_interface!$Q$85:$Q$174,MATCH(Berekeningen!Z$355,User_interface!$O$85:$O$174))*User_interface!$J$54*User_interface!$J$55))</f>
        <v>0</v>
      </c>
      <c r="AA365" s="55">
        <f>IF(AA$355=" "," ",IF(AA$355&gt;=$P$355,0,INDEX(User_interface!$P$85:$P$174,MATCH(Berekeningen!AA$355,User_interface!$O$85:$O$174))*INDEX(User_interface!$Q$85:$Q$174,MATCH(Berekeningen!AA$355,User_interface!$O$85:$O$174))*User_interface!$J$54*User_interface!$J$55))</f>
        <v>0</v>
      </c>
      <c r="AB365" s="55">
        <f>IF(AB$355=" "," ",IF(AB$355&gt;=$P$355,0,INDEX(User_interface!$P$85:$P$174,MATCH(Berekeningen!AB$355,User_interface!$O$85:$O$174))*INDEX(User_interface!$Q$85:$Q$174,MATCH(Berekeningen!AB$355,User_interface!$O$85:$O$174))*User_interface!$J$54*User_interface!$J$55))</f>
        <v>0</v>
      </c>
      <c r="AC365" s="55">
        <f>IF(AC$355=" "," ",IF(AC$355&gt;=$P$355,0,INDEX(User_interface!$P$85:$P$174,MATCH(Berekeningen!AC$355,User_interface!$O$85:$O$174))*INDEX(User_interface!$Q$85:$Q$174,MATCH(Berekeningen!AC$355,User_interface!$O$85:$O$174))*User_interface!$J$54*User_interface!$J$55))</f>
        <v>0</v>
      </c>
      <c r="AD365" s="55">
        <f>IF(AD$355=" "," ",IF(AD$355&gt;=$P$355,0,INDEX(User_interface!$P$85:$P$174,MATCH(Berekeningen!AD$355,User_interface!$O$85:$O$174))*INDEX(User_interface!$Q$85:$Q$174,MATCH(Berekeningen!AD$355,User_interface!$O$85:$O$174))*User_interface!$J$54*User_interface!$J$55))</f>
        <v>0</v>
      </c>
      <c r="AE365" s="55">
        <f>IF(AE$355=" "," ",IF(AE$355&gt;=$P$355,0,INDEX(User_interface!$P$85:$P$174,MATCH(Berekeningen!AE$355,User_interface!$O$85:$O$174))*INDEX(User_interface!$Q$85:$Q$174,MATCH(Berekeningen!AE$355,User_interface!$O$85:$O$174))*User_interface!$J$54*User_interface!$J$55))</f>
        <v>0</v>
      </c>
      <c r="AF365" s="55">
        <f>IF(AF$355=" "," ",IF(AF$355&gt;=$P$355,0,INDEX(User_interface!$P$85:$P$174,MATCH(Berekeningen!AF$355,User_interface!$O$85:$O$174))*INDEX(User_interface!$Q$85:$Q$174,MATCH(Berekeningen!AF$355,User_interface!$O$85:$O$174))*User_interface!$J$54*User_interface!$J$55))</f>
        <v>0</v>
      </c>
      <c r="AG365" s="55">
        <f>IF(AG$355=" "," ",IF(AG$355&gt;=$P$355,0,INDEX(User_interface!$P$85:$P$174,MATCH(Berekeningen!AG$355,User_interface!$O$85:$O$174))*INDEX(User_interface!$Q$85:$Q$174,MATCH(Berekeningen!AG$355,User_interface!$O$85:$O$174))*User_interface!$J$54*User_interface!$J$55))</f>
        <v>0</v>
      </c>
      <c r="AH365" s="55">
        <f>IF(AH$355=" "," ",IF(AH$355&gt;=$P$355,0,INDEX(User_interface!$P$85:$P$174,MATCH(Berekeningen!AH$355,User_interface!$O$85:$O$174))*INDEX(User_interface!$Q$85:$Q$174,MATCH(Berekeningen!AH$355,User_interface!$O$85:$O$174))*User_interface!$J$54*User_interface!$J$55))</f>
        <v>0</v>
      </c>
      <c r="AI365" s="55">
        <f>IF(AI$355=" "," ",IF(AI$355&gt;=$P$355,0,INDEX(User_interface!$P$85:$P$174,MATCH(Berekeningen!AI$355,User_interface!$O$85:$O$174))*INDEX(User_interface!$Q$85:$Q$174,MATCH(Berekeningen!AI$355,User_interface!$O$85:$O$174))*User_interface!$J$54*User_interface!$J$55))</f>
        <v>0</v>
      </c>
      <c r="AJ365" s="55">
        <f>IF(AJ$355=" "," ",IF(AJ$355&gt;=$P$355,0,INDEX(User_interface!$P$85:$P$174,MATCH(Berekeningen!AJ$355,User_interface!$O$85:$O$174))*INDEX(User_interface!$Q$85:$Q$174,MATCH(Berekeningen!AJ$355,User_interface!$O$85:$O$174))*User_interface!$J$54*User_interface!$J$55))</f>
        <v>0</v>
      </c>
      <c r="AK365" s="55">
        <f>IF(AK$355=" "," ",IF(AK$355&gt;=$P$355,0,INDEX(User_interface!$P$85:$P$174,MATCH(Berekeningen!AK$355,User_interface!$O$85:$O$174))*INDEX(User_interface!$Q$85:$Q$174,MATCH(Berekeningen!AK$355,User_interface!$O$85:$O$174))*User_interface!$J$54*User_interface!$J$55))</f>
        <v>0</v>
      </c>
      <c r="AL365" s="55">
        <f>IF(AL$355=" "," ",IF(AL$355&gt;=$P$355,0,INDEX(User_interface!$P$85:$P$174,MATCH(Berekeningen!AL$355,User_interface!$O$85:$O$174))*INDEX(User_interface!$Q$85:$Q$174,MATCH(Berekeningen!AL$355,User_interface!$O$85:$O$174))*User_interface!$J$54*User_interface!$J$55))</f>
        <v>0</v>
      </c>
      <c r="AM365" s="55">
        <f>IF(AM$355=" "," ",IF(AM$355&gt;=$P$355,0,INDEX(User_interface!$P$85:$P$174,MATCH(Berekeningen!AM$355,User_interface!$O$85:$O$174))*INDEX(User_interface!$Q$85:$Q$174,MATCH(Berekeningen!AM$355,User_interface!$O$85:$O$174))*User_interface!$J$54*User_interface!$J$55))</f>
        <v>0</v>
      </c>
      <c r="AN365" s="55">
        <f>IF(AN$355=" "," ",IF(AN$355&gt;=$P$355,0,INDEX(User_interface!$P$85:$P$174,MATCH(Berekeningen!AN$355,User_interface!$O$85:$O$174))*INDEX(User_interface!$Q$85:$Q$174,MATCH(Berekeningen!AN$355,User_interface!$O$85:$O$174))*User_interface!$J$54*User_interface!$J$55))</f>
        <v>0</v>
      </c>
      <c r="AO365" s="55" t="str">
        <f>IF(AO$355=" "," ",IF(AO$355&gt;=$P$355,0,INDEX(User_interface!$P$85:$P$174,MATCH(Berekeningen!AO$355,User_interface!$O$85:$O$174))*INDEX(User_interface!$Q$85:$Q$174,MATCH(Berekeningen!AO$355,User_interface!$O$85:$O$174))*User_interface!$J$54*User_interface!$J$55))</f>
        <v xml:space="preserve"> </v>
      </c>
      <c r="AP365" s="55" t="str">
        <f>IF(AP$355=" "," ",IF(AP$355&gt;=$P$355,0,INDEX(User_interface!$P$85:$P$174,MATCH(Berekeningen!AP$355,User_interface!$O$85:$O$174))*INDEX(User_interface!$Q$85:$Q$174,MATCH(Berekeningen!AP$355,User_interface!$O$85:$O$174))*User_interface!$J$54*User_interface!$J$55))</f>
        <v xml:space="preserve"> </v>
      </c>
      <c r="AQ365" s="55" t="str">
        <f>IF(AQ$355=" "," ",IF(AQ$355&gt;=$P$355,0,INDEX(User_interface!$P$85:$P$174,MATCH(Berekeningen!AQ$355,User_interface!$O$85:$O$174))*INDEX(User_interface!$Q$85:$Q$174,MATCH(Berekeningen!AQ$355,User_interface!$O$85:$O$174))*User_interface!$J$54*User_interface!$J$55))</f>
        <v xml:space="preserve"> </v>
      </c>
      <c r="AR365" s="55" t="str">
        <f>IF(AR$355=" "," ",IF(AR$355&gt;=$P$355,0,INDEX(User_interface!$P$85:$P$174,MATCH(Berekeningen!AR$355,User_interface!$O$85:$O$174))*INDEX(User_interface!$Q$85:$Q$174,MATCH(Berekeningen!AR$355,User_interface!$O$85:$O$174))*User_interface!$J$54*User_interface!$J$55))</f>
        <v xml:space="preserve"> </v>
      </c>
      <c r="AS365" s="55" t="str">
        <f>IF(AS$355=" "," ",IF(AS$355&gt;=$P$355,0,INDEX(User_interface!$P$85:$P$174,MATCH(Berekeningen!AS$355,User_interface!$O$85:$O$174))*INDEX(User_interface!$Q$85:$Q$174,MATCH(Berekeningen!AS$355,User_interface!$O$85:$O$174))*User_interface!$J$54*User_interface!$J$55))</f>
        <v xml:space="preserve"> </v>
      </c>
      <c r="AT365" s="55" t="str">
        <f>IF(AT$355=" "," ",IF(AT$355&gt;=$P$355,0,INDEX(User_interface!$P$85:$P$174,MATCH(Berekeningen!AT$355,User_interface!$O$85:$O$174))*INDEX(User_interface!$Q$85:$Q$174,MATCH(Berekeningen!AT$355,User_interface!$O$85:$O$174))*User_interface!$J$54*User_interface!$J$55))</f>
        <v xml:space="preserve"> </v>
      </c>
      <c r="AU365" s="55" t="str">
        <f>IF(AU$355=" "," ",IF(AU$355&gt;=$P$355,0,INDEX(User_interface!$P$85:$P$174,MATCH(Berekeningen!AU$355,User_interface!$O$85:$O$174))*INDEX(User_interface!$Q$85:$Q$174,MATCH(Berekeningen!AU$355,User_interface!$O$85:$O$174))*User_interface!$J$54*User_interface!$J$55))</f>
        <v xml:space="preserve"> </v>
      </c>
      <c r="AV365" s="55" t="str">
        <f>IF(AV$355=" "," ",IF(AV$355&gt;=$P$355,0,INDEX(User_interface!$P$85:$P$174,MATCH(Berekeningen!AV$355,User_interface!$O$85:$O$174))*INDEX(User_interface!$Q$85:$Q$174,MATCH(Berekeningen!AV$355,User_interface!$O$85:$O$174))*User_interface!$J$54*User_interface!$J$55))</f>
        <v xml:space="preserve"> </v>
      </c>
      <c r="AW365" s="55" t="str">
        <f>IF(AW$355=" "," ",IF(AW$355&gt;=$P$355,0,INDEX(User_interface!$P$85:$P$174,MATCH(Berekeningen!AW$355,User_interface!$O$85:$O$174))*INDEX(User_interface!$Q$85:$Q$174,MATCH(Berekeningen!AW$355,User_interface!$O$85:$O$174))*User_interface!$J$54*User_interface!$J$55))</f>
        <v xml:space="preserve"> </v>
      </c>
      <c r="AX365" s="55" t="str">
        <f>IF(AX$355=" "," ",IF(AX$355&gt;=$P$355,0,INDEX(User_interface!$P$85:$P$174,MATCH(Berekeningen!AX$355,User_interface!$O$85:$O$174))*INDEX(User_interface!$Q$85:$Q$174,MATCH(Berekeningen!AX$355,User_interface!$O$85:$O$174))*User_interface!$J$54*User_interface!$J$55))</f>
        <v xml:space="preserve"> </v>
      </c>
      <c r="AY365" s="55" t="str">
        <f>IF(AY$355=" "," ",IF(AY$355&gt;=$P$355,0,INDEX(User_interface!$P$85:$P$174,MATCH(Berekeningen!AY$355,User_interface!$O$85:$O$174))*INDEX(User_interface!$Q$85:$Q$174,MATCH(Berekeningen!AY$355,User_interface!$O$85:$O$174))*User_interface!$J$54*User_interface!$J$55))</f>
        <v xml:space="preserve"> </v>
      </c>
      <c r="AZ365" s="55" t="str">
        <f>IF(AZ$355=" "," ",IF(AZ$355&gt;=$P$355,0,INDEX(User_interface!$P$85:$P$174,MATCH(Berekeningen!AZ$355,User_interface!$O$85:$O$174))*INDEX(User_interface!$Q$85:$Q$174,MATCH(Berekeningen!AZ$355,User_interface!$O$85:$O$174))*User_interface!$J$54*User_interface!$J$55))</f>
        <v xml:space="preserve"> </v>
      </c>
      <c r="BA365" s="55" t="str">
        <f>IF(BA$355=" "," ",IF(BA$355&gt;=$P$355,0,INDEX(User_interface!$P$85:$P$174,MATCH(Berekeningen!BA$355,User_interface!$O$85:$O$174))*INDEX(User_interface!$Q$85:$Q$174,MATCH(Berekeningen!BA$355,User_interface!$O$85:$O$174))*User_interface!$J$54*User_interface!$J$55))</f>
        <v xml:space="preserve"> </v>
      </c>
      <c r="BB365" s="55" t="str">
        <f>IF(BB$355=" "," ",IF(BB$355&gt;=$P$355,0,INDEX(User_interface!$P$85:$P$174,MATCH(Berekeningen!BB$355,User_interface!$O$85:$O$174))*INDEX(User_interface!$Q$85:$Q$174,MATCH(Berekeningen!BB$355,User_interface!$O$85:$O$174))*User_interface!$J$54*User_interface!$J$55))</f>
        <v xml:space="preserve"> </v>
      </c>
      <c r="BC365" s="55" t="str">
        <f>IF(BC$355=" "," ",IF(BC$355&gt;=$P$355,0,INDEX(User_interface!$P$85:$P$174,MATCH(Berekeningen!BC$355,User_interface!$O$85:$O$174))*INDEX(User_interface!$Q$85:$Q$174,MATCH(Berekeningen!BC$355,User_interface!$O$85:$O$174))*User_interface!$J$54*User_interface!$J$55))</f>
        <v xml:space="preserve"> </v>
      </c>
      <c r="BD365" s="55" t="str">
        <f>IF(BD$355=" "," ",IF(BD$355&gt;=$P$355,0,INDEX(User_interface!$P$85:$P$174,MATCH(Berekeningen!BD$355,User_interface!$O$85:$O$174))*INDEX(User_interface!$Q$85:$Q$174,MATCH(Berekeningen!BD$355,User_interface!$O$85:$O$174))*User_interface!$J$54*User_interface!$J$55))</f>
        <v xml:space="preserve"> </v>
      </c>
      <c r="BE365" s="55" t="str">
        <f>IF(BE$355=" "," ",IF(BE$355&gt;=$P$355,0,INDEX(User_interface!$P$85:$P$174,MATCH(Berekeningen!BE$355,User_interface!$O$85:$O$174))*INDEX(User_interface!$Q$85:$Q$174,MATCH(Berekeningen!BE$355,User_interface!$O$85:$O$174))*User_interface!$J$54*User_interface!$J$55))</f>
        <v xml:space="preserve"> </v>
      </c>
      <c r="BF365" s="55" t="str">
        <f>IF(BF$355=" "," ",IF(BF$355&gt;=$P$355,0,INDEX(User_interface!$P$85:$P$174,MATCH(Berekeningen!BF$355,User_interface!$O$85:$O$174))*INDEX(User_interface!$Q$85:$Q$174,MATCH(Berekeningen!BF$355,User_interface!$O$85:$O$174))*User_interface!$J$54*User_interface!$J$55))</f>
        <v xml:space="preserve"> </v>
      </c>
      <c r="BG365" s="55" t="str">
        <f>IF(BG$355=" "," ",IF(BG$355&gt;=$P$355,0,INDEX(User_interface!$P$85:$P$174,MATCH(Berekeningen!BG$355,User_interface!$O$85:$O$174))*INDEX(User_interface!$Q$85:$Q$174,MATCH(Berekeningen!BG$355,User_interface!$O$85:$O$174))*User_interface!$J$54*User_interface!$J$55))</f>
        <v xml:space="preserve"> </v>
      </c>
      <c r="BH365" s="55" t="str">
        <f>IF(BH$355=" "," ",IF(BH$355&gt;=$P$355,0,INDEX(User_interface!$P$85:$P$174,MATCH(Berekeningen!BH$355,User_interface!$O$85:$O$174))*INDEX(User_interface!$Q$85:$Q$174,MATCH(Berekeningen!BH$355,User_interface!$O$85:$O$174))*User_interface!$J$54*User_interface!$J$55))</f>
        <v xml:space="preserve"> </v>
      </c>
      <c r="BI365" s="55" t="str">
        <f>IF(BI$355=" "," ",IF(BI$355&gt;=$P$355,0,INDEX(User_interface!$P$85:$P$174,MATCH(Berekeningen!BI$355,User_interface!$O$85:$O$174))*INDEX(User_interface!$Q$85:$Q$174,MATCH(Berekeningen!BI$355,User_interface!$O$85:$O$174))*User_interface!$J$54*User_interface!$J$55))</f>
        <v xml:space="preserve"> </v>
      </c>
      <c r="BJ365" s="55" t="str">
        <f>IF(BJ$355=" "," ",IF(BJ$355&gt;=$P$355,0,INDEX(User_interface!$P$85:$P$174,MATCH(Berekeningen!BJ$355,User_interface!$O$85:$O$174))*INDEX(User_interface!$Q$85:$Q$174,MATCH(Berekeningen!BJ$355,User_interface!$O$85:$O$174))*User_interface!$J$54*User_interface!$J$55))</f>
        <v xml:space="preserve"> </v>
      </c>
      <c r="BK365" s="55" t="str">
        <f>IF(BK$355=" "," ",IF(BK$355&gt;=$P$355,0,INDEX(User_interface!$P$85:$P$174,MATCH(Berekeningen!BK$355,User_interface!$O$85:$O$174))*INDEX(User_interface!$Q$85:$Q$174,MATCH(Berekeningen!BK$355,User_interface!$O$85:$O$174))*User_interface!$J$54*User_interface!$J$55))</f>
        <v xml:space="preserve"> </v>
      </c>
      <c r="BL365" s="55" t="str">
        <f>IF(BL$355=" "," ",IF(BL$355&gt;=$P$355,0,INDEX(User_interface!$P$85:$P$174,MATCH(Berekeningen!BL$355,User_interface!$O$85:$O$174))*INDEX(User_interface!$Q$85:$Q$174,MATCH(Berekeningen!BL$355,User_interface!$O$85:$O$174))*User_interface!$J$54*User_interface!$J$55))</f>
        <v xml:space="preserve"> </v>
      </c>
      <c r="BM365" s="55" t="str">
        <f>IF(BM$355=" "," ",IF(BM$355&gt;=$P$355,0,INDEX(User_interface!$P$85:$P$174,MATCH(Berekeningen!BM$355,User_interface!$O$85:$O$174))*INDEX(User_interface!$Q$85:$Q$174,MATCH(Berekeningen!BM$355,User_interface!$O$85:$O$174))*User_interface!$J$54*User_interface!$J$55))</f>
        <v xml:space="preserve"> </v>
      </c>
    </row>
    <row r="366" spans="2:65">
      <c r="B366" s="68" t="s">
        <v>4</v>
      </c>
      <c r="C366" s="68" t="s">
        <v>117</v>
      </c>
      <c r="D366" s="68" t="s">
        <v>6</v>
      </c>
      <c r="E366" s="86" t="str">
        <f t="shared" si="19"/>
        <v>Ref.</v>
      </c>
      <c r="F366" s="55" t="str">
        <f>IF(F$355=" "," ",IF(F$355&gt;=$P$355,0,INDEX(User_interface!$C$85:$C$174,MATCH(Berekeningen!F$355,User_interface!$B$85:$B$174))*INDEX(User_interface!$D$85:$D$174,MATCH(Berekeningen!F$355,User_interface!$B$85:$B$174))*User_interface!$J$54*User_interface!$J$55))</f>
        <v xml:space="preserve"> </v>
      </c>
      <c r="G366" s="55" t="str">
        <f>IF(G$355=" "," ",IF(G$355&gt;=$P$355,0,INDEX(User_interface!$C$85:$C$174,MATCH(Berekeningen!G$355,User_interface!$B$85:$B$174))*INDEX(User_interface!$D$85:$D$174,MATCH(Berekeningen!G$355,User_interface!$B$85:$B$174))*User_interface!$J$54*User_interface!$J$55))</f>
        <v xml:space="preserve"> </v>
      </c>
      <c r="H366" s="55" t="str">
        <f>IF(H$355=" "," ",IF(H$355&gt;=$P$355,0,INDEX(User_interface!$C$85:$C$174,MATCH(Berekeningen!H$355,User_interface!$B$85:$B$174))*INDEX(User_interface!$D$85:$D$174,MATCH(Berekeningen!H$355,User_interface!$B$85:$B$174))*User_interface!$J$54*User_interface!$J$55))</f>
        <v xml:space="preserve"> </v>
      </c>
      <c r="I366" s="55" t="str">
        <f>IF(I$355=" "," ",IF(I$355&gt;=$P$355,0,INDEX(User_interface!$C$85:$C$174,MATCH(Berekeningen!I$355,User_interface!$B$85:$B$174))*INDEX(User_interface!$D$85:$D$174,MATCH(Berekeningen!I$355,User_interface!$B$85:$B$174))*User_interface!$J$54*User_interface!$J$55))</f>
        <v xml:space="preserve"> </v>
      </c>
      <c r="J366" s="55" t="str">
        <f>IF(J$355=" "," ",IF(J$355&gt;=$P$355,0,INDEX(User_interface!$C$85:$C$174,MATCH(Berekeningen!J$355,User_interface!$B$85:$B$174))*INDEX(User_interface!$D$85:$D$174,MATCH(Berekeningen!J$355,User_interface!$B$85:$B$174))*User_interface!$J$54*User_interface!$J$55))</f>
        <v xml:space="preserve"> </v>
      </c>
      <c r="K366" s="55" t="str">
        <f>IF(K$355=" "," ",IF(K$355&gt;=$P$355,0,INDEX(User_interface!$C$85:$C$174,MATCH(Berekeningen!K$355,User_interface!$B$85:$B$174))*INDEX(User_interface!$D$85:$D$174,MATCH(Berekeningen!K$355,User_interface!$B$85:$B$174))*User_interface!$J$54*User_interface!$J$55))</f>
        <v xml:space="preserve"> </v>
      </c>
      <c r="L366" s="55" t="str">
        <f>IF(L$355=" "," ",IF(L$355&gt;=$P$355,0,INDEX(User_interface!$C$85:$C$174,MATCH(Berekeningen!L$355,User_interface!$B$85:$B$174))*INDEX(User_interface!$D$85:$D$174,MATCH(Berekeningen!L$355,User_interface!$B$85:$B$174))*User_interface!$J$54*User_interface!$J$55))</f>
        <v xml:space="preserve"> </v>
      </c>
      <c r="M366" s="55" t="str">
        <f>IF(M$355=" "," ",IF(M$355&gt;=$P$355,0,INDEX(User_interface!$C$85:$C$174,MATCH(Berekeningen!M$355,User_interface!$B$85:$B$174))*INDEX(User_interface!$D$85:$D$174,MATCH(Berekeningen!M$355,User_interface!$B$85:$B$174))*User_interface!$J$54*User_interface!$J$55))</f>
        <v xml:space="preserve"> </v>
      </c>
      <c r="N366" s="55" t="str">
        <f>IF(N$355=" "," ",IF(N$355&gt;=$P$355,0,INDEX(User_interface!$C$85:$C$174,MATCH(Berekeningen!N$355,User_interface!$B$85:$B$174))*INDEX(User_interface!$D$85:$D$174,MATCH(Berekeningen!N$355,User_interface!$B$85:$B$174))*User_interface!$J$54*User_interface!$J$55))</f>
        <v xml:space="preserve"> </v>
      </c>
      <c r="O366" s="55" t="str">
        <f>IF(O$355=" "," ",IF(O$355&gt;=$P$355,0,INDEX(User_interface!$C$85:$C$174,MATCH(Berekeningen!O$355,User_interface!$B$85:$B$174))*INDEX(User_interface!$D$85:$D$174,MATCH(Berekeningen!O$355,User_interface!$B$85:$B$174))*User_interface!$J$54*User_interface!$J$55))</f>
        <v xml:space="preserve"> </v>
      </c>
      <c r="P366" s="55">
        <f>IF(P$355=" "," ",IF(P$355&gt;=$P$355,0,INDEX(User_interface!$C$85:$C$174,MATCH(Berekeningen!P$355,User_interface!$B$85:$B$174))*INDEX(User_interface!$D$85:$D$174,MATCH(Berekeningen!P$355,User_interface!$B$85:$B$174))*User_interface!$J$54*User_interface!$J$55))</f>
        <v>0</v>
      </c>
      <c r="Q366" s="55">
        <f>IF(Q$355=" "," ",IF(Q$355&gt;=$P$355,0,INDEX(User_interface!$C$85:$C$174,MATCH(Berekeningen!Q$355,User_interface!$B$85:$B$174))*INDEX(User_interface!$D$85:$D$174,MATCH(Berekeningen!Q$355,User_interface!$B$85:$B$174))*User_interface!$J$54*User_interface!$J$55))</f>
        <v>0</v>
      </c>
      <c r="R366" s="55">
        <f>IF(R$355=" "," ",IF(R$355&gt;=$P$355,0,INDEX(User_interface!$C$85:$C$174,MATCH(Berekeningen!R$355,User_interface!$B$85:$B$174))*INDEX(User_interface!$D$85:$D$174,MATCH(Berekeningen!R$355,User_interface!$B$85:$B$174))*User_interface!$J$54*User_interface!$J$55))</f>
        <v>0</v>
      </c>
      <c r="S366" s="55">
        <f>IF(S$355=" "," ",IF(S$355&gt;=$P$355,0,INDEX(User_interface!$C$85:$C$174,MATCH(Berekeningen!S$355,User_interface!$B$85:$B$174))*INDEX(User_interface!$D$85:$D$174,MATCH(Berekeningen!S$355,User_interface!$B$85:$B$174))*User_interface!$J$54*User_interface!$J$55))</f>
        <v>0</v>
      </c>
      <c r="T366" s="55">
        <f>IF(T$355=" "," ",IF(T$355&gt;=$P$355,0,INDEX(User_interface!$C$85:$C$174,MATCH(Berekeningen!T$355,User_interface!$B$85:$B$174))*INDEX(User_interface!$D$85:$D$174,MATCH(Berekeningen!T$355,User_interface!$B$85:$B$174))*User_interface!$J$54*User_interface!$J$55))</f>
        <v>0</v>
      </c>
      <c r="U366" s="55">
        <f>IF(U$355=" "," ",IF(U$355&gt;=$P$355,0,INDEX(User_interface!$C$85:$C$174,MATCH(Berekeningen!U$355,User_interface!$B$85:$B$174))*INDEX(User_interface!$D$85:$D$174,MATCH(Berekeningen!U$355,User_interface!$B$85:$B$174))*User_interface!$J$54*User_interface!$J$55))</f>
        <v>0</v>
      </c>
      <c r="V366" s="55">
        <f>IF(V$355=" "," ",IF(V$355&gt;=$P$355,0,INDEX(User_interface!$C$85:$C$174,MATCH(Berekeningen!V$355,User_interface!$B$85:$B$174))*INDEX(User_interface!$D$85:$D$174,MATCH(Berekeningen!V$355,User_interface!$B$85:$B$174))*User_interface!$J$54*User_interface!$J$55))</f>
        <v>0</v>
      </c>
      <c r="W366" s="55">
        <f>IF(W$355=" "," ",IF(W$355&gt;=$P$355,0,INDEX(User_interface!$C$85:$C$174,MATCH(Berekeningen!W$355,User_interface!$B$85:$B$174))*INDEX(User_interface!$D$85:$D$174,MATCH(Berekeningen!W$355,User_interface!$B$85:$B$174))*User_interface!$J$54*User_interface!$J$55))</f>
        <v>0</v>
      </c>
      <c r="X366" s="55">
        <f>IF(X$355=" "," ",IF(X$355&gt;=$P$355,0,INDEX(User_interface!$C$85:$C$174,MATCH(Berekeningen!X$355,User_interface!$B$85:$B$174))*INDEX(User_interface!$D$85:$D$174,MATCH(Berekeningen!X$355,User_interface!$B$85:$B$174))*User_interface!$J$54*User_interface!$J$55))</f>
        <v>0</v>
      </c>
      <c r="Y366" s="55">
        <f>IF(Y$355=" "," ",IF(Y$355&gt;=$P$355,0,INDEX(User_interface!$C$85:$C$174,MATCH(Berekeningen!Y$355,User_interface!$B$85:$B$174))*INDEX(User_interface!$D$85:$D$174,MATCH(Berekeningen!Y$355,User_interface!$B$85:$B$174))*User_interface!$J$54*User_interface!$J$55))</f>
        <v>0</v>
      </c>
      <c r="Z366" s="55">
        <f>IF(Z$355=" "," ",IF(Z$355&gt;=$P$355,0,INDEX(User_interface!$C$85:$C$174,MATCH(Berekeningen!Z$355,User_interface!$B$85:$B$174))*INDEX(User_interface!$D$85:$D$174,MATCH(Berekeningen!Z$355,User_interface!$B$85:$B$174))*User_interface!$J$54*User_interface!$J$55))</f>
        <v>0</v>
      </c>
      <c r="AA366" s="55">
        <f>IF(AA$355=" "," ",IF(AA$355&gt;=$P$355,0,INDEX(User_interface!$C$85:$C$174,MATCH(Berekeningen!AA$355,User_interface!$B$85:$B$174))*INDEX(User_interface!$D$85:$D$174,MATCH(Berekeningen!AA$355,User_interface!$B$85:$B$174))*User_interface!$J$54*User_interface!$J$55))</f>
        <v>0</v>
      </c>
      <c r="AB366" s="55">
        <f>IF(AB$355=" "," ",IF(AB$355&gt;=$P$355,0,INDEX(User_interface!$C$85:$C$174,MATCH(Berekeningen!AB$355,User_interface!$B$85:$B$174))*INDEX(User_interface!$D$85:$D$174,MATCH(Berekeningen!AB$355,User_interface!$B$85:$B$174))*User_interface!$J$54*User_interface!$J$55))</f>
        <v>0</v>
      </c>
      <c r="AC366" s="55">
        <f>IF(AC$355=" "," ",IF(AC$355&gt;=$P$355,0,INDEX(User_interface!$C$85:$C$174,MATCH(Berekeningen!AC$355,User_interface!$B$85:$B$174))*INDEX(User_interface!$D$85:$D$174,MATCH(Berekeningen!AC$355,User_interface!$B$85:$B$174))*User_interface!$J$54*User_interface!$J$55))</f>
        <v>0</v>
      </c>
      <c r="AD366" s="55">
        <f>IF(AD$355=" "," ",IF(AD$355&gt;=$P$355,0,INDEX(User_interface!$C$85:$C$174,MATCH(Berekeningen!AD$355,User_interface!$B$85:$B$174))*INDEX(User_interface!$D$85:$D$174,MATCH(Berekeningen!AD$355,User_interface!$B$85:$B$174))*User_interface!$J$54*User_interface!$J$55))</f>
        <v>0</v>
      </c>
      <c r="AE366" s="55">
        <f>IF(AE$355=" "," ",IF(AE$355&gt;=$P$355,0,INDEX(User_interface!$C$85:$C$174,MATCH(Berekeningen!AE$355,User_interface!$B$85:$B$174))*INDEX(User_interface!$D$85:$D$174,MATCH(Berekeningen!AE$355,User_interface!$B$85:$B$174))*User_interface!$J$54*User_interface!$J$55))</f>
        <v>0</v>
      </c>
      <c r="AF366" s="55">
        <f>IF(AF$355=" "," ",IF(AF$355&gt;=$P$355,0,INDEX(User_interface!$C$85:$C$174,MATCH(Berekeningen!AF$355,User_interface!$B$85:$B$174))*INDEX(User_interface!$D$85:$D$174,MATCH(Berekeningen!AF$355,User_interface!$B$85:$B$174))*User_interface!$J$54*User_interface!$J$55))</f>
        <v>0</v>
      </c>
      <c r="AG366" s="55">
        <f>IF(AG$355=" "," ",IF(AG$355&gt;=$P$355,0,INDEX(User_interface!$C$85:$C$174,MATCH(Berekeningen!AG$355,User_interface!$B$85:$B$174))*INDEX(User_interface!$D$85:$D$174,MATCH(Berekeningen!AG$355,User_interface!$B$85:$B$174))*User_interface!$J$54*User_interface!$J$55))</f>
        <v>0</v>
      </c>
      <c r="AH366" s="55">
        <f>IF(AH$355=" "," ",IF(AH$355&gt;=$P$355,0,INDEX(User_interface!$C$85:$C$174,MATCH(Berekeningen!AH$355,User_interface!$B$85:$B$174))*INDEX(User_interface!$D$85:$D$174,MATCH(Berekeningen!AH$355,User_interface!$B$85:$B$174))*User_interface!$J$54*User_interface!$J$55))</f>
        <v>0</v>
      </c>
      <c r="AI366" s="55">
        <f>IF(AI$355=" "," ",IF(AI$355&gt;=$P$355,0,INDEX(User_interface!$C$85:$C$174,MATCH(Berekeningen!AI$355,User_interface!$B$85:$B$174))*INDEX(User_interface!$D$85:$D$174,MATCH(Berekeningen!AI$355,User_interface!$B$85:$B$174))*User_interface!$J$54*User_interface!$J$55))</f>
        <v>0</v>
      </c>
      <c r="AJ366" s="55">
        <f>IF(AJ$355=" "," ",IF(AJ$355&gt;=$P$355,0,INDEX(User_interface!$C$85:$C$174,MATCH(Berekeningen!AJ$355,User_interface!$B$85:$B$174))*INDEX(User_interface!$D$85:$D$174,MATCH(Berekeningen!AJ$355,User_interface!$B$85:$B$174))*User_interface!$J$54*User_interface!$J$55))</f>
        <v>0</v>
      </c>
      <c r="AK366" s="55">
        <f>IF(AK$355=" "," ",IF(AK$355&gt;=$P$355,0,INDEX(User_interface!$C$85:$C$174,MATCH(Berekeningen!AK$355,User_interface!$B$85:$B$174))*INDEX(User_interface!$D$85:$D$174,MATCH(Berekeningen!AK$355,User_interface!$B$85:$B$174))*User_interface!$J$54*User_interface!$J$55))</f>
        <v>0</v>
      </c>
      <c r="AL366" s="55">
        <f>IF(AL$355=" "," ",IF(AL$355&gt;=$P$355,0,INDEX(User_interface!$C$85:$C$174,MATCH(Berekeningen!AL$355,User_interface!$B$85:$B$174))*INDEX(User_interface!$D$85:$D$174,MATCH(Berekeningen!AL$355,User_interface!$B$85:$B$174))*User_interface!$J$54*User_interface!$J$55))</f>
        <v>0</v>
      </c>
      <c r="AM366" s="55">
        <f>IF(AM$355=" "," ",IF(AM$355&gt;=$P$355,0,INDEX(User_interface!$C$85:$C$174,MATCH(Berekeningen!AM$355,User_interface!$B$85:$B$174))*INDEX(User_interface!$D$85:$D$174,MATCH(Berekeningen!AM$355,User_interface!$B$85:$B$174))*User_interface!$J$54*User_interface!$J$55))</f>
        <v>0</v>
      </c>
      <c r="AN366" s="55">
        <f>IF(AN$355=" "," ",IF(AN$355&gt;=$P$355,0,INDEX(User_interface!$C$85:$C$174,MATCH(Berekeningen!AN$355,User_interface!$B$85:$B$174))*INDEX(User_interface!$D$85:$D$174,MATCH(Berekeningen!AN$355,User_interface!$B$85:$B$174))*User_interface!$J$54*User_interface!$J$55))</f>
        <v>0</v>
      </c>
      <c r="AO366" s="55" t="str">
        <f>IF(AO$355=" "," ",IF(AO$355&gt;=$P$355,0,INDEX(User_interface!$C$85:$C$174,MATCH(Berekeningen!AO$355,User_interface!$B$85:$B$174))*INDEX(User_interface!$D$85:$D$174,MATCH(Berekeningen!AO$355,User_interface!$B$85:$B$174))*User_interface!$J$54*User_interface!$J$55))</f>
        <v xml:space="preserve"> </v>
      </c>
      <c r="AP366" s="55" t="str">
        <f>IF(AP$355=" "," ",IF(AP$355&gt;=$P$355,0,INDEX(User_interface!$C$85:$C$174,MATCH(Berekeningen!AP$355,User_interface!$B$85:$B$174))*INDEX(User_interface!$D$85:$D$174,MATCH(Berekeningen!AP$355,User_interface!$B$85:$B$174))*User_interface!$J$54*User_interface!$J$55))</f>
        <v xml:space="preserve"> </v>
      </c>
      <c r="AQ366" s="55" t="str">
        <f>IF(AQ$355=" "," ",IF(AQ$355&gt;=$P$355,0,INDEX(User_interface!$C$85:$C$174,MATCH(Berekeningen!AQ$355,User_interface!$B$85:$B$174))*INDEX(User_interface!$D$85:$D$174,MATCH(Berekeningen!AQ$355,User_interface!$B$85:$B$174))*User_interface!$J$54*User_interface!$J$55))</f>
        <v xml:space="preserve"> </v>
      </c>
      <c r="AR366" s="55" t="str">
        <f>IF(AR$355=" "," ",IF(AR$355&gt;=$P$355,0,INDEX(User_interface!$C$85:$C$174,MATCH(Berekeningen!AR$355,User_interface!$B$85:$B$174))*INDEX(User_interface!$D$85:$D$174,MATCH(Berekeningen!AR$355,User_interface!$B$85:$B$174))*User_interface!$J$54*User_interface!$J$55))</f>
        <v xml:space="preserve"> </v>
      </c>
      <c r="AS366" s="55" t="str">
        <f>IF(AS$355=" "," ",IF(AS$355&gt;=$P$355,0,INDEX(User_interface!$C$85:$C$174,MATCH(Berekeningen!AS$355,User_interface!$B$85:$B$174))*INDEX(User_interface!$D$85:$D$174,MATCH(Berekeningen!AS$355,User_interface!$B$85:$B$174))*User_interface!$J$54*User_interface!$J$55))</f>
        <v xml:space="preserve"> </v>
      </c>
      <c r="AT366" s="55" t="str">
        <f>IF(AT$355=" "," ",IF(AT$355&gt;=$P$355,0,INDEX(User_interface!$C$85:$C$174,MATCH(Berekeningen!AT$355,User_interface!$B$85:$B$174))*INDEX(User_interface!$D$85:$D$174,MATCH(Berekeningen!AT$355,User_interface!$B$85:$B$174))*User_interface!$J$54*User_interface!$J$55))</f>
        <v xml:space="preserve"> </v>
      </c>
      <c r="AU366" s="55" t="str">
        <f>IF(AU$355=" "," ",IF(AU$355&gt;=$P$355,0,INDEX(User_interface!$C$85:$C$174,MATCH(Berekeningen!AU$355,User_interface!$B$85:$B$174))*INDEX(User_interface!$D$85:$D$174,MATCH(Berekeningen!AU$355,User_interface!$B$85:$B$174))*User_interface!$J$54*User_interface!$J$55))</f>
        <v xml:space="preserve"> </v>
      </c>
      <c r="AV366" s="55" t="str">
        <f>IF(AV$355=" "," ",IF(AV$355&gt;=$P$355,0,INDEX(User_interface!$C$85:$C$174,MATCH(Berekeningen!AV$355,User_interface!$B$85:$B$174))*INDEX(User_interface!$D$85:$D$174,MATCH(Berekeningen!AV$355,User_interface!$B$85:$B$174))*User_interface!$J$54*User_interface!$J$55))</f>
        <v xml:space="preserve"> </v>
      </c>
      <c r="AW366" s="55" t="str">
        <f>IF(AW$355=" "," ",IF(AW$355&gt;=$P$355,0,INDEX(User_interface!$C$85:$C$174,MATCH(Berekeningen!AW$355,User_interface!$B$85:$B$174))*INDEX(User_interface!$D$85:$D$174,MATCH(Berekeningen!AW$355,User_interface!$B$85:$B$174))*User_interface!$J$54*User_interface!$J$55))</f>
        <v xml:space="preserve"> </v>
      </c>
      <c r="AX366" s="55" t="str">
        <f>IF(AX$355=" "," ",IF(AX$355&gt;=$P$355,0,INDEX(User_interface!$C$85:$C$174,MATCH(Berekeningen!AX$355,User_interface!$B$85:$B$174))*INDEX(User_interface!$D$85:$D$174,MATCH(Berekeningen!AX$355,User_interface!$B$85:$B$174))*User_interface!$J$54*User_interface!$J$55))</f>
        <v xml:space="preserve"> </v>
      </c>
      <c r="AY366" s="55" t="str">
        <f>IF(AY$355=" "," ",IF(AY$355&gt;=$P$355,0,INDEX(User_interface!$C$85:$C$174,MATCH(Berekeningen!AY$355,User_interface!$B$85:$B$174))*INDEX(User_interface!$D$85:$D$174,MATCH(Berekeningen!AY$355,User_interface!$B$85:$B$174))*User_interface!$J$54*User_interface!$J$55))</f>
        <v xml:space="preserve"> </v>
      </c>
      <c r="AZ366" s="55" t="str">
        <f>IF(AZ$355=" "," ",IF(AZ$355&gt;=$P$355,0,INDEX(User_interface!$C$85:$C$174,MATCH(Berekeningen!AZ$355,User_interface!$B$85:$B$174))*INDEX(User_interface!$D$85:$D$174,MATCH(Berekeningen!AZ$355,User_interface!$B$85:$B$174))*User_interface!$J$54*User_interface!$J$55))</f>
        <v xml:space="preserve"> </v>
      </c>
      <c r="BA366" s="55" t="str">
        <f>IF(BA$355=" "," ",IF(BA$355&gt;=$P$355,0,INDEX(User_interface!$C$85:$C$174,MATCH(Berekeningen!BA$355,User_interface!$B$85:$B$174))*INDEX(User_interface!$D$85:$D$174,MATCH(Berekeningen!BA$355,User_interface!$B$85:$B$174))*User_interface!$J$54*User_interface!$J$55))</f>
        <v xml:space="preserve"> </v>
      </c>
      <c r="BB366" s="55" t="str">
        <f>IF(BB$355=" "," ",IF(BB$355&gt;=$P$355,0,INDEX(User_interface!$C$85:$C$174,MATCH(Berekeningen!BB$355,User_interface!$B$85:$B$174))*INDEX(User_interface!$D$85:$D$174,MATCH(Berekeningen!BB$355,User_interface!$B$85:$B$174))*User_interface!$J$54*User_interface!$J$55))</f>
        <v xml:space="preserve"> </v>
      </c>
      <c r="BC366" s="55" t="str">
        <f>IF(BC$355=" "," ",IF(BC$355&gt;=$P$355,0,INDEX(User_interface!$C$85:$C$174,MATCH(Berekeningen!BC$355,User_interface!$B$85:$B$174))*INDEX(User_interface!$D$85:$D$174,MATCH(Berekeningen!BC$355,User_interface!$B$85:$B$174))*User_interface!$J$54*User_interface!$J$55))</f>
        <v xml:space="preserve"> </v>
      </c>
      <c r="BD366" s="55" t="str">
        <f>IF(BD$355=" "," ",IF(BD$355&gt;=$P$355,0,INDEX(User_interface!$C$85:$C$174,MATCH(Berekeningen!BD$355,User_interface!$B$85:$B$174))*INDEX(User_interface!$D$85:$D$174,MATCH(Berekeningen!BD$355,User_interface!$B$85:$B$174))*User_interface!$J$54*User_interface!$J$55))</f>
        <v xml:space="preserve"> </v>
      </c>
      <c r="BE366" s="55" t="str">
        <f>IF(BE$355=" "," ",IF(BE$355&gt;=$P$355,0,INDEX(User_interface!$C$85:$C$174,MATCH(Berekeningen!BE$355,User_interface!$B$85:$B$174))*INDEX(User_interface!$D$85:$D$174,MATCH(Berekeningen!BE$355,User_interface!$B$85:$B$174))*User_interface!$J$54*User_interface!$J$55))</f>
        <v xml:space="preserve"> </v>
      </c>
      <c r="BF366" s="55" t="str">
        <f>IF(BF$355=" "," ",IF(BF$355&gt;=$P$355,0,INDEX(User_interface!$C$85:$C$174,MATCH(Berekeningen!BF$355,User_interface!$B$85:$B$174))*INDEX(User_interface!$D$85:$D$174,MATCH(Berekeningen!BF$355,User_interface!$B$85:$B$174))*User_interface!$J$54*User_interface!$J$55))</f>
        <v xml:space="preserve"> </v>
      </c>
      <c r="BG366" s="55" t="str">
        <f>IF(BG$355=" "," ",IF(BG$355&gt;=$P$355,0,INDEX(User_interface!$C$85:$C$174,MATCH(Berekeningen!BG$355,User_interface!$B$85:$B$174))*INDEX(User_interface!$D$85:$D$174,MATCH(Berekeningen!BG$355,User_interface!$B$85:$B$174))*User_interface!$J$54*User_interface!$J$55))</f>
        <v xml:space="preserve"> </v>
      </c>
      <c r="BH366" s="55" t="str">
        <f>IF(BH$355=" "," ",IF(BH$355&gt;=$P$355,0,INDEX(User_interface!$C$85:$C$174,MATCH(Berekeningen!BH$355,User_interface!$B$85:$B$174))*INDEX(User_interface!$D$85:$D$174,MATCH(Berekeningen!BH$355,User_interface!$B$85:$B$174))*User_interface!$J$54*User_interface!$J$55))</f>
        <v xml:space="preserve"> </v>
      </c>
      <c r="BI366" s="55" t="str">
        <f>IF(BI$355=" "," ",IF(BI$355&gt;=$P$355,0,INDEX(User_interface!$C$85:$C$174,MATCH(Berekeningen!BI$355,User_interface!$B$85:$B$174))*INDEX(User_interface!$D$85:$D$174,MATCH(Berekeningen!BI$355,User_interface!$B$85:$B$174))*User_interface!$J$54*User_interface!$J$55))</f>
        <v xml:space="preserve"> </v>
      </c>
      <c r="BJ366" s="55" t="str">
        <f>IF(BJ$355=" "," ",IF(BJ$355&gt;=$P$355,0,INDEX(User_interface!$C$85:$C$174,MATCH(Berekeningen!BJ$355,User_interface!$B$85:$B$174))*INDEX(User_interface!$D$85:$D$174,MATCH(Berekeningen!BJ$355,User_interface!$B$85:$B$174))*User_interface!$J$54*User_interface!$J$55))</f>
        <v xml:space="preserve"> </v>
      </c>
      <c r="BK366" s="55" t="str">
        <f>IF(BK$355=" "," ",IF(BK$355&gt;=$P$355,0,INDEX(User_interface!$C$85:$C$174,MATCH(Berekeningen!BK$355,User_interface!$B$85:$B$174))*INDEX(User_interface!$D$85:$D$174,MATCH(Berekeningen!BK$355,User_interface!$B$85:$B$174))*User_interface!$J$54*User_interface!$J$55))</f>
        <v xml:space="preserve"> </v>
      </c>
      <c r="BL366" s="55" t="str">
        <f>IF(BL$355=" "," ",IF(BL$355&gt;=$P$355,0,INDEX(User_interface!$C$85:$C$174,MATCH(Berekeningen!BL$355,User_interface!$B$85:$B$174))*INDEX(User_interface!$D$85:$D$174,MATCH(Berekeningen!BL$355,User_interface!$B$85:$B$174))*User_interface!$J$54*User_interface!$J$55))</f>
        <v xml:space="preserve"> </v>
      </c>
      <c r="BM366" s="55" t="str">
        <f>IF(BM$355=" "," ",IF(BM$355&gt;=$P$355,0,INDEX(User_interface!$C$85:$C$174,MATCH(Berekeningen!BM$355,User_interface!$B$85:$B$174))*INDEX(User_interface!$D$85:$D$174,MATCH(Berekeningen!BM$355,User_interface!$B$85:$B$174))*User_interface!$J$54*User_interface!$J$55))</f>
        <v xml:space="preserve"> </v>
      </c>
    </row>
    <row r="367" spans="2:65">
      <c r="B367" s="68" t="s">
        <v>5</v>
      </c>
      <c r="C367" s="68" t="s">
        <v>195</v>
      </c>
      <c r="D367" s="68" t="s">
        <v>6</v>
      </c>
      <c r="E367" s="86" t="str">
        <f t="shared" si="19"/>
        <v>Ref.</v>
      </c>
      <c r="P367" s="68">
        <f>IF(P$355=" ", " ",INDEX(User_interface!$H$85:$H$174,MATCH(Berekeningen!P$355,User_interface!$G$85:$G$174))*INDEX(User_interface!$I$85:$I$174,MATCH(Berekeningen!P$355,User_interface!$G$85:$G$174))*User_interface!$J$54*User_interface!$J$55)</f>
        <v>202021.79157282005</v>
      </c>
      <c r="Q367" s="68">
        <f>IF(Q$355=" ", " ",INDEX(User_interface!$H$85:$H$174,MATCH(Berekeningen!Q$355,User_interface!$G$85:$G$174))*INDEX(User_interface!$I$85:$I$174,MATCH(Berekeningen!Q$355,User_interface!$G$85:$G$174))*User_interface!$J$54*User_interface!$J$55)</f>
        <v>179819.59667896709</v>
      </c>
      <c r="R367" s="68">
        <f>IF(R$355=" ", " ",INDEX(User_interface!$H$85:$H$174,MATCH(Berekeningen!R$355,User_interface!$G$85:$G$174))*INDEX(User_interface!$I$85:$I$174,MATCH(Berekeningen!R$355,User_interface!$G$85:$G$174))*User_interface!$J$54*User_interface!$J$55)</f>
        <v>160057.42300394858</v>
      </c>
      <c r="S367" s="68">
        <f>IF(S$355=" ", " ",INDEX(User_interface!$H$85:$H$174,MATCH(Berekeningen!S$355,User_interface!$G$85:$G$174))*INDEX(User_interface!$I$85:$I$174,MATCH(Berekeningen!S$355,User_interface!$G$85:$G$174))*User_interface!$J$54*User_interface!$J$55)</f>
        <v>142467.11221581459</v>
      </c>
      <c r="T367" s="68">
        <f>IF(T$355=" ", " ",INDEX(User_interface!$H$85:$H$174,MATCH(Berekeningen!T$355,User_interface!$G$85:$G$174))*INDEX(User_interface!$I$85:$I$174,MATCH(Berekeningen!T$355,User_interface!$G$85:$G$174))*User_interface!$J$54*User_interface!$J$55)</f>
        <v>126809.97658329658</v>
      </c>
      <c r="U367" s="68">
        <f>IF(U$355=" ", " ",INDEX(User_interface!$H$85:$H$174,MATCH(Berekeningen!U$355,User_interface!$G$85:$G$174))*INDEX(User_interface!$I$85:$I$174,MATCH(Berekeningen!U$355,User_interface!$G$85:$G$174))*User_interface!$J$54*User_interface!$J$55)</f>
        <v>112873.56015679224</v>
      </c>
      <c r="V367" s="68">
        <f>IF(V$355=" ", " ",INDEX(User_interface!$H$85:$H$174,MATCH(Berekeningen!V$355,User_interface!$G$85:$G$174))*INDEX(User_interface!$I$85:$I$174,MATCH(Berekeningen!V$355,User_interface!$G$85:$G$174))*User_interface!$J$54*User_interface!$J$55)</f>
        <v>100468.75589556078</v>
      </c>
      <c r="W367" s="68">
        <f>IF(W$355=" ", " ",INDEX(User_interface!$H$85:$H$174,MATCH(Berekeningen!W$355,User_interface!$G$85:$G$174))*INDEX(User_interface!$I$85:$I$174,MATCH(Berekeningen!W$355,User_interface!$G$85:$G$174))*User_interface!$J$54*User_interface!$J$55)</f>
        <v>89427.239622638648</v>
      </c>
      <c r="X367" s="68">
        <f>IF(X$355=" ", " ",INDEX(User_interface!$H$85:$H$174,MATCH(Berekeningen!X$355,User_interface!$G$85:$G$174))*INDEX(User_interface!$I$85:$I$174,MATCH(Berekeningen!X$355,User_interface!$G$85:$G$174))*User_interface!$J$54*User_interface!$J$55)</f>
        <v>79599.185988110665</v>
      </c>
      <c r="Y367" s="68">
        <f>IF(Y$355=" ", " ",INDEX(User_interface!$H$85:$H$174,MATCH(Berekeningen!Y$355,User_interface!$G$85:$G$174))*INDEX(User_interface!$I$85:$I$174,MATCH(Berekeningen!Y$355,User_interface!$G$85:$G$174))*User_interface!$J$54*User_interface!$J$55)</f>
        <v>70851.23544801728</v>
      </c>
      <c r="Z367" s="68">
        <f>IF(Z$355=" ", " ",INDEX(User_interface!$H$85:$H$174,MATCH(Berekeningen!Z$355,User_interface!$G$85:$G$174))*INDEX(User_interface!$I$85:$I$174,MATCH(Berekeningen!Z$355,User_interface!$G$85:$G$174))*User_interface!$J$54*User_interface!$J$55)</f>
        <v>63064.684672280178</v>
      </c>
      <c r="AA367" s="68">
        <f>IF(AA$355=" ", " ",INDEX(User_interface!$H$85:$H$174,MATCH(Berekeningen!AA$355,User_interface!$G$85:$G$174))*INDEX(User_interface!$I$85:$I$174,MATCH(Berekeningen!AA$355,User_interface!$G$85:$G$174))*User_interface!$J$54*User_interface!$J$55)</f>
        <v>56133.875826796575</v>
      </c>
      <c r="AB367" s="68">
        <f>IF(AB$355=" ", " ",INDEX(User_interface!$H$85:$H$174,MATCH(Berekeningen!AB$355,User_interface!$G$85:$G$174))*INDEX(User_interface!$I$85:$I$174,MATCH(Berekeningen!AB$355,User_interface!$G$85:$G$174))*User_interface!$J$54*User_interface!$J$55)</f>
        <v>49964.762873431631</v>
      </c>
      <c r="AC367" s="68">
        <f>IF(AC$355=" ", " ",INDEX(User_interface!$H$85:$H$174,MATCH(Berekeningen!AC$355,User_interface!$G$85:$G$174))*INDEX(User_interface!$I$85:$I$174,MATCH(Berekeningen!AC$355,User_interface!$G$85:$G$174))*User_interface!$J$54*User_interface!$J$55)</f>
        <v>44473.635433641488</v>
      </c>
      <c r="AD367" s="68">
        <f>IF(AD$355=" ", " ",INDEX(User_interface!$H$85:$H$174,MATCH(Berekeningen!AD$355,User_interface!$G$85:$G$174))*INDEX(User_interface!$I$85:$I$174,MATCH(Berekeningen!AD$355,User_interface!$G$85:$G$174))*User_interface!$J$54*User_interface!$J$55)</f>
        <v>39585.98289948429</v>
      </c>
      <c r="AE367" s="68">
        <f>IF(AE$355=" ", " ",INDEX(User_interface!$H$85:$H$174,MATCH(Berekeningen!AE$355,User_interface!$G$85:$G$174))*INDEX(User_interface!$I$85:$I$174,MATCH(Berekeningen!AE$355,User_interface!$G$85:$G$174))*User_interface!$J$54*User_interface!$J$55)</f>
        <v>35235.483378830962</v>
      </c>
      <c r="AF367" s="68">
        <f>IF(AF$355=" ", " ",INDEX(User_interface!$H$85:$H$174,MATCH(Berekeningen!AF$355,User_interface!$G$85:$G$174))*INDEX(User_interface!$I$85:$I$174,MATCH(Berekeningen!AF$355,User_interface!$G$85:$G$174))*User_interface!$J$54*User_interface!$J$55)</f>
        <v>31363.103755497432</v>
      </c>
      <c r="AG367" s="68">
        <f>IF(AG$355=" ", " ",INDEX(User_interface!$H$85:$H$174,MATCH(Berekeningen!AG$355,User_interface!$G$85:$G$174))*INDEX(User_interface!$I$85:$I$174,MATCH(Berekeningen!AG$355,User_interface!$G$85:$G$174))*User_interface!$J$54*User_interface!$J$55)</f>
        <v>27916.298652768259</v>
      </c>
      <c r="AH367" s="68">
        <f>IF(AH$355=" ", " ",INDEX(User_interface!$H$85:$H$174,MATCH(Berekeningen!AH$355,User_interface!$G$85:$G$174))*INDEX(User_interface!$I$85:$I$174,MATCH(Berekeningen!AH$355,User_interface!$G$85:$G$174))*User_interface!$J$54*User_interface!$J$55)</f>
        <v>24848.297430829029</v>
      </c>
      <c r="AI367" s="68">
        <f>IF(AI$355=" ", " ",INDEX(User_interface!$H$85:$H$174,MATCH(Berekeningen!AI$355,User_interface!$G$85:$G$174))*INDEX(User_interface!$I$85:$I$174,MATCH(Berekeningen!AI$355,User_interface!$G$85:$G$174))*User_interface!$J$54*User_interface!$J$55)</f>
        <v>22117.46954318092</v>
      </c>
      <c r="AJ367" s="68">
        <f>IF(AJ$355=" ", " ",INDEX(User_interface!$H$85:$H$174,MATCH(Berekeningen!AJ$355,User_interface!$G$85:$G$174))*INDEX(User_interface!$I$85:$I$174,MATCH(Berekeningen!AJ$355,User_interface!$G$85:$G$174))*User_interface!$J$54*User_interface!$J$55)</f>
        <v>19686.759640385335</v>
      </c>
      <c r="AK367" s="68">
        <f>IF(AK$355=" ", " ",INDEX(User_interface!$H$85:$H$174,MATCH(Berekeningen!AK$355,User_interface!$G$85:$G$174))*INDEX(User_interface!$I$85:$I$174,MATCH(Berekeningen!AK$355,User_interface!$G$85:$G$174))*User_interface!$J$54*User_interface!$J$55)</f>
        <v>17523.184755906983</v>
      </c>
      <c r="AL367" s="68">
        <f>IF(AL$355=" ", " ",INDEX(User_interface!$H$85:$H$174,MATCH(Berekeningen!AL$355,User_interface!$G$85:$G$174))*INDEX(User_interface!$I$85:$I$174,MATCH(Berekeningen!AL$355,User_interface!$G$85:$G$174))*User_interface!$J$54*User_interface!$J$55)</f>
        <v>15597.386751232807</v>
      </c>
      <c r="AM367" s="68">
        <f>IF(AM$355=" ", " ",INDEX(User_interface!$H$85:$H$174,MATCH(Berekeningen!AM$355,User_interface!$G$85:$G$174))*INDEX(User_interface!$I$85:$I$174,MATCH(Berekeningen!AM$355,User_interface!$G$85:$G$174))*User_interface!$J$54*User_interface!$J$55)</f>
        <v>13883.23394727232</v>
      </c>
      <c r="AN367" s="68">
        <f>IF(AN$355=" ", " ",INDEX(User_interface!$H$85:$H$174,MATCH(Berekeningen!AN$355,User_interface!$G$85:$G$174))*INDEX(User_interface!$I$85:$I$174,MATCH(Berekeningen!AN$355,User_interface!$G$85:$G$174))*User_interface!$J$54*User_interface!$J$55)</f>
        <v>12357.466536467091</v>
      </c>
      <c r="AO367" s="68" t="str">
        <f>IF(AO$355=" ", " ",INDEX(User_interface!$H$85:$H$174,MATCH(Berekeningen!AO$355,User_interface!$G$85:$G$174))*INDEX(User_interface!$I$85:$I$174,MATCH(Berekeningen!AO$355,User_interface!$G$85:$G$174))*User_interface!$J$54*User_interface!$J$55)</f>
        <v xml:space="preserve"> </v>
      </c>
      <c r="AP367" s="68" t="str">
        <f>IF(AP$355=" ", " ",INDEX(User_interface!$H$85:$H$174,MATCH(Berekeningen!AP$355,User_interface!$G$85:$G$174))*INDEX(User_interface!$I$85:$I$174,MATCH(Berekeningen!AP$355,User_interface!$G$85:$G$174))*User_interface!$J$54*User_interface!$J$55)</f>
        <v xml:space="preserve"> </v>
      </c>
      <c r="AQ367" s="68" t="str">
        <f>IF(AQ$355=" ", " ",INDEX(User_interface!$H$85:$H$174,MATCH(Berekeningen!AQ$355,User_interface!$G$85:$G$174))*INDEX(User_interface!$I$85:$I$174,MATCH(Berekeningen!AQ$355,User_interface!$G$85:$G$174))*User_interface!$J$54*User_interface!$J$55)</f>
        <v xml:space="preserve"> </v>
      </c>
      <c r="AR367" s="68" t="str">
        <f>IF(AR$355=" ", " ",INDEX(User_interface!$H$85:$H$174,MATCH(Berekeningen!AR$355,User_interface!$G$85:$G$174))*INDEX(User_interface!$I$85:$I$174,MATCH(Berekeningen!AR$355,User_interface!$G$85:$G$174))*User_interface!$J$54*User_interface!$J$55)</f>
        <v xml:space="preserve"> </v>
      </c>
      <c r="AS367" s="68" t="str">
        <f>IF(AS$355=" ", " ",INDEX(User_interface!$H$85:$H$174,MATCH(Berekeningen!AS$355,User_interface!$G$85:$G$174))*INDEX(User_interface!$I$85:$I$174,MATCH(Berekeningen!AS$355,User_interface!$G$85:$G$174))*User_interface!$J$54*User_interface!$J$55)</f>
        <v xml:space="preserve"> </v>
      </c>
      <c r="AT367" s="68" t="str">
        <f>IF(AT$355=" ", " ",INDEX(User_interface!$H$85:$H$174,MATCH(Berekeningen!AT$355,User_interface!$G$85:$G$174))*INDEX(User_interface!$I$85:$I$174,MATCH(Berekeningen!AT$355,User_interface!$G$85:$G$174))*User_interface!$J$54*User_interface!$J$55)</f>
        <v xml:space="preserve"> </v>
      </c>
      <c r="AU367" s="68" t="str">
        <f>IF(AU$355=" ", " ",INDEX(User_interface!$H$85:$H$174,MATCH(Berekeningen!AU$355,User_interface!$G$85:$G$174))*INDEX(User_interface!$I$85:$I$174,MATCH(Berekeningen!AU$355,User_interface!$G$85:$G$174))*User_interface!$J$54*User_interface!$J$55)</f>
        <v xml:space="preserve"> </v>
      </c>
      <c r="AV367" s="68" t="str">
        <f>IF(AV$355=" ", " ",INDEX(User_interface!$H$85:$H$174,MATCH(Berekeningen!AV$355,User_interface!$G$85:$G$174))*INDEX(User_interface!$I$85:$I$174,MATCH(Berekeningen!AV$355,User_interface!$G$85:$G$174))*User_interface!$J$54*User_interface!$J$55)</f>
        <v xml:space="preserve"> </v>
      </c>
      <c r="AW367" s="68" t="str">
        <f>IF(AW$355=" ", " ",INDEX(User_interface!$H$85:$H$174,MATCH(Berekeningen!AW$355,User_interface!$G$85:$G$174))*INDEX(User_interface!$I$85:$I$174,MATCH(Berekeningen!AW$355,User_interface!$G$85:$G$174))*User_interface!$J$54*User_interface!$J$55)</f>
        <v xml:space="preserve"> </v>
      </c>
      <c r="AX367" s="68" t="str">
        <f>IF(AX$355=" ", " ",INDEX(User_interface!$H$85:$H$174,MATCH(Berekeningen!AX$355,User_interface!$G$85:$G$174))*INDEX(User_interface!$I$85:$I$174,MATCH(Berekeningen!AX$355,User_interface!$G$85:$G$174))*User_interface!$J$54*User_interface!$J$55)</f>
        <v xml:space="preserve"> </v>
      </c>
      <c r="AY367" s="68" t="str">
        <f>IF(AY$355=" ", " ",INDEX(User_interface!$H$85:$H$174,MATCH(Berekeningen!AY$355,User_interface!$G$85:$G$174))*INDEX(User_interface!$I$85:$I$174,MATCH(Berekeningen!AY$355,User_interface!$G$85:$G$174))*User_interface!$J$54*User_interface!$J$55)</f>
        <v xml:space="preserve"> </v>
      </c>
      <c r="AZ367" s="68" t="str">
        <f>IF(AZ$355=" ", " ",INDEX(User_interface!$H$85:$H$174,MATCH(Berekeningen!AZ$355,User_interface!$G$85:$G$174))*INDEX(User_interface!$I$85:$I$174,MATCH(Berekeningen!AZ$355,User_interface!$G$85:$G$174))*User_interface!$J$54*User_interface!$J$55)</f>
        <v xml:space="preserve"> </v>
      </c>
      <c r="BA367" s="68" t="str">
        <f>IF(BA$355=" ", " ",INDEX(User_interface!$H$85:$H$174,MATCH(Berekeningen!BA$355,User_interface!$G$85:$G$174))*INDEX(User_interface!$I$85:$I$174,MATCH(Berekeningen!BA$355,User_interface!$G$85:$G$174))*User_interface!$J$54*User_interface!$J$55)</f>
        <v xml:space="preserve"> </v>
      </c>
      <c r="BB367" s="68" t="str">
        <f>IF(BB$355=" ", " ",INDEX(User_interface!$H$85:$H$174,MATCH(Berekeningen!BB$355,User_interface!$G$85:$G$174))*INDEX(User_interface!$I$85:$I$174,MATCH(Berekeningen!BB$355,User_interface!$G$85:$G$174))*User_interface!$J$54*User_interface!$J$55)</f>
        <v xml:space="preserve"> </v>
      </c>
      <c r="BC367" s="68" t="str">
        <f>IF(BC$355=" ", " ",INDEX(User_interface!$H$85:$H$174,MATCH(Berekeningen!BC$355,User_interface!$G$85:$G$174))*INDEX(User_interface!$I$85:$I$174,MATCH(Berekeningen!BC$355,User_interface!$G$85:$G$174))*User_interface!$J$54*User_interface!$J$55)</f>
        <v xml:space="preserve"> </v>
      </c>
      <c r="BD367" s="68" t="str">
        <f>IF(BD$355=" ", " ",INDEX(User_interface!$H$85:$H$174,MATCH(Berekeningen!BD$355,User_interface!$G$85:$G$174))*INDEX(User_interface!$I$85:$I$174,MATCH(Berekeningen!BD$355,User_interface!$G$85:$G$174))*User_interface!$J$54*User_interface!$J$55)</f>
        <v xml:space="preserve"> </v>
      </c>
      <c r="BE367" s="68" t="str">
        <f>IF(BE$355=" ", " ",INDEX(User_interface!$H$85:$H$174,MATCH(Berekeningen!BE$355,User_interface!$G$85:$G$174))*INDEX(User_interface!$I$85:$I$174,MATCH(Berekeningen!BE$355,User_interface!$G$85:$G$174))*User_interface!$J$54*User_interface!$J$55)</f>
        <v xml:space="preserve"> </v>
      </c>
      <c r="BF367" s="68" t="str">
        <f>IF(BF$355=" ", " ",INDEX(User_interface!$H$85:$H$174,MATCH(Berekeningen!BF$355,User_interface!$G$85:$G$174))*INDEX(User_interface!$I$85:$I$174,MATCH(Berekeningen!BF$355,User_interface!$G$85:$G$174))*User_interface!$J$54*User_interface!$J$55)</f>
        <v xml:space="preserve"> </v>
      </c>
      <c r="BG367" s="68" t="str">
        <f>IF(BG$355=" ", " ",INDEX(User_interface!$H$85:$H$174,MATCH(Berekeningen!BG$355,User_interface!$G$85:$G$174))*INDEX(User_interface!$I$85:$I$174,MATCH(Berekeningen!BG$355,User_interface!$G$85:$G$174))*User_interface!$J$54*User_interface!$J$55)</f>
        <v xml:space="preserve"> </v>
      </c>
      <c r="BH367" s="68" t="str">
        <f>IF(BH$355=" ", " ",INDEX(User_interface!$H$85:$H$174,MATCH(Berekeningen!BH$355,User_interface!$G$85:$G$174))*INDEX(User_interface!$I$85:$I$174,MATCH(Berekeningen!BH$355,User_interface!$G$85:$G$174))*User_interface!$J$54*User_interface!$J$55)</f>
        <v xml:space="preserve"> </v>
      </c>
      <c r="BI367" s="68" t="str">
        <f>IF(BI$355=" ", " ",INDEX(User_interface!$H$85:$H$174,MATCH(Berekeningen!BI$355,User_interface!$G$85:$G$174))*INDEX(User_interface!$I$85:$I$174,MATCH(Berekeningen!BI$355,User_interface!$G$85:$G$174))*User_interface!$J$54*User_interface!$J$55)</f>
        <v xml:space="preserve"> </v>
      </c>
      <c r="BJ367" s="68" t="str">
        <f>IF(BJ$355=" ", " ",INDEX(User_interface!$H$85:$H$174,MATCH(Berekeningen!BJ$355,User_interface!$G$85:$G$174))*INDEX(User_interface!$I$85:$I$174,MATCH(Berekeningen!BJ$355,User_interface!$G$85:$G$174))*User_interface!$J$54*User_interface!$J$55)</f>
        <v xml:space="preserve"> </v>
      </c>
      <c r="BK367" s="68" t="str">
        <f>IF(BK$355=" ", " ",INDEX(User_interface!$H$85:$H$174,MATCH(Berekeningen!BK$355,User_interface!$G$85:$G$174))*INDEX(User_interface!$I$85:$I$174,MATCH(Berekeningen!BK$355,User_interface!$G$85:$G$174))*User_interface!$J$54*User_interface!$J$55)</f>
        <v xml:space="preserve"> </v>
      </c>
      <c r="BL367" s="68" t="str">
        <f>IF(BL$355=" ", " ",INDEX(User_interface!$H$85:$H$174,MATCH(Berekeningen!BL$355,User_interface!$G$85:$G$174))*INDEX(User_interface!$I$85:$I$174,MATCH(Berekeningen!BL$355,User_interface!$G$85:$G$174))*User_interface!$J$54*User_interface!$J$55)</f>
        <v xml:space="preserve"> </v>
      </c>
      <c r="BM367" s="68" t="str">
        <f>IF(BM$355=" ", " ",INDEX(User_interface!$H$85:$H$174,MATCH(Berekeningen!BM$355,User_interface!$G$85:$G$174))*INDEX(User_interface!$I$85:$I$174,MATCH(Berekeningen!BM$355,User_interface!$G$85:$G$174))*User_interface!$J$54*User_interface!$J$55)</f>
        <v xml:space="preserve"> </v>
      </c>
    </row>
    <row r="368" spans="2:65">
      <c r="B368" s="68" t="s">
        <v>5</v>
      </c>
      <c r="C368" s="68" t="s">
        <v>193</v>
      </c>
      <c r="D368" s="68" t="s">
        <v>6</v>
      </c>
      <c r="E368" s="86" t="str">
        <f t="shared" si="19"/>
        <v>Ref.</v>
      </c>
      <c r="P368" s="68">
        <f>IF(P$355=" ", " ",INDEX(User_interface!$L$85:$L$174,MATCH(Berekeningen!P$355,User_interface!$K$85:$K$174))*INDEX(User_interface!$M$85:$M$174,MATCH(Berekeningen!P$355,User_interface!$K$85:$K$174))*User_interface!$J$54*User_interface!$J$55)</f>
        <v>79629.566017114717</v>
      </c>
      <c r="Q368" s="68">
        <f>IF(Q$355=" ", " ",INDEX(User_interface!$L$85:$L$174,MATCH(Berekeningen!Q$355,User_interface!$K$85:$K$174))*INDEX(User_interface!$M$85:$M$174,MATCH(Berekeningen!Q$355,User_interface!$K$85:$K$174))*User_interface!$J$54*User_interface!$J$55)</f>
        <v>70878.276711833794</v>
      </c>
      <c r="R368" s="68">
        <f>IF(R$355=" ", " ",INDEX(User_interface!$L$85:$L$174,MATCH(Berekeningen!R$355,User_interface!$K$85:$K$174))*INDEX(User_interface!$M$85:$M$174,MATCH(Berekeningen!R$355,User_interface!$K$85:$K$174))*User_interface!$J$54*User_interface!$J$55)</f>
        <v>63088.754101203245</v>
      </c>
      <c r="S368" s="68">
        <f>IF(S$355=" ", " ",INDEX(User_interface!$L$85:$L$174,MATCH(Berekeningen!S$355,User_interface!$K$85:$K$174))*INDEX(User_interface!$M$85:$M$174,MATCH(Berekeningen!S$355,User_interface!$K$85:$K$174))*User_interface!$J$54*User_interface!$J$55)</f>
        <v>56155.30002548101</v>
      </c>
      <c r="T368" s="68">
        <f>IF(T$355=" ", " ",INDEX(User_interface!$L$85:$L$174,MATCH(Berekeningen!T$355,User_interface!$K$85:$K$174))*INDEX(User_interface!$M$85:$M$174,MATCH(Berekeningen!T$355,User_interface!$K$85:$K$174))*User_interface!$J$54*User_interface!$J$55)</f>
        <v>49983.832552680644</v>
      </c>
      <c r="U368" s="68">
        <f>IF(U$355=" ", " ",INDEX(User_interface!$L$85:$L$174,MATCH(Berekeningen!U$355,User_interface!$K$85:$K$174))*INDEX(User_interface!$M$85:$M$174,MATCH(Berekeningen!U$355,User_interface!$K$85:$K$174))*User_interface!$J$54*User_interface!$J$55)</f>
        <v>44490.60935514103</v>
      </c>
      <c r="V368" s="68">
        <f>IF(V$355=" ", " ",INDEX(User_interface!$L$85:$L$174,MATCH(Berekeningen!V$355,User_interface!$K$85:$K$174))*INDEX(User_interface!$M$85:$M$174,MATCH(Berekeningen!V$355,User_interface!$K$85:$K$174))*User_interface!$J$54*User_interface!$J$55)</f>
        <v>39601.091387011031</v>
      </c>
      <c r="W368" s="68">
        <f>IF(W$355=" ", " ",INDEX(User_interface!$L$85:$L$174,MATCH(Berekeningen!W$355,User_interface!$K$85:$K$174))*INDEX(User_interface!$M$85:$M$174,MATCH(Berekeningen!W$355,User_interface!$K$85:$K$174))*User_interface!$J$54*User_interface!$J$55)</f>
        <v>35248.931443578513</v>
      </c>
      <c r="X368" s="68">
        <f>IF(X$355=" ", " ",INDEX(User_interface!$L$85:$L$174,MATCH(Berekeningen!X$355,User_interface!$K$85:$K$174))*INDEX(User_interface!$M$85:$M$174,MATCH(Berekeningen!X$355,User_interface!$K$85:$K$174))*User_interface!$J$54*User_interface!$J$55)</f>
        <v>31375.073877929233</v>
      </c>
      <c r="Y368" s="68">
        <f>IF(Y$355=" ", " ",INDEX(User_interface!$L$85:$L$174,MATCH(Berekeningen!Y$355,User_interface!$K$85:$K$174))*INDEX(User_interface!$M$85:$M$174,MATCH(Berekeningen!Y$355,User_interface!$K$85:$K$174))*User_interface!$J$54*User_interface!$J$55)</f>
        <v>27926.953258744808</v>
      </c>
      <c r="Z368" s="68">
        <f>IF(Z$355=" ", " ",INDEX(User_interface!$L$85:$L$174,MATCH(Berekeningen!Z$355,User_interface!$K$85:$K$174))*INDEX(User_interface!$M$85:$M$174,MATCH(Berekeningen!Z$355,User_interface!$K$85:$K$174))*User_interface!$J$54*User_interface!$J$55)</f>
        <v>24857.781095608752</v>
      </c>
      <c r="AA368" s="68">
        <f>IF(AA$355=" ", " ",INDEX(User_interface!$L$85:$L$174,MATCH(Berekeningen!AA$355,User_interface!$K$85:$K$174))*INDEX(User_interface!$M$85:$M$174,MATCH(Berekeningen!AA$355,User_interface!$K$85:$K$174))*User_interface!$J$54*User_interface!$J$55)</f>
        <v>22125.91095320135</v>
      </c>
      <c r="AB368" s="68">
        <f>IF(AB$355=" ", " ",INDEX(User_interface!$L$85:$L$174,MATCH(Berekeningen!AB$355,User_interface!$K$85:$K$174))*INDEX(User_interface!$M$85:$M$174,MATCH(Berekeningen!AB$355,User_interface!$K$85:$K$174))*User_interface!$J$54*User_interface!$J$55)</f>
        <v>19694.273339444517</v>
      </c>
      <c r="AC368" s="68">
        <f>IF(AC$355=" ", " ",INDEX(User_interface!$L$85:$L$174,MATCH(Berekeningen!AC$355,User_interface!$K$85:$K$174))*INDEX(User_interface!$M$85:$M$174,MATCH(Berekeningen!AC$355,User_interface!$K$85:$K$174))*User_interface!$J$54*User_interface!$J$55)</f>
        <v>17529.872699439562</v>
      </c>
      <c r="AD368" s="68">
        <f>IF(AD$355=" ", " ",INDEX(User_interface!$L$85:$L$174,MATCH(Berekeningen!AD$355,User_interface!$K$85:$K$174))*INDEX(User_interface!$M$85:$M$174,MATCH(Berekeningen!AD$355,User_interface!$K$85:$K$174))*User_interface!$J$54*User_interface!$J$55)</f>
        <v>15603.339689771155</v>
      </c>
      <c r="AE368" s="68">
        <f>IF(AE$355=" ", " ",INDEX(User_interface!$L$85:$L$174,MATCH(Berekeningen!AE$355,User_interface!$K$85:$K$174))*INDEX(User_interface!$M$85:$M$174,MATCH(Berekeningen!AE$355,User_interface!$K$85:$K$174))*User_interface!$J$54*User_interface!$J$55)</f>
        <v>13888.532657865302</v>
      </c>
      <c r="AF368" s="68">
        <f>IF(AF$355=" ", " ",INDEX(User_interface!$L$85:$L$174,MATCH(Berekeningen!AF$355,User_interface!$K$85:$K$174))*INDEX(User_interface!$M$85:$M$174,MATCH(Berekeningen!AF$355,User_interface!$K$85:$K$174))*User_interface!$J$54*User_interface!$J$55)</f>
        <v>12362.182918765906</v>
      </c>
      <c r="AG368" s="68">
        <f>IF(AG$355=" ", " ",INDEX(User_interface!$L$85:$L$174,MATCH(Berekeningen!AG$355,User_interface!$K$85:$K$174))*INDEX(User_interface!$M$85:$M$174,MATCH(Berekeningen!AG$355,User_interface!$K$85:$K$174))*User_interface!$J$54*User_interface!$J$55)</f>
        <v>11003.579015993531</v>
      </c>
      <c r="AH368" s="68">
        <f>IF(AH$355=" ", " ",INDEX(User_interface!$L$85:$L$174,MATCH(Berekeningen!AH$355,User_interface!$K$85:$K$174))*INDEX(User_interface!$M$85:$M$174,MATCH(Berekeningen!AH$355,User_interface!$K$85:$K$174))*User_interface!$J$54*User_interface!$J$55)</f>
        <v>9794.2856821358437</v>
      </c>
      <c r="AI368" s="68">
        <f>IF(AI$355=" ", " ",INDEX(User_interface!$L$85:$L$174,MATCH(Berekeningen!AI$355,User_interface!$K$85:$K$174))*INDEX(User_interface!$M$85:$M$174,MATCH(Berekeningen!AI$355,User_interface!$K$85:$K$174))*User_interface!$J$54*User_interface!$J$55)</f>
        <v>8717.8936856691107</v>
      </c>
      <c r="AJ368" s="68">
        <f>IF(AJ$355=" ", " ",INDEX(User_interface!$L$85:$L$174,MATCH(Berekeningen!AJ$355,User_interface!$K$85:$K$174))*INDEX(User_interface!$M$85:$M$174,MATCH(Berekeningen!AJ$355,User_interface!$K$85:$K$174))*User_interface!$J$54*User_interface!$J$55)</f>
        <v>7759.7971696140748</v>
      </c>
      <c r="AK368" s="68">
        <f>IF(AK$355=" ", " ",INDEX(User_interface!$L$85:$L$174,MATCH(Berekeningen!AK$355,User_interface!$K$85:$K$174))*INDEX(User_interface!$M$85:$M$174,MATCH(Berekeningen!AK$355,User_interface!$K$85:$K$174))*User_interface!$J$54*User_interface!$J$55)</f>
        <v>6906.9954606734873</v>
      </c>
      <c r="AL368" s="68">
        <f>IF(AL$355=" ", " ",INDEX(User_interface!$L$85:$L$174,MATCH(Berekeningen!AL$355,User_interface!$K$85:$K$174))*INDEX(User_interface!$M$85:$M$174,MATCH(Berekeningen!AL$355,User_interface!$K$85:$K$174))*User_interface!$J$54*User_interface!$J$55)</f>
        <v>6147.9166595454717</v>
      </c>
      <c r="AM368" s="68">
        <f>IF(AM$355=" ", " ",INDEX(User_interface!$L$85:$L$174,MATCH(Berekeningen!AM$355,User_interface!$K$85:$K$174))*INDEX(User_interface!$M$85:$M$174,MATCH(Berekeningen!AM$355,User_interface!$K$85:$K$174))*User_interface!$J$54*User_interface!$J$55)</f>
        <v>5472.260618661423</v>
      </c>
      <c r="AN368" s="68">
        <f>IF(AN$355=" ", " ",INDEX(User_interface!$L$85:$L$174,MATCH(Berekeningen!AN$355,User_interface!$K$85:$K$174))*INDEX(User_interface!$M$85:$M$174,MATCH(Berekeningen!AN$355,User_interface!$K$85:$K$174))*User_interface!$J$54*User_interface!$J$55)</f>
        <v>4870.8591766705331</v>
      </c>
      <c r="AO368" s="68" t="str">
        <f>IF(AO$355=" ", " ",INDEX(User_interface!$L$85:$L$174,MATCH(Berekeningen!AO$355,User_interface!$K$85:$K$174))*INDEX(User_interface!$M$85:$M$174,MATCH(Berekeningen!AO$355,User_interface!$K$85:$K$174))*User_interface!$J$54*User_interface!$J$55)</f>
        <v xml:space="preserve"> </v>
      </c>
      <c r="AP368" s="68" t="str">
        <f>IF(AP$355=" ", " ",INDEX(User_interface!$L$85:$L$174,MATCH(Berekeningen!AP$355,User_interface!$K$85:$K$174))*INDEX(User_interface!$M$85:$M$174,MATCH(Berekeningen!AP$355,User_interface!$K$85:$K$174))*User_interface!$J$54*User_interface!$J$55)</f>
        <v xml:space="preserve"> </v>
      </c>
      <c r="AQ368" s="68" t="str">
        <f>IF(AQ$355=" ", " ",INDEX(User_interface!$L$85:$L$174,MATCH(Berekeningen!AQ$355,User_interface!$K$85:$K$174))*INDEX(User_interface!$M$85:$M$174,MATCH(Berekeningen!AQ$355,User_interface!$K$85:$K$174))*User_interface!$J$54*User_interface!$J$55)</f>
        <v xml:space="preserve"> </v>
      </c>
      <c r="AR368" s="68" t="str">
        <f>IF(AR$355=" ", " ",INDEX(User_interface!$L$85:$L$174,MATCH(Berekeningen!AR$355,User_interface!$K$85:$K$174))*INDEX(User_interface!$M$85:$M$174,MATCH(Berekeningen!AR$355,User_interface!$K$85:$K$174))*User_interface!$J$54*User_interface!$J$55)</f>
        <v xml:space="preserve"> </v>
      </c>
      <c r="AS368" s="68" t="str">
        <f>IF(AS$355=" ", " ",INDEX(User_interface!$L$85:$L$174,MATCH(Berekeningen!AS$355,User_interface!$K$85:$K$174))*INDEX(User_interface!$M$85:$M$174,MATCH(Berekeningen!AS$355,User_interface!$K$85:$K$174))*User_interface!$J$54*User_interface!$J$55)</f>
        <v xml:space="preserve"> </v>
      </c>
      <c r="AT368" s="68" t="str">
        <f>IF(AT$355=" ", " ",INDEX(User_interface!$L$85:$L$174,MATCH(Berekeningen!AT$355,User_interface!$K$85:$K$174))*INDEX(User_interface!$M$85:$M$174,MATCH(Berekeningen!AT$355,User_interface!$K$85:$K$174))*User_interface!$J$54*User_interface!$J$55)</f>
        <v xml:space="preserve"> </v>
      </c>
      <c r="AU368" s="68" t="str">
        <f>IF(AU$355=" ", " ",INDEX(User_interface!$L$85:$L$174,MATCH(Berekeningen!AU$355,User_interface!$K$85:$K$174))*INDEX(User_interface!$M$85:$M$174,MATCH(Berekeningen!AU$355,User_interface!$K$85:$K$174))*User_interface!$J$54*User_interface!$J$55)</f>
        <v xml:space="preserve"> </v>
      </c>
      <c r="AV368" s="68" t="str">
        <f>IF(AV$355=" ", " ",INDEX(User_interface!$L$85:$L$174,MATCH(Berekeningen!AV$355,User_interface!$K$85:$K$174))*INDEX(User_interface!$M$85:$M$174,MATCH(Berekeningen!AV$355,User_interface!$K$85:$K$174))*User_interface!$J$54*User_interface!$J$55)</f>
        <v xml:space="preserve"> </v>
      </c>
      <c r="AW368" s="68" t="str">
        <f>IF(AW$355=" ", " ",INDEX(User_interface!$L$85:$L$174,MATCH(Berekeningen!AW$355,User_interface!$K$85:$K$174))*INDEX(User_interface!$M$85:$M$174,MATCH(Berekeningen!AW$355,User_interface!$K$85:$K$174))*User_interface!$J$54*User_interface!$J$55)</f>
        <v xml:space="preserve"> </v>
      </c>
      <c r="AX368" s="68" t="str">
        <f>IF(AX$355=" ", " ",INDEX(User_interface!$L$85:$L$174,MATCH(Berekeningen!AX$355,User_interface!$K$85:$K$174))*INDEX(User_interface!$M$85:$M$174,MATCH(Berekeningen!AX$355,User_interface!$K$85:$K$174))*User_interface!$J$54*User_interface!$J$55)</f>
        <v xml:space="preserve"> </v>
      </c>
      <c r="AY368" s="68" t="str">
        <f>IF(AY$355=" ", " ",INDEX(User_interface!$L$85:$L$174,MATCH(Berekeningen!AY$355,User_interface!$K$85:$K$174))*INDEX(User_interface!$M$85:$M$174,MATCH(Berekeningen!AY$355,User_interface!$K$85:$K$174))*User_interface!$J$54*User_interface!$J$55)</f>
        <v xml:space="preserve"> </v>
      </c>
      <c r="AZ368" s="68" t="str">
        <f>IF(AZ$355=" ", " ",INDEX(User_interface!$L$85:$L$174,MATCH(Berekeningen!AZ$355,User_interface!$K$85:$K$174))*INDEX(User_interface!$M$85:$M$174,MATCH(Berekeningen!AZ$355,User_interface!$K$85:$K$174))*User_interface!$J$54*User_interface!$J$55)</f>
        <v xml:space="preserve"> </v>
      </c>
      <c r="BA368" s="68" t="str">
        <f>IF(BA$355=" ", " ",INDEX(User_interface!$L$85:$L$174,MATCH(Berekeningen!BA$355,User_interface!$K$85:$K$174))*INDEX(User_interface!$M$85:$M$174,MATCH(Berekeningen!BA$355,User_interface!$K$85:$K$174))*User_interface!$J$54*User_interface!$J$55)</f>
        <v xml:space="preserve"> </v>
      </c>
      <c r="BB368" s="68" t="str">
        <f>IF(BB$355=" ", " ",INDEX(User_interface!$L$85:$L$174,MATCH(Berekeningen!BB$355,User_interface!$K$85:$K$174))*INDEX(User_interface!$M$85:$M$174,MATCH(Berekeningen!BB$355,User_interface!$K$85:$K$174))*User_interface!$J$54*User_interface!$J$55)</f>
        <v xml:space="preserve"> </v>
      </c>
      <c r="BC368" s="68" t="str">
        <f>IF(BC$355=" ", " ",INDEX(User_interface!$L$85:$L$174,MATCH(Berekeningen!BC$355,User_interface!$K$85:$K$174))*INDEX(User_interface!$M$85:$M$174,MATCH(Berekeningen!BC$355,User_interface!$K$85:$K$174))*User_interface!$J$54*User_interface!$J$55)</f>
        <v xml:space="preserve"> </v>
      </c>
      <c r="BD368" s="68" t="str">
        <f>IF(BD$355=" ", " ",INDEX(User_interface!$L$85:$L$174,MATCH(Berekeningen!BD$355,User_interface!$K$85:$K$174))*INDEX(User_interface!$M$85:$M$174,MATCH(Berekeningen!BD$355,User_interface!$K$85:$K$174))*User_interface!$J$54*User_interface!$J$55)</f>
        <v xml:space="preserve"> </v>
      </c>
      <c r="BE368" s="68" t="str">
        <f>IF(BE$355=" ", " ",INDEX(User_interface!$L$85:$L$174,MATCH(Berekeningen!BE$355,User_interface!$K$85:$K$174))*INDEX(User_interface!$M$85:$M$174,MATCH(Berekeningen!BE$355,User_interface!$K$85:$K$174))*User_interface!$J$54*User_interface!$J$55)</f>
        <v xml:space="preserve"> </v>
      </c>
      <c r="BF368" s="68" t="str">
        <f>IF(BF$355=" ", " ",INDEX(User_interface!$L$85:$L$174,MATCH(Berekeningen!BF$355,User_interface!$K$85:$K$174))*INDEX(User_interface!$M$85:$M$174,MATCH(Berekeningen!BF$355,User_interface!$K$85:$K$174))*User_interface!$J$54*User_interface!$J$55)</f>
        <v xml:space="preserve"> </v>
      </c>
      <c r="BG368" s="68" t="str">
        <f>IF(BG$355=" ", " ",INDEX(User_interface!$L$85:$L$174,MATCH(Berekeningen!BG$355,User_interface!$K$85:$K$174))*INDEX(User_interface!$M$85:$M$174,MATCH(Berekeningen!BG$355,User_interface!$K$85:$K$174))*User_interface!$J$54*User_interface!$J$55)</f>
        <v xml:space="preserve"> </v>
      </c>
      <c r="BH368" s="68" t="str">
        <f>IF(BH$355=" ", " ",INDEX(User_interface!$L$85:$L$174,MATCH(Berekeningen!BH$355,User_interface!$K$85:$K$174))*INDEX(User_interface!$M$85:$M$174,MATCH(Berekeningen!BH$355,User_interface!$K$85:$K$174))*User_interface!$J$54*User_interface!$J$55)</f>
        <v xml:space="preserve"> </v>
      </c>
      <c r="BI368" s="68" t="str">
        <f>IF(BI$355=" ", " ",INDEX(User_interface!$L$85:$L$174,MATCH(Berekeningen!BI$355,User_interface!$K$85:$K$174))*INDEX(User_interface!$M$85:$M$174,MATCH(Berekeningen!BI$355,User_interface!$K$85:$K$174))*User_interface!$J$54*User_interface!$J$55)</f>
        <v xml:space="preserve"> </v>
      </c>
      <c r="BJ368" s="68" t="str">
        <f>IF(BJ$355=" ", " ",INDEX(User_interface!$L$85:$L$174,MATCH(Berekeningen!BJ$355,User_interface!$K$85:$K$174))*INDEX(User_interface!$M$85:$M$174,MATCH(Berekeningen!BJ$355,User_interface!$K$85:$K$174))*User_interface!$J$54*User_interface!$J$55)</f>
        <v xml:space="preserve"> </v>
      </c>
      <c r="BK368" s="68" t="str">
        <f>IF(BK$355=" ", " ",INDEX(User_interface!$L$85:$L$174,MATCH(Berekeningen!BK$355,User_interface!$K$85:$K$174))*INDEX(User_interface!$M$85:$M$174,MATCH(Berekeningen!BK$355,User_interface!$K$85:$K$174))*User_interface!$J$54*User_interface!$J$55)</f>
        <v xml:space="preserve"> </v>
      </c>
      <c r="BL368" s="68" t="str">
        <f>IF(BL$355=" ", " ",INDEX(User_interface!$L$85:$L$174,MATCH(Berekeningen!BL$355,User_interface!$K$85:$K$174))*INDEX(User_interface!$M$85:$M$174,MATCH(Berekeningen!BL$355,User_interface!$K$85:$K$174))*User_interface!$J$54*User_interface!$J$55)</f>
        <v xml:space="preserve"> </v>
      </c>
      <c r="BM368" s="68" t="str">
        <f>IF(BM$355=" ", " ",INDEX(User_interface!$L$85:$L$174,MATCH(Berekeningen!BM$355,User_interface!$K$85:$K$174))*INDEX(User_interface!$M$85:$M$174,MATCH(Berekeningen!BM$355,User_interface!$K$85:$K$174))*User_interface!$J$54*User_interface!$J$55)</f>
        <v xml:space="preserve"> </v>
      </c>
    </row>
    <row r="369" spans="2:65">
      <c r="B369" s="68" t="s">
        <v>5</v>
      </c>
      <c r="C369" s="68" t="s">
        <v>194</v>
      </c>
      <c r="D369" s="68" t="s">
        <v>6</v>
      </c>
      <c r="E369" s="86" t="str">
        <f t="shared" si="19"/>
        <v>Ref.</v>
      </c>
      <c r="P369" s="68">
        <f>IF(P$355=" ", " ",INDEX(User_interface!$P$85:$P$174,MATCH(Berekeningen!P$355,User_interface!$O$85:$O$174))*INDEX(User_interface!$Q$85:$Q$174,MATCH(Berekeningen!P$355,User_interface!$O$85:$O$174))*User_interface!$J$54*User_interface!$J$55)</f>
        <v>10971.512648635517</v>
      </c>
      <c r="Q369" s="68">
        <f>IF(Q$355=" ", " ",INDEX(User_interface!$P$85:$P$174,MATCH(Berekeningen!Q$355,User_interface!$O$85:$O$174))*INDEX(User_interface!$Q$85:$Q$174,MATCH(Berekeningen!Q$355,User_interface!$O$85:$O$174))*User_interface!$J$54*User_interface!$J$55)</f>
        <v>9765.7434085504719</v>
      </c>
      <c r="R369" s="68">
        <f>IF(R$355=" ", " ",INDEX(User_interface!$P$85:$P$174,MATCH(Berekeningen!R$355,User_interface!$O$85:$O$174))*INDEX(User_interface!$Q$85:$Q$174,MATCH(Berekeningen!R$355,User_interface!$O$85:$O$174))*User_interface!$J$54*User_interface!$J$55)</f>
        <v>8692.4882079507734</v>
      </c>
      <c r="S369" s="68">
        <f>IF(S$355=" ", " ",INDEX(User_interface!$P$85:$P$174,MATCH(Berekeningen!S$355,User_interface!$O$85:$O$174))*INDEX(User_interface!$Q$85:$Q$174,MATCH(Berekeningen!S$355,User_interface!$O$85:$O$174))*User_interface!$J$54*User_interface!$J$55)</f>
        <v>7737.183753896983</v>
      </c>
      <c r="T369" s="68">
        <f>IF(T$355=" ", " ",INDEX(User_interface!$P$85:$P$174,MATCH(Berekeningen!T$355,User_interface!$O$85:$O$174))*INDEX(User_interface!$Q$85:$Q$174,MATCH(Berekeningen!T$355,User_interface!$O$85:$O$174))*User_interface!$J$54*User_interface!$J$55)</f>
        <v>6886.8672593437041</v>
      </c>
      <c r="U369" s="68">
        <f>IF(U$355=" ", " ",INDEX(User_interface!$P$85:$P$174,MATCH(Berekeningen!U$355,User_interface!$O$85:$O$174))*INDEX(User_interface!$Q$85:$Q$174,MATCH(Berekeningen!U$355,User_interface!$O$85:$O$174))*User_interface!$J$54*User_interface!$J$55)</f>
        <v>6130.0005475418311</v>
      </c>
      <c r="V369" s="68">
        <f>IF(V$355=" ", " ",INDEX(User_interface!$P$85:$P$174,MATCH(Berekeningen!V$355,User_interface!$O$85:$O$174))*INDEX(User_interface!$Q$85:$Q$174,MATCH(Berekeningen!V$355,User_interface!$O$85:$O$174))*User_interface!$J$54*User_interface!$J$55)</f>
        <v>5456.3134873669833</v>
      </c>
      <c r="W369" s="68">
        <f>IF(W$355=" ", " ",INDEX(User_interface!$P$85:$P$174,MATCH(Berekeningen!W$355,User_interface!$O$85:$O$174))*INDEX(User_interface!$Q$85:$Q$174,MATCH(Berekeningen!W$355,User_interface!$O$85:$O$174))*User_interface!$J$54*User_interface!$J$55)</f>
        <v>4856.6646351053505</v>
      </c>
      <c r="X369" s="68">
        <f>IF(X$355=" ", " ",INDEX(User_interface!$P$85:$P$174,MATCH(Berekeningen!X$355,User_interface!$O$85:$O$174))*INDEX(User_interface!$Q$85:$Q$174,MATCH(Berekeningen!X$355,User_interface!$O$85:$O$174))*User_interface!$J$54*User_interface!$J$55)</f>
        <v>4322.9171917072727</v>
      </c>
      <c r="Y369" s="68">
        <f>IF(Y$355=" ", " ",INDEX(User_interface!$P$85:$P$174,MATCH(Berekeningen!Y$355,User_interface!$O$85:$O$174))*INDEX(User_interface!$Q$85:$Q$174,MATCH(Berekeningen!Y$355,User_interface!$O$85:$O$174))*User_interface!$J$54*User_interface!$J$55)</f>
        <v>3847.8285923386434</v>
      </c>
      <c r="Z369" s="68">
        <f>IF(Z$355=" ", " ",INDEX(User_interface!$P$85:$P$174,MATCH(Berekeningen!Z$355,User_interface!$O$85:$O$174))*INDEX(User_interface!$Q$85:$Q$174,MATCH(Berekeningen!Z$355,User_interface!$O$85:$O$174))*User_interface!$J$54*User_interface!$J$55)</f>
        <v>3424.952230040627</v>
      </c>
      <c r="AA369" s="68">
        <f>IF(AA$355=" ", " ",INDEX(User_interface!$P$85:$P$174,MATCH(Berekeningen!AA$355,User_interface!$O$85:$O$174))*INDEX(User_interface!$Q$85:$Q$174,MATCH(Berekeningen!AA$355,User_interface!$O$85:$O$174))*User_interface!$J$54*User_interface!$J$55)</f>
        <v>3048.5499799591616</v>
      </c>
      <c r="AB369" s="68">
        <f>IF(AB$355=" ", " ",INDEX(User_interface!$P$85:$P$174,MATCH(Berekeningen!AB$355,User_interface!$O$85:$O$174))*INDEX(User_interface!$Q$85:$Q$174,MATCH(Berekeningen!AB$355,User_interface!$O$85:$O$174))*User_interface!$J$54*User_interface!$J$55)</f>
        <v>2713.5143371616496</v>
      </c>
      <c r="AC369" s="68">
        <f>IF(AC$355=" ", " ",INDEX(User_interface!$P$85:$P$174,MATCH(Berekeningen!AC$355,User_interface!$O$85:$O$174))*INDEX(User_interface!$Q$85:$Q$174,MATCH(Berekeningen!AC$355,User_interface!$O$85:$O$174))*User_interface!$J$54*User_interface!$J$55)</f>
        <v>2415.2991115075838</v>
      </c>
      <c r="AD369" s="68">
        <f>IF(AD$355=" ", " ",INDEX(User_interface!$P$85:$P$174,MATCH(Berekeningen!AD$355,User_interface!$O$85:$O$174))*INDEX(User_interface!$Q$85:$Q$174,MATCH(Berekeningen!AD$355,User_interface!$O$85:$O$174))*User_interface!$J$54*User_interface!$J$55)</f>
        <v>2149.8577391529002</v>
      </c>
      <c r="AE369" s="68">
        <f>IF(AE$355=" ", " ",INDEX(User_interface!$P$85:$P$174,MATCH(Berekeningen!AE$355,User_interface!$O$85:$O$174))*INDEX(User_interface!$Q$85:$Q$174,MATCH(Berekeningen!AE$355,User_interface!$O$85:$O$174))*User_interface!$J$54*User_interface!$J$55)</f>
        <v>1913.588373619996</v>
      </c>
      <c r="AF369" s="68">
        <f>IF(AF$355=" ", " ",INDEX(User_interface!$P$85:$P$174,MATCH(Berekeningen!AF$355,User_interface!$O$85:$O$174))*INDEX(User_interface!$Q$85:$Q$174,MATCH(Berekeningen!AF$355,User_interface!$O$85:$O$174))*User_interface!$J$54*User_interface!$J$55)</f>
        <v>1703.2850113591583</v>
      </c>
      <c r="AG369" s="68">
        <f>IF(AG$355=" ", " ",INDEX(User_interface!$P$85:$P$174,MATCH(Berekeningen!AG$355,User_interface!$O$85:$O$174))*INDEX(User_interface!$Q$85:$Q$174,MATCH(Berekeningen!AG$355,User_interface!$O$85:$O$174))*User_interface!$J$54*User_interface!$J$55)</f>
        <v>1516.0939886107867</v>
      </c>
      <c r="AH369" s="68">
        <f>IF(AH$355=" ", " ",INDEX(User_interface!$P$85:$P$174,MATCH(Berekeningen!AH$355,User_interface!$O$85:$O$174))*INDEX(User_interface!$Q$85:$Q$174,MATCH(Berekeningen!AH$355,User_interface!$O$85:$O$174))*User_interface!$J$54*User_interface!$J$55)</f>
        <v>1349.4752592624609</v>
      </c>
      <c r="AI369" s="68">
        <f>IF(AI$355=" ", " ",INDEX(User_interface!$P$85:$P$174,MATCH(Berekeningen!AI$355,User_interface!$O$85:$O$174))*INDEX(User_interface!$Q$85:$Q$174,MATCH(Berekeningen!AI$355,User_interface!$O$85:$O$174))*User_interface!$J$54*User_interface!$J$55)</f>
        <v>1201.1679282695161</v>
      </c>
      <c r="AJ369" s="68">
        <f>IF(AJ$355=" ", " ",INDEX(User_interface!$P$85:$P$174,MATCH(Berekeningen!AJ$355,User_interface!$O$85:$O$174))*INDEX(User_interface!$Q$85:$Q$174,MATCH(Berekeningen!AJ$355,User_interface!$O$85:$O$174))*User_interface!$J$54*User_interface!$J$55)</f>
        <v>1069.1595729526964</v>
      </c>
      <c r="AK369" s="68">
        <f>IF(AK$355=" ", " ",INDEX(User_interface!$P$85:$P$174,MATCH(Berekeningen!AK$355,User_interface!$O$85:$O$174))*INDEX(User_interface!$Q$85:$Q$174,MATCH(Berekeningen!AK$355,User_interface!$O$85:$O$174))*User_interface!$J$54*User_interface!$J$55)</f>
        <v>951.65893588519486</v>
      </c>
      <c r="AL369" s="68">
        <f>IF(AL$355=" ", " ",INDEX(User_interface!$P$85:$P$174,MATCH(Berekeningen!AL$355,User_interface!$O$85:$O$174))*INDEX(User_interface!$Q$85:$Q$174,MATCH(Berekeningen!AL$355,User_interface!$O$85:$O$174))*User_interface!$J$54*User_interface!$J$55)</f>
        <v>847.0716188314118</v>
      </c>
      <c r="AM369" s="68">
        <f>IF(AM$355=" ", " ",INDEX(User_interface!$P$85:$P$174,MATCH(Berekeningen!AM$355,User_interface!$O$85:$O$174))*INDEX(User_interface!$Q$85:$Q$174,MATCH(Berekeningen!AM$355,User_interface!$O$85:$O$174))*User_interface!$J$54*User_interface!$J$55)</f>
        <v>753.97844792183969</v>
      </c>
      <c r="AN369" s="68">
        <f>IF(AN$355=" ", " ",INDEX(User_interface!$P$85:$P$174,MATCH(Berekeningen!AN$355,User_interface!$O$85:$O$174))*INDEX(User_interface!$Q$85:$Q$174,MATCH(Berekeningen!AN$355,User_interface!$O$85:$O$174))*User_interface!$J$54*User_interface!$J$55)</f>
        <v>671.11621649522954</v>
      </c>
      <c r="AO369" s="68" t="str">
        <f>IF(AO$355=" ", " ",INDEX(User_interface!$P$85:$P$174,MATCH(Berekeningen!AO$355,User_interface!$O$85:$O$174))*INDEX(User_interface!$Q$85:$Q$174,MATCH(Berekeningen!AO$355,User_interface!$O$85:$O$174))*User_interface!$J$54*User_interface!$J$55)</f>
        <v xml:space="preserve"> </v>
      </c>
      <c r="AP369" s="68" t="str">
        <f>IF(AP$355=" ", " ",INDEX(User_interface!$P$85:$P$174,MATCH(Berekeningen!AP$355,User_interface!$O$85:$O$174))*INDEX(User_interface!$Q$85:$Q$174,MATCH(Berekeningen!AP$355,User_interface!$O$85:$O$174))*User_interface!$J$54*User_interface!$J$55)</f>
        <v xml:space="preserve"> </v>
      </c>
      <c r="AQ369" s="68" t="str">
        <f>IF(AQ$355=" ", " ",INDEX(User_interface!$P$85:$P$174,MATCH(Berekeningen!AQ$355,User_interface!$O$85:$O$174))*INDEX(User_interface!$Q$85:$Q$174,MATCH(Berekeningen!AQ$355,User_interface!$O$85:$O$174))*User_interface!$J$54*User_interface!$J$55)</f>
        <v xml:space="preserve"> </v>
      </c>
      <c r="AR369" s="68" t="str">
        <f>IF(AR$355=" ", " ",INDEX(User_interface!$P$85:$P$174,MATCH(Berekeningen!AR$355,User_interface!$O$85:$O$174))*INDEX(User_interface!$Q$85:$Q$174,MATCH(Berekeningen!AR$355,User_interface!$O$85:$O$174))*User_interface!$J$54*User_interface!$J$55)</f>
        <v xml:space="preserve"> </v>
      </c>
      <c r="AS369" s="68" t="str">
        <f>IF(AS$355=" ", " ",INDEX(User_interface!$P$85:$P$174,MATCH(Berekeningen!AS$355,User_interface!$O$85:$O$174))*INDEX(User_interface!$Q$85:$Q$174,MATCH(Berekeningen!AS$355,User_interface!$O$85:$O$174))*User_interface!$J$54*User_interface!$J$55)</f>
        <v xml:space="preserve"> </v>
      </c>
      <c r="AT369" s="68" t="str">
        <f>IF(AT$355=" ", " ",INDEX(User_interface!$P$85:$P$174,MATCH(Berekeningen!AT$355,User_interface!$O$85:$O$174))*INDEX(User_interface!$Q$85:$Q$174,MATCH(Berekeningen!AT$355,User_interface!$O$85:$O$174))*User_interface!$J$54*User_interface!$J$55)</f>
        <v xml:space="preserve"> </v>
      </c>
      <c r="AU369" s="68" t="str">
        <f>IF(AU$355=" ", " ",INDEX(User_interface!$P$85:$P$174,MATCH(Berekeningen!AU$355,User_interface!$O$85:$O$174))*INDEX(User_interface!$Q$85:$Q$174,MATCH(Berekeningen!AU$355,User_interface!$O$85:$O$174))*User_interface!$J$54*User_interface!$J$55)</f>
        <v xml:space="preserve"> </v>
      </c>
      <c r="AV369" s="68" t="str">
        <f>IF(AV$355=" ", " ",INDEX(User_interface!$P$85:$P$174,MATCH(Berekeningen!AV$355,User_interface!$O$85:$O$174))*INDEX(User_interface!$Q$85:$Q$174,MATCH(Berekeningen!AV$355,User_interface!$O$85:$O$174))*User_interface!$J$54*User_interface!$J$55)</f>
        <v xml:space="preserve"> </v>
      </c>
      <c r="AW369" s="68" t="str">
        <f>IF(AW$355=" ", " ",INDEX(User_interface!$P$85:$P$174,MATCH(Berekeningen!AW$355,User_interface!$O$85:$O$174))*INDEX(User_interface!$Q$85:$Q$174,MATCH(Berekeningen!AW$355,User_interface!$O$85:$O$174))*User_interface!$J$54*User_interface!$J$55)</f>
        <v xml:space="preserve"> </v>
      </c>
      <c r="AX369" s="68" t="str">
        <f>IF(AX$355=" ", " ",INDEX(User_interface!$P$85:$P$174,MATCH(Berekeningen!AX$355,User_interface!$O$85:$O$174))*INDEX(User_interface!$Q$85:$Q$174,MATCH(Berekeningen!AX$355,User_interface!$O$85:$O$174))*User_interface!$J$54*User_interface!$J$55)</f>
        <v xml:space="preserve"> </v>
      </c>
      <c r="AY369" s="68" t="str">
        <f>IF(AY$355=" ", " ",INDEX(User_interface!$P$85:$P$174,MATCH(Berekeningen!AY$355,User_interface!$O$85:$O$174))*INDEX(User_interface!$Q$85:$Q$174,MATCH(Berekeningen!AY$355,User_interface!$O$85:$O$174))*User_interface!$J$54*User_interface!$J$55)</f>
        <v xml:space="preserve"> </v>
      </c>
      <c r="AZ369" s="68" t="str">
        <f>IF(AZ$355=" ", " ",INDEX(User_interface!$P$85:$P$174,MATCH(Berekeningen!AZ$355,User_interface!$O$85:$O$174))*INDEX(User_interface!$Q$85:$Q$174,MATCH(Berekeningen!AZ$355,User_interface!$O$85:$O$174))*User_interface!$J$54*User_interface!$J$55)</f>
        <v xml:space="preserve"> </v>
      </c>
      <c r="BA369" s="68" t="str">
        <f>IF(BA$355=" ", " ",INDEX(User_interface!$P$85:$P$174,MATCH(Berekeningen!BA$355,User_interface!$O$85:$O$174))*INDEX(User_interface!$Q$85:$Q$174,MATCH(Berekeningen!BA$355,User_interface!$O$85:$O$174))*User_interface!$J$54*User_interface!$J$55)</f>
        <v xml:space="preserve"> </v>
      </c>
      <c r="BB369" s="68" t="str">
        <f>IF(BB$355=" ", " ",INDEX(User_interface!$P$85:$P$174,MATCH(Berekeningen!BB$355,User_interface!$O$85:$O$174))*INDEX(User_interface!$Q$85:$Q$174,MATCH(Berekeningen!BB$355,User_interface!$O$85:$O$174))*User_interface!$J$54*User_interface!$J$55)</f>
        <v xml:space="preserve"> </v>
      </c>
      <c r="BC369" s="68" t="str">
        <f>IF(BC$355=" ", " ",INDEX(User_interface!$P$85:$P$174,MATCH(Berekeningen!BC$355,User_interface!$O$85:$O$174))*INDEX(User_interface!$Q$85:$Q$174,MATCH(Berekeningen!BC$355,User_interface!$O$85:$O$174))*User_interface!$J$54*User_interface!$J$55)</f>
        <v xml:space="preserve"> </v>
      </c>
      <c r="BD369" s="68" t="str">
        <f>IF(BD$355=" ", " ",INDEX(User_interface!$P$85:$P$174,MATCH(Berekeningen!BD$355,User_interface!$O$85:$O$174))*INDEX(User_interface!$Q$85:$Q$174,MATCH(Berekeningen!BD$355,User_interface!$O$85:$O$174))*User_interface!$J$54*User_interface!$J$55)</f>
        <v xml:space="preserve"> </v>
      </c>
      <c r="BE369" s="68" t="str">
        <f>IF(BE$355=" ", " ",INDEX(User_interface!$P$85:$P$174,MATCH(Berekeningen!BE$355,User_interface!$O$85:$O$174))*INDEX(User_interface!$Q$85:$Q$174,MATCH(Berekeningen!BE$355,User_interface!$O$85:$O$174))*User_interface!$J$54*User_interface!$J$55)</f>
        <v xml:space="preserve"> </v>
      </c>
      <c r="BF369" s="68" t="str">
        <f>IF(BF$355=" ", " ",INDEX(User_interface!$P$85:$P$174,MATCH(Berekeningen!BF$355,User_interface!$O$85:$O$174))*INDEX(User_interface!$Q$85:$Q$174,MATCH(Berekeningen!BF$355,User_interface!$O$85:$O$174))*User_interface!$J$54*User_interface!$J$55)</f>
        <v xml:space="preserve"> </v>
      </c>
      <c r="BG369" s="68" t="str">
        <f>IF(BG$355=" ", " ",INDEX(User_interface!$P$85:$P$174,MATCH(Berekeningen!BG$355,User_interface!$O$85:$O$174))*INDEX(User_interface!$Q$85:$Q$174,MATCH(Berekeningen!BG$355,User_interface!$O$85:$O$174))*User_interface!$J$54*User_interface!$J$55)</f>
        <v xml:space="preserve"> </v>
      </c>
      <c r="BH369" s="68" t="str">
        <f>IF(BH$355=" ", " ",INDEX(User_interface!$P$85:$P$174,MATCH(Berekeningen!BH$355,User_interface!$O$85:$O$174))*INDEX(User_interface!$Q$85:$Q$174,MATCH(Berekeningen!BH$355,User_interface!$O$85:$O$174))*User_interface!$J$54*User_interface!$J$55)</f>
        <v xml:space="preserve"> </v>
      </c>
      <c r="BI369" s="68" t="str">
        <f>IF(BI$355=" ", " ",INDEX(User_interface!$P$85:$P$174,MATCH(Berekeningen!BI$355,User_interface!$O$85:$O$174))*INDEX(User_interface!$Q$85:$Q$174,MATCH(Berekeningen!BI$355,User_interface!$O$85:$O$174))*User_interface!$J$54*User_interface!$J$55)</f>
        <v xml:space="preserve"> </v>
      </c>
      <c r="BJ369" s="68" t="str">
        <f>IF(BJ$355=" ", " ",INDEX(User_interface!$P$85:$P$174,MATCH(Berekeningen!BJ$355,User_interface!$O$85:$O$174))*INDEX(User_interface!$Q$85:$Q$174,MATCH(Berekeningen!BJ$355,User_interface!$O$85:$O$174))*User_interface!$J$54*User_interface!$J$55)</f>
        <v xml:space="preserve"> </v>
      </c>
      <c r="BK369" s="68" t="str">
        <f>IF(BK$355=" ", " ",INDEX(User_interface!$P$85:$P$174,MATCH(Berekeningen!BK$355,User_interface!$O$85:$O$174))*INDEX(User_interface!$Q$85:$Q$174,MATCH(Berekeningen!BK$355,User_interface!$O$85:$O$174))*User_interface!$J$54*User_interface!$J$55)</f>
        <v xml:space="preserve"> </v>
      </c>
      <c r="BL369" s="68" t="str">
        <f>IF(BL$355=" ", " ",INDEX(User_interface!$P$85:$P$174,MATCH(Berekeningen!BL$355,User_interface!$O$85:$O$174))*INDEX(User_interface!$Q$85:$Q$174,MATCH(Berekeningen!BL$355,User_interface!$O$85:$O$174))*User_interface!$J$54*User_interface!$J$55)</f>
        <v xml:space="preserve"> </v>
      </c>
      <c r="BM369" s="68" t="str">
        <f>IF(BM$355=" ", " ",INDEX(User_interface!$P$85:$P$174,MATCH(Berekeningen!BM$355,User_interface!$O$85:$O$174))*INDEX(User_interface!$Q$85:$Q$174,MATCH(Berekeningen!BM$355,User_interface!$O$85:$O$174))*User_interface!$J$54*User_interface!$J$55)</f>
        <v xml:space="preserve"> </v>
      </c>
    </row>
    <row r="370" spans="2:65">
      <c r="B370" s="88" t="s">
        <v>5</v>
      </c>
      <c r="C370" s="68" t="s">
        <v>117</v>
      </c>
      <c r="D370" s="68" t="s">
        <v>6</v>
      </c>
      <c r="E370" s="86" t="str">
        <f t="shared" si="19"/>
        <v>Ref.</v>
      </c>
      <c r="P370" s="68">
        <f>IF(P$355=" ", " ",INDEX(User_interface!$C$85:$C$174,MATCH(Berekeningen!P$355,User_interface!$B$85:$B$174))*INDEX(User_interface!$D$85:$D$174,MATCH(Berekeningen!P$355,User_interface!$B$85:$B$174))*User_interface!$J$54*User_interface!$J$55)</f>
        <v>55233</v>
      </c>
      <c r="Q370" s="68">
        <f>IF(Q$355=" ", " ",INDEX(User_interface!$C$85:$C$174,MATCH(Berekeningen!Q$355,User_interface!$B$85:$B$174))*INDEX(User_interface!$D$85:$D$174,MATCH(Berekeningen!Q$355,User_interface!$B$85:$B$174))*User_interface!$J$54*User_interface!$J$55)</f>
        <v>50909.646744389691</v>
      </c>
      <c r="R370" s="68">
        <f>IF(R$355=" ", " ",INDEX(User_interface!$C$85:$C$174,MATCH(Berekeningen!R$355,User_interface!$B$85:$B$174))*INDEX(User_interface!$D$85:$D$174,MATCH(Berekeningen!R$355,User_interface!$B$85:$B$174))*User_interface!$J$54*User_interface!$J$55)</f>
        <v>46924.703196251285</v>
      </c>
      <c r="S370" s="68">
        <f>IF(S$355=" ", " ",INDEX(User_interface!$C$85:$C$174,MATCH(Berekeningen!S$355,User_interface!$B$85:$B$174))*INDEX(User_interface!$D$85:$D$174,MATCH(Berekeningen!S$355,User_interface!$B$85:$B$174))*User_interface!$J$54*User_interface!$J$55)</f>
        <v>43251.680395895324</v>
      </c>
      <c r="T370" s="68">
        <f>IF(T$355=" ", " ",INDEX(User_interface!$C$85:$C$174,MATCH(Berekeningen!T$355,User_interface!$B$85:$B$174))*INDEX(User_interface!$D$85:$D$174,MATCH(Berekeningen!T$355,User_interface!$B$85:$B$174))*User_interface!$J$54*User_interface!$J$55)</f>
        <v>39866.16280224279</v>
      </c>
      <c r="U370" s="68">
        <f>IF(U$355=" ", " ",INDEX(User_interface!$C$85:$C$174,MATCH(Berekeningen!U$355,User_interface!$B$85:$B$174))*INDEX(User_interface!$D$85:$D$174,MATCH(Berekeningen!U$355,User_interface!$B$85:$B$174))*User_interface!$J$54*User_interface!$J$55)</f>
        <v>36745.645996351974</v>
      </c>
      <c r="V370" s="68">
        <f>IF(V$355=" ", " ",INDEX(User_interface!$C$85:$C$174,MATCH(Berekeningen!V$355,User_interface!$B$85:$B$174))*INDEX(User_interface!$D$85:$D$174,MATCH(Berekeningen!V$355,User_interface!$B$85:$B$174))*User_interface!$J$54*User_interface!$J$55)</f>
        <v>33869.387088673</v>
      </c>
      <c r="W370" s="68">
        <f>IF(W$355=" ", " ",INDEX(User_interface!$C$85:$C$174,MATCH(Berekeningen!W$355,User_interface!$B$85:$B$174))*INDEX(User_interface!$D$85:$D$174,MATCH(Berekeningen!W$355,User_interface!$B$85:$B$174))*User_interface!$J$54*User_interface!$J$55)</f>
        <v>31218.266835647817</v>
      </c>
      <c r="X370" s="68">
        <f>IF(X$355=" ", " ",INDEX(User_interface!$C$85:$C$174,MATCH(Berekeningen!X$355,User_interface!$B$85:$B$174))*INDEX(User_interface!$D$85:$D$174,MATCH(Berekeningen!X$355,User_interface!$B$85:$B$174))*User_interface!$J$54*User_interface!$J$55)</f>
        <v>28774.662549108794</v>
      </c>
      <c r="Y370" s="68">
        <f>IF(Y$355=" ", " ",INDEX(User_interface!$C$85:$C$174,MATCH(Berekeningen!Y$355,User_interface!$B$85:$B$174))*INDEX(User_interface!$D$85:$D$174,MATCH(Berekeningen!Y$355,User_interface!$B$85:$B$174))*User_interface!$J$54*User_interface!$J$55)</f>
        <v>26522.330953671692</v>
      </c>
      <c r="Z370" s="68">
        <f>IF(Z$355=" ", " ",INDEX(User_interface!$C$85:$C$174,MATCH(Berekeningen!Z$355,User_interface!$B$85:$B$174))*INDEX(User_interface!$D$85:$D$174,MATCH(Berekeningen!Z$355,User_interface!$B$85:$B$174))*User_interface!$J$54*User_interface!$J$55)</f>
        <v>24446.300213445193</v>
      </c>
      <c r="AA370" s="68">
        <f>IF(AA$355=" ", " ",INDEX(User_interface!$C$85:$C$174,MATCH(Berekeningen!AA$355,User_interface!$B$85:$B$174))*INDEX(User_interface!$D$85:$D$174,MATCH(Berekeningen!AA$355,User_interface!$B$85:$B$174))*User_interface!$J$54*User_interface!$J$55)</f>
        <v>22532.770410330657</v>
      </c>
      <c r="AB370" s="68">
        <f>IF(AB$355=" ", " ",INDEX(User_interface!$C$85:$C$174,MATCH(Berekeningen!AB$355,User_interface!$B$85:$B$174))*INDEX(User_interface!$D$85:$D$174,MATCH(Berekeningen!AB$355,User_interface!$B$85:$B$174))*User_interface!$J$54*User_interface!$J$55)</f>
        <v>20769.021812365259</v>
      </c>
      <c r="AC370" s="68">
        <f>IF(AC$355=" ", " ",INDEX(User_interface!$C$85:$C$174,MATCH(Berekeningen!AC$355,User_interface!$B$85:$B$174))*INDEX(User_interface!$D$85:$D$174,MATCH(Berekeningen!AC$355,User_interface!$B$85:$B$174))*User_interface!$J$54*User_interface!$J$55)</f>
        <v>19143.330322344242</v>
      </c>
      <c r="AD370" s="68">
        <f>IF(AD$355=" ", " ",INDEX(User_interface!$C$85:$C$174,MATCH(Berekeningen!AD$355,User_interface!$B$85:$B$174))*INDEX(User_interface!$D$85:$D$174,MATCH(Berekeningen!AD$355,User_interface!$B$85:$B$174))*User_interface!$J$54*User_interface!$J$55)</f>
        <v>17644.889544687212</v>
      </c>
      <c r="AE370" s="68">
        <f>IF(AE$355=" ", " ",INDEX(User_interface!$C$85:$C$174,MATCH(Berekeningen!AE$355,User_interface!$B$85:$B$174))*INDEX(User_interface!$D$85:$D$174,MATCH(Berekeningen!AE$355,User_interface!$B$85:$B$174))*User_interface!$J$54*User_interface!$J$55)</f>
        <v>16263.738952506674</v>
      </c>
      <c r="AF370" s="68">
        <f>IF(AF$355=" ", " ",INDEX(User_interface!$C$85:$C$174,MATCH(Berekeningen!AF$355,User_interface!$B$85:$B$174))*INDEX(User_interface!$D$85:$D$174,MATCH(Berekeningen!AF$355,User_interface!$B$85:$B$174))*User_interface!$J$54*User_interface!$J$55)</f>
        <v>14990.697677386433</v>
      </c>
      <c r="AG370" s="68">
        <f>IF(AG$355=" ", " ",INDEX(User_interface!$C$85:$C$174,MATCH(Berekeningen!AG$355,User_interface!$B$85:$B$174))*INDEX(User_interface!$D$85:$D$174,MATCH(Berekeningen!AG$355,User_interface!$B$85:$B$174))*User_interface!$J$54*User_interface!$J$55)</f>
        <v>13817.303481753417</v>
      </c>
      <c r="AH370" s="68">
        <f>IF(AH$355=" ", " ",INDEX(User_interface!$C$85:$C$174,MATCH(Berekeningen!AH$355,User_interface!$B$85:$B$174))*INDEX(User_interface!$D$85:$D$174,MATCH(Berekeningen!AH$355,User_interface!$B$85:$B$174))*User_interface!$J$54*User_interface!$J$55)</f>
        <v>12735.756508176128</v>
      </c>
      <c r="AI370" s="68">
        <f>IF(AI$355=" ", " ",INDEX(User_interface!$C$85:$C$174,MATCH(Berekeningen!AI$355,User_interface!$B$85:$B$174))*INDEX(User_interface!$D$85:$D$174,MATCH(Berekeningen!AI$355,User_interface!$B$85:$B$174))*User_interface!$J$54*User_interface!$J$55)</f>
        <v>11738.86743167687</v>
      </c>
      <c r="AJ370" s="68">
        <f>IF(AJ$355=" ", " ",INDEX(User_interface!$C$85:$C$174,MATCH(Berekeningen!AJ$355,User_interface!$B$85:$B$174))*INDEX(User_interface!$D$85:$D$174,MATCH(Berekeningen!AJ$355,User_interface!$B$85:$B$174))*User_interface!$J$54*User_interface!$J$55)</f>
        <v>10820.009670412443</v>
      </c>
      <c r="AK370" s="68">
        <f>IF(AK$355=" ", " ",INDEX(User_interface!$C$85:$C$174,MATCH(Berekeningen!AK$355,User_interface!$B$85:$B$174))*INDEX(User_interface!$D$85:$D$174,MATCH(Berekeningen!AK$355,User_interface!$B$85:$B$174))*User_interface!$J$54*User_interface!$J$55)</f>
        <v>9973.075337055343</v>
      </c>
      <c r="AL370" s="68">
        <f>IF(AL$355=" ", " ",INDEX(User_interface!$C$85:$C$174,MATCH(Berekeningen!AL$355,User_interface!$B$85:$B$174))*INDEX(User_interface!$D$85:$D$174,MATCH(Berekeningen!AL$355,User_interface!$B$85:$B$174))*User_interface!$J$54*User_interface!$J$55)</f>
        <v>9192.4346380727584</v>
      </c>
      <c r="AM370" s="68">
        <f>IF(AM$355=" ", " ",INDEX(User_interface!$C$85:$C$174,MATCH(Berekeningen!AM$355,User_interface!$B$85:$B$174))*INDEX(User_interface!$D$85:$D$174,MATCH(Berekeningen!AM$355,User_interface!$B$85:$B$174))*User_interface!$J$54*User_interface!$J$55)</f>
        <v>8472.8984510197843</v>
      </c>
      <c r="AN370" s="68">
        <f>IF(AN$355=" ", " ",INDEX(User_interface!$C$85:$C$174,MATCH(Berekeningen!AN$355,User_interface!$B$85:$B$174))*INDEX(User_interface!$D$85:$D$174,MATCH(Berekeningen!AN$355,User_interface!$B$85:$B$174))*User_interface!$J$54*User_interface!$J$55)</f>
        <v>7809.6838310883677</v>
      </c>
      <c r="AO370" s="68" t="str">
        <f>IF(AO$355=" ", " ",INDEX(User_interface!$C$85:$C$174,MATCH(Berekeningen!AO$355,User_interface!$B$85:$B$174))*INDEX(User_interface!$D$85:$D$174,MATCH(Berekeningen!AO$355,User_interface!$B$85:$B$174))*User_interface!$J$54*User_interface!$J$55)</f>
        <v xml:space="preserve"> </v>
      </c>
      <c r="AP370" s="68" t="str">
        <f>IF(AP$355=" ", " ",INDEX(User_interface!$C$85:$C$174,MATCH(Berekeningen!AP$355,User_interface!$B$85:$B$174))*INDEX(User_interface!$D$85:$D$174,MATCH(Berekeningen!AP$355,User_interface!$B$85:$B$174))*User_interface!$J$54*User_interface!$J$55)</f>
        <v xml:space="preserve"> </v>
      </c>
      <c r="AQ370" s="68" t="str">
        <f>IF(AQ$355=" ", " ",INDEX(User_interface!$C$85:$C$174,MATCH(Berekeningen!AQ$355,User_interface!$B$85:$B$174))*INDEX(User_interface!$D$85:$D$174,MATCH(Berekeningen!AQ$355,User_interface!$B$85:$B$174))*User_interface!$J$54*User_interface!$J$55)</f>
        <v xml:space="preserve"> </v>
      </c>
      <c r="AR370" s="68" t="str">
        <f>IF(AR$355=" ", " ",INDEX(User_interface!$C$85:$C$174,MATCH(Berekeningen!AR$355,User_interface!$B$85:$B$174))*INDEX(User_interface!$D$85:$D$174,MATCH(Berekeningen!AR$355,User_interface!$B$85:$B$174))*User_interface!$J$54*User_interface!$J$55)</f>
        <v xml:space="preserve"> </v>
      </c>
      <c r="AS370" s="68" t="str">
        <f>IF(AS$355=" ", " ",INDEX(User_interface!$C$85:$C$174,MATCH(Berekeningen!AS$355,User_interface!$B$85:$B$174))*INDEX(User_interface!$D$85:$D$174,MATCH(Berekeningen!AS$355,User_interface!$B$85:$B$174))*User_interface!$J$54*User_interface!$J$55)</f>
        <v xml:space="preserve"> </v>
      </c>
      <c r="AT370" s="68" t="str">
        <f>IF(AT$355=" ", " ",INDEX(User_interface!$C$85:$C$174,MATCH(Berekeningen!AT$355,User_interface!$B$85:$B$174))*INDEX(User_interface!$D$85:$D$174,MATCH(Berekeningen!AT$355,User_interface!$B$85:$B$174))*User_interface!$J$54*User_interface!$J$55)</f>
        <v xml:space="preserve"> </v>
      </c>
      <c r="AU370" s="68" t="str">
        <f>IF(AU$355=" ", " ",INDEX(User_interface!$C$85:$C$174,MATCH(Berekeningen!AU$355,User_interface!$B$85:$B$174))*INDEX(User_interface!$D$85:$D$174,MATCH(Berekeningen!AU$355,User_interface!$B$85:$B$174))*User_interface!$J$54*User_interface!$J$55)</f>
        <v xml:space="preserve"> </v>
      </c>
      <c r="AV370" s="68" t="str">
        <f>IF(AV$355=" ", " ",INDEX(User_interface!$C$85:$C$174,MATCH(Berekeningen!AV$355,User_interface!$B$85:$B$174))*INDEX(User_interface!$D$85:$D$174,MATCH(Berekeningen!AV$355,User_interface!$B$85:$B$174))*User_interface!$J$54*User_interface!$J$55)</f>
        <v xml:space="preserve"> </v>
      </c>
      <c r="AW370" s="68" t="str">
        <f>IF(AW$355=" ", " ",INDEX(User_interface!$C$85:$C$174,MATCH(Berekeningen!AW$355,User_interface!$B$85:$B$174))*INDEX(User_interface!$D$85:$D$174,MATCH(Berekeningen!AW$355,User_interface!$B$85:$B$174))*User_interface!$J$54*User_interface!$J$55)</f>
        <v xml:space="preserve"> </v>
      </c>
      <c r="AX370" s="68" t="str">
        <f>IF(AX$355=" ", " ",INDEX(User_interface!$C$85:$C$174,MATCH(Berekeningen!AX$355,User_interface!$B$85:$B$174))*INDEX(User_interface!$D$85:$D$174,MATCH(Berekeningen!AX$355,User_interface!$B$85:$B$174))*User_interface!$J$54*User_interface!$J$55)</f>
        <v xml:space="preserve"> </v>
      </c>
      <c r="AY370" s="68" t="str">
        <f>IF(AY$355=" ", " ",INDEX(User_interface!$C$85:$C$174,MATCH(Berekeningen!AY$355,User_interface!$B$85:$B$174))*INDEX(User_interface!$D$85:$D$174,MATCH(Berekeningen!AY$355,User_interface!$B$85:$B$174))*User_interface!$J$54*User_interface!$J$55)</f>
        <v xml:space="preserve"> </v>
      </c>
      <c r="AZ370" s="68" t="str">
        <f>IF(AZ$355=" ", " ",INDEX(User_interface!$C$85:$C$174,MATCH(Berekeningen!AZ$355,User_interface!$B$85:$B$174))*INDEX(User_interface!$D$85:$D$174,MATCH(Berekeningen!AZ$355,User_interface!$B$85:$B$174))*User_interface!$J$54*User_interface!$J$55)</f>
        <v xml:space="preserve"> </v>
      </c>
      <c r="BA370" s="68" t="str">
        <f>IF(BA$355=" ", " ",INDEX(User_interface!$C$85:$C$174,MATCH(Berekeningen!BA$355,User_interface!$B$85:$B$174))*INDEX(User_interface!$D$85:$D$174,MATCH(Berekeningen!BA$355,User_interface!$B$85:$B$174))*User_interface!$J$54*User_interface!$J$55)</f>
        <v xml:space="preserve"> </v>
      </c>
      <c r="BB370" s="68" t="str">
        <f>IF(BB$355=" ", " ",INDEX(User_interface!$C$85:$C$174,MATCH(Berekeningen!BB$355,User_interface!$B$85:$B$174))*INDEX(User_interface!$D$85:$D$174,MATCH(Berekeningen!BB$355,User_interface!$B$85:$B$174))*User_interface!$J$54*User_interface!$J$55)</f>
        <v xml:space="preserve"> </v>
      </c>
      <c r="BC370" s="68" t="str">
        <f>IF(BC$355=" ", " ",INDEX(User_interface!$C$85:$C$174,MATCH(Berekeningen!BC$355,User_interface!$B$85:$B$174))*INDEX(User_interface!$D$85:$D$174,MATCH(Berekeningen!BC$355,User_interface!$B$85:$B$174))*User_interface!$J$54*User_interface!$J$55)</f>
        <v xml:space="preserve"> </v>
      </c>
      <c r="BD370" s="68" t="str">
        <f>IF(BD$355=" ", " ",INDEX(User_interface!$C$85:$C$174,MATCH(Berekeningen!BD$355,User_interface!$B$85:$B$174))*INDEX(User_interface!$D$85:$D$174,MATCH(Berekeningen!BD$355,User_interface!$B$85:$B$174))*User_interface!$J$54*User_interface!$J$55)</f>
        <v xml:space="preserve"> </v>
      </c>
      <c r="BE370" s="68" t="str">
        <f>IF(BE$355=" ", " ",INDEX(User_interface!$C$85:$C$174,MATCH(Berekeningen!BE$355,User_interface!$B$85:$B$174))*INDEX(User_interface!$D$85:$D$174,MATCH(Berekeningen!BE$355,User_interface!$B$85:$B$174))*User_interface!$J$54*User_interface!$J$55)</f>
        <v xml:space="preserve"> </v>
      </c>
      <c r="BF370" s="68" t="str">
        <f>IF(BF$355=" ", " ",INDEX(User_interface!$C$85:$C$174,MATCH(Berekeningen!BF$355,User_interface!$B$85:$B$174))*INDEX(User_interface!$D$85:$D$174,MATCH(Berekeningen!BF$355,User_interface!$B$85:$B$174))*User_interface!$J$54*User_interface!$J$55)</f>
        <v xml:space="preserve"> </v>
      </c>
      <c r="BG370" s="68" t="str">
        <f>IF(BG$355=" ", " ",INDEX(User_interface!$C$85:$C$174,MATCH(Berekeningen!BG$355,User_interface!$B$85:$B$174))*INDEX(User_interface!$D$85:$D$174,MATCH(Berekeningen!BG$355,User_interface!$B$85:$B$174))*User_interface!$J$54*User_interface!$J$55)</f>
        <v xml:space="preserve"> </v>
      </c>
      <c r="BH370" s="68" t="str">
        <f>IF(BH$355=" ", " ",INDEX(User_interface!$C$85:$C$174,MATCH(Berekeningen!BH$355,User_interface!$B$85:$B$174))*INDEX(User_interface!$D$85:$D$174,MATCH(Berekeningen!BH$355,User_interface!$B$85:$B$174))*User_interface!$J$54*User_interface!$J$55)</f>
        <v xml:space="preserve"> </v>
      </c>
      <c r="BI370" s="68" t="str">
        <f>IF(BI$355=" ", " ",INDEX(User_interface!$C$85:$C$174,MATCH(Berekeningen!BI$355,User_interface!$B$85:$B$174))*INDEX(User_interface!$D$85:$D$174,MATCH(Berekeningen!BI$355,User_interface!$B$85:$B$174))*User_interface!$J$54*User_interface!$J$55)</f>
        <v xml:space="preserve"> </v>
      </c>
      <c r="BJ370" s="68" t="str">
        <f>IF(BJ$355=" ", " ",INDEX(User_interface!$C$85:$C$174,MATCH(Berekeningen!BJ$355,User_interface!$B$85:$B$174))*INDEX(User_interface!$D$85:$D$174,MATCH(Berekeningen!BJ$355,User_interface!$B$85:$B$174))*User_interface!$J$54*User_interface!$J$55)</f>
        <v xml:space="preserve"> </v>
      </c>
      <c r="BK370" s="68" t="str">
        <f>IF(BK$355=" ", " ",INDEX(User_interface!$C$85:$C$174,MATCH(Berekeningen!BK$355,User_interface!$B$85:$B$174))*INDEX(User_interface!$D$85:$D$174,MATCH(Berekeningen!BK$355,User_interface!$B$85:$B$174))*User_interface!$J$54*User_interface!$J$55)</f>
        <v xml:space="preserve"> </v>
      </c>
      <c r="BL370" s="68" t="str">
        <f>IF(BL$355=" ", " ",INDEX(User_interface!$C$85:$C$174,MATCH(Berekeningen!BL$355,User_interface!$B$85:$B$174))*INDEX(User_interface!$D$85:$D$174,MATCH(Berekeningen!BL$355,User_interface!$B$85:$B$174))*User_interface!$J$54*User_interface!$J$55)</f>
        <v xml:space="preserve"> </v>
      </c>
      <c r="BM370" s="68" t="str">
        <f>IF(BM$355=" ", " ",INDEX(User_interface!$C$85:$C$174,MATCH(Berekeningen!BM$355,User_interface!$B$85:$B$174))*INDEX(User_interface!$D$85:$D$174,MATCH(Berekeningen!BM$355,User_interface!$B$85:$B$174))*User_interface!$J$54*User_interface!$J$55)</f>
        <v xml:space="preserve"> </v>
      </c>
    </row>
    <row r="371" spans="2:65">
      <c r="B371" s="88"/>
      <c r="C371" s="68" t="s">
        <v>43</v>
      </c>
      <c r="D371" s="68" t="s">
        <v>6</v>
      </c>
      <c r="F371" s="68" t="str">
        <f>IF(F355=" "," ",SUM(SUMIF($B356:$B370,$U$4,F356:F370),-SUMIF($B356:$B370,$U$3,F356:F370))/(1+User_interface!$J$59)^(F355-($P355-1)))</f>
        <v xml:space="preserve"> </v>
      </c>
      <c r="G371" s="68" t="str">
        <f>IF(G355=" "," ",SUM(SUMIF($B356:$B370,$U$4,G356:G370),-SUMIF($B356:$B370,$U$3,G356:G370))/(1+User_interface!$J$59)^(G355-($P355-1)))</f>
        <v xml:space="preserve"> </v>
      </c>
      <c r="H371" s="68" t="str">
        <f>IF(H355=" "," ",SUM(SUMIF($B356:$B370,$U$4,H356:H370),-SUMIF($B356:$B370,$U$3,H356:H370))/(1+User_interface!$J$59)^(H355-($P355-1)))</f>
        <v xml:space="preserve"> </v>
      </c>
      <c r="I371" s="68" t="str">
        <f>IF(I355=" "," ",SUM(SUMIF($B356:$B370,$U$4,I356:I370),-SUMIF($B356:$B370,$U$3,I356:I370))/(1+User_interface!$J$59)^(I355-($P355-1)))</f>
        <v xml:space="preserve"> </v>
      </c>
      <c r="J371" s="68" t="str">
        <f>IF(J355=" "," ",SUM(SUMIF($B356:$B370,$U$4,J356:J370),-SUMIF($B356:$B370,$U$3,J356:J370))/(1+User_interface!$J$59)^(J355-($P355-1)))</f>
        <v xml:space="preserve"> </v>
      </c>
      <c r="K371" s="68" t="str">
        <f>IF(K355=" "," ",SUM(SUMIF($B356:$B370,$U$4,K356:K370),-SUMIF($B356:$B370,$U$3,K356:K370))/(1+User_interface!$J$59)^(K355-($P355-1)))</f>
        <v xml:space="preserve"> </v>
      </c>
      <c r="L371" s="68" t="str">
        <f>IF(L355=" "," ",SUM(SUMIF($B356:$B370,$U$4,L356:L370),-SUMIF($B356:$B370,$U$3,L356:L370))/(1+User_interface!$J$59)^(L355-($P355-1)))</f>
        <v xml:space="preserve"> </v>
      </c>
      <c r="M371" s="68" t="str">
        <f>IF(M355=" "," ",SUM(SUMIF($B356:$B370,$U$4,M356:M370),-SUMIF($B356:$B370,$U$3,M356:M370))/(1+User_interface!$J$59)^(M355-($P355-1)))</f>
        <v xml:space="preserve"> </v>
      </c>
      <c r="N371" s="68" t="str">
        <f>IF(N355=" "," ",SUM(SUMIF($B356:$B370,$U$4,N356:N370),-SUMIF($B356:$B370,$U$3,N356:N370))/(1+User_interface!$J$59)^(N355-($P355-1)))</f>
        <v xml:space="preserve"> </v>
      </c>
      <c r="O371" s="68" t="str">
        <f>IF(O355=" "," ",SUM(SUMIF($B356:$B370,$U$4,O356:O370),-SUMIF($B356:$B370,$U$3,O356:O370))/(1+User_interface!$J$59)^(O355-($P355-1)))</f>
        <v xml:space="preserve"> </v>
      </c>
      <c r="P371" s="68">
        <f>IF(P355=" "," ",SUM(SUMIF($B356:$B370,$U$4,P356:P370),-SUMIF($B356:$B370,$U$3,P356:P370))/(1+User_interface!$J$59)^(P355-($P355-1)))</f>
        <v>320239.37023857032</v>
      </c>
      <c r="Q371" s="68">
        <f>IF(Q355=" "," ",SUM(SUMIF($B356:$B370,$U$4,Q356:Q370),-SUMIF($B356:$B370,$U$3,Q356:Q370))/(1+User_interface!$J$59)^(Q355-($P355-1)))</f>
        <v>283756.76354374108</v>
      </c>
      <c r="R371" s="68">
        <f>IF(R355=" "," ",SUM(SUMIF($B356:$B370,$U$4,R356:R370),-SUMIF($B356:$B370,$U$3,R356:R370))/(1+User_interface!$J$59)^(R355-($P355-1)))</f>
        <v>251146.8685093539</v>
      </c>
      <c r="S371" s="68">
        <f>IF(S355=" "," ",SUM(SUMIF($B356:$B370,$U$4,S356:S370),-SUMIF($B356:$B370,$U$3,S356:S370))/(1+User_interface!$J$59)^(S355-($P355-1)))</f>
        <v>221994.77639108789</v>
      </c>
      <c r="T371" s="68">
        <f>IF(T355=" "," ",SUM(SUMIF($B356:$B370,$U$4,T356:T370),-SUMIF($B356:$B370,$U$3,T356:T370))/(1+User_interface!$J$59)^(T355-($P355-1)))</f>
        <v>195930.33919756374</v>
      </c>
      <c r="U371" s="68">
        <f>IF(U355=" "," ",SUM(SUMIF($B356:$B370,$U$4,U356:U370),-SUMIF($B356:$B370,$U$3,U356:U370))/(1+User_interface!$J$59)^(U355-($P355-1)))</f>
        <v>172623.31605582708</v>
      </c>
      <c r="V371" s="68">
        <f>IF(V355=" "," ",SUM(SUMIF($B356:$B370,$U$4,V356:V370),-SUMIF($B356:$B370,$U$3,V356:V370))/(1+User_interface!$J$59)^(V355-($P355-1)))</f>
        <v>151779.0478586118</v>
      </c>
      <c r="W371" s="68">
        <f>IF(W355=" "," ",SUM(SUMIF($B356:$B370,$U$4,W356:W370),-SUMIF($B356:$B370,$U$3,W356:W370))/(1+User_interface!$J$59)^(W355-($P355-1)))</f>
        <v>133134.60253697031</v>
      </c>
      <c r="X371" s="68">
        <f>IF(X355=" "," ",SUM(SUMIF($B356:$B370,$U$4,X356:X370),-SUMIF($B356:$B370,$U$3,X356:X370))/(1+User_interface!$J$59)^(X355-($P355-1)))</f>
        <v>116455.33960685597</v>
      </c>
      <c r="Y371" s="68">
        <f>IF(Y355=" "," ",SUM(SUMIF($B356:$B370,$U$4,Y356:Y370),-SUMIF($B356:$B370,$U$3,Y356:Y370))/(1+User_interface!$J$59)^(Y355-($P355-1)))</f>
        <v>101531.84825277241</v>
      </c>
      <c r="Z371" s="68">
        <f>IF(Z355=" "," ",SUM(SUMIF($B356:$B370,$U$4,Z356:Z370),-SUMIF($B356:$B370,$U$3,Z356:Z370))/(1+User_interface!$J$59)^(Z355-($P355-1)))</f>
        <v>88177.218211374755</v>
      </c>
      <c r="AA371" s="68">
        <f>IF(AA355=" "," ",SUM(SUMIF($B356:$B370,$U$4,AA356:AA370),-SUMIF($B356:$B370,$U$3,AA356:AA370))/(1+User_interface!$J$59)^(AA355-($P355-1)))</f>
        <v>76224.607170287753</v>
      </c>
      <c r="AB371" s="68">
        <f>IF(AB355=" "," ",SUM(SUMIF($B356:$B370,$U$4,AB356:AB370),-SUMIF($B356:$B370,$U$3,AB356:AB370))/(1+User_interface!$J$59)^(AB355-($P355-1)))</f>
        <v>65525.072362403051</v>
      </c>
      <c r="AC371" s="68">
        <f>IF(AC355=" "," ",SUM(SUMIF($B356:$B370,$U$4,AC356:AC370),-SUMIF($B356:$B370,$U$3,AC356:AC370))/(1+User_interface!$J$59)^(AC355-($P355-1)))</f>
        <v>55945.637566932885</v>
      </c>
      <c r="AD371" s="68">
        <f>IF(AD355=" "," ",SUM(SUMIF($B356:$B370,$U$4,AD356:AD370),-SUMIF($B356:$B370,$U$3,AD356:AD370))/(1+User_interface!$J$59)^(AD355-($P355-1)))</f>
        <v>47367.569873095563</v>
      </c>
      <c r="AE371" s="68">
        <f>IF(AE355=" "," ",SUM(SUMIF($B356:$B370,$U$4,AE356:AE370),-SUMIF($B356:$B370,$U$3,AE356:AE370))/(1+User_interface!$J$59)^(AE355-($P355-1)))</f>
        <v>39684.84336282294</v>
      </c>
      <c r="AF371" s="68">
        <f>IF(AF355=" "," ",SUM(SUMIF($B356:$B370,$U$4,AF356:AF370),-SUMIF($B356:$B370,$U$3,AF356:AF370))/(1+User_interface!$J$59)^(AF355-($P355-1)))</f>
        <v>32802.76936300892</v>
      </c>
      <c r="AG371" s="68">
        <f>IF(AG355=" "," ",SUM(SUMIF($B356:$B370,$U$4,AG356:AG370),-SUMIF($B356:$B370,$U$3,AG356:AG370))/(1+User_interface!$J$59)^(AG355-($P355-1)))</f>
        <v>26636.775139125995</v>
      </c>
      <c r="AH371" s="68">
        <f>IF(AH355=" "," ",SUM(SUMIF($B356:$B370,$U$4,AH356:AH370),-SUMIF($B356:$B370,$U$3,AH356:AH370))/(1+User_interface!$J$59)^(AH355-($P355-1)))</f>
        <v>21111.314880403457</v>
      </c>
      <c r="AI371" s="68">
        <f>IF(AI355=" "," ",SUM(SUMIF($B356:$B370,$U$4,AI356:AI370),-SUMIF($B356:$B370,$U$3,AI356:AI370))/(1+User_interface!$J$59)^(AI355-($P355-1)))</f>
        <v>16158.898588796415</v>
      </c>
      <c r="AJ371" s="68">
        <f>IF(AJ355=" "," ",SUM(SUMIF($B356:$B370,$U$4,AJ356:AJ370),-SUMIF($B356:$B370,$U$3,AJ356:AJ370))/(1+User_interface!$J$59)^(AJ355-($P355-1)))</f>
        <v>11719.226053364546</v>
      </c>
      <c r="AK371" s="68">
        <f>IF(AK355=" "," ",SUM(SUMIF($B356:$B370,$U$4,AK356:AK370),-SUMIF($B356:$B370,$U$3,AK356:AK370))/(1+User_interface!$J$59)^(AK355-($P355-1)))</f>
        <v>7738.4144895210047</v>
      </c>
      <c r="AL371" s="68">
        <f>IF(AL355=" "," ",SUM(SUMIF($B356:$B370,$U$4,AL356:AL370),-SUMIF($B356:$B370,$U$3,AL356:AL370))/(1+User_interface!$J$59)^(AL355-($P355-1)))</f>
        <v>4168.3096676824498</v>
      </c>
      <c r="AM371" s="68">
        <f>IF(AM355=" "," ",SUM(SUMIF($B356:$B370,$U$4,AM356:AM370),-SUMIF($B356:$B370,$U$3,AM356:AM370))/(1+User_interface!$J$59)^(AM355-($P355-1)))</f>
        <v>965.87146487536666</v>
      </c>
      <c r="AN371" s="68">
        <f>IF(AN355=" "," ",SUM(SUMIF($B356:$B370,$U$4,AN356:AN370),-SUMIF($B356:$B370,$U$3,AN356:AN370))/(1+User_interface!$J$59)^(AN355-($P355-1)))</f>
        <v>-1907.374239278779</v>
      </c>
      <c r="AO371" s="68" t="str">
        <f>IF(AO355=" "," ",SUM(SUMIF($B356:$B370,$U$4,AO356:AO370),-SUMIF($B356:$B370,$U$3,AO356:AO370))/(1+User_interface!$J$59)^(AO355-($P355-1)))</f>
        <v xml:space="preserve"> </v>
      </c>
      <c r="AP371" s="68" t="str">
        <f>IF(AP355=" "," ",SUM(SUMIF($B356:$B370,$U$4,AP356:AP370),-SUMIF($B356:$B370,$U$3,AP356:AP370))/(1+User_interface!$J$59)^(AP355-($P355-1)))</f>
        <v xml:space="preserve"> </v>
      </c>
      <c r="AQ371" s="68" t="str">
        <f>IF(AQ355=" "," ",SUM(SUMIF($B356:$B370,$U$4,AQ356:AQ370),-SUMIF($B356:$B370,$U$3,AQ356:AQ370))/(1+User_interface!$J$59)^(AQ355-($P355-1)))</f>
        <v xml:space="preserve"> </v>
      </c>
      <c r="AR371" s="68" t="str">
        <f>IF(AR355=" "," ",SUM(SUMIF($B356:$B370,$U$4,AR356:AR370),-SUMIF($B356:$B370,$U$3,AR356:AR370))/(1+User_interface!$J$59)^(AR355-($P355-1)))</f>
        <v xml:space="preserve"> </v>
      </c>
      <c r="AS371" s="68" t="str">
        <f>IF(AS355=" "," ",SUM(SUMIF($B356:$B370,$U$4,AS356:AS370),-SUMIF($B356:$B370,$U$3,AS356:AS370))/(1+User_interface!$J$59)^(AS355-($P355-1)))</f>
        <v xml:space="preserve"> </v>
      </c>
      <c r="AT371" s="68" t="str">
        <f>IF(AT355=" "," ",SUM(SUMIF($B356:$B370,$U$4,AT356:AT370),-SUMIF($B356:$B370,$U$3,AT356:AT370))/(1+User_interface!$J$59)^(AT355-($P355-1)))</f>
        <v xml:space="preserve"> </v>
      </c>
      <c r="AU371" s="68" t="str">
        <f>IF(AU355=" "," ",SUM(SUMIF($B356:$B370,$U$4,AU356:AU370),-SUMIF($B356:$B370,$U$3,AU356:AU370))/(1+User_interface!$J$59)^(AU355-($P355-1)))</f>
        <v xml:space="preserve"> </v>
      </c>
      <c r="AV371" s="68" t="str">
        <f>IF(AV355=" "," ",SUM(SUMIF($B356:$B370,$U$4,AV356:AV370),-SUMIF($B356:$B370,$U$3,AV356:AV370))/(1+User_interface!$J$59)^(AV355-($P355-1)))</f>
        <v xml:space="preserve"> </v>
      </c>
      <c r="AW371" s="68" t="str">
        <f>IF(AW355=" "," ",SUM(SUMIF($B356:$B370,$U$4,AW356:AW370),-SUMIF($B356:$B370,$U$3,AW356:AW370))/(1+User_interface!$J$59)^(AW355-($P355-1)))</f>
        <v xml:space="preserve"> </v>
      </c>
      <c r="AX371" s="68" t="str">
        <f>IF(AX355=" "," ",SUM(SUMIF($B356:$B370,$U$4,AX356:AX370),-SUMIF($B356:$B370,$U$3,AX356:AX370))/(1+User_interface!$J$59)^(AX355-($P355-1)))</f>
        <v xml:space="preserve"> </v>
      </c>
      <c r="AY371" s="68" t="str">
        <f>IF(AY355=" "," ",SUM(SUMIF($B356:$B370,$U$4,AY356:AY370),-SUMIF($B356:$B370,$U$3,AY356:AY370))/(1+User_interface!$J$59)^(AY355-($P355-1)))</f>
        <v xml:space="preserve"> </v>
      </c>
      <c r="AZ371" s="68" t="str">
        <f>IF(AZ355=" "," ",SUM(SUMIF($B356:$B370,$U$4,AZ356:AZ370),-SUMIF($B356:$B370,$U$3,AZ356:AZ370))/(1+User_interface!$J$59)^(AZ355-($P355-1)))</f>
        <v xml:space="preserve"> </v>
      </c>
      <c r="BA371" s="68" t="str">
        <f>IF(BA355=" "," ",SUM(SUMIF($B356:$B370,$U$4,BA356:BA370),-SUMIF($B356:$B370,$U$3,BA356:BA370))/(1+User_interface!$J$59)^(BA355-($P355-1)))</f>
        <v xml:space="preserve"> </v>
      </c>
      <c r="BB371" s="68" t="str">
        <f>IF(BB355=" "," ",SUM(SUMIF($B356:$B370,$U$4,BB356:BB370),-SUMIF($B356:$B370,$U$3,BB356:BB370))/(1+User_interface!$J$59)^(BB355-($P355-1)))</f>
        <v xml:space="preserve"> </v>
      </c>
      <c r="BC371" s="68" t="str">
        <f>IF(BC355=" "," ",SUM(SUMIF($B356:$B370,$U$4,BC356:BC370),-SUMIF($B356:$B370,$U$3,BC356:BC370))/(1+User_interface!$J$59)^(BC355-($P355-1)))</f>
        <v xml:space="preserve"> </v>
      </c>
      <c r="BD371" s="68" t="str">
        <f>IF(BD355=" "," ",SUM(SUMIF($B356:$B370,$U$4,BD356:BD370),-SUMIF($B356:$B370,$U$3,BD356:BD370))/(1+User_interface!$J$59)^(BD355-($P355-1)))</f>
        <v xml:space="preserve"> </v>
      </c>
      <c r="BE371" s="68" t="str">
        <f>IF(BE355=" "," ",SUM(SUMIF($B356:$B370,$U$4,BE356:BE370),-SUMIF($B356:$B370,$U$3,BE356:BE370))/(1+User_interface!$J$59)^(BE355-($P355-1)))</f>
        <v xml:space="preserve"> </v>
      </c>
      <c r="BF371" s="68" t="str">
        <f>IF(BF355=" "," ",SUM(SUMIF($B356:$B370,$U$4,BF356:BF370),-SUMIF($B356:$B370,$U$3,BF356:BF370))/(1+User_interface!$J$59)^(BF355-($P355-1)))</f>
        <v xml:space="preserve"> </v>
      </c>
      <c r="BG371" s="68" t="str">
        <f>IF(BG355=" "," ",SUM(SUMIF($B356:$B370,$U$4,BG356:BG370),-SUMIF($B356:$B370,$U$3,BG356:BG370))/(1+User_interface!$J$59)^(BG355-($P355-1)))</f>
        <v xml:space="preserve"> </v>
      </c>
      <c r="BH371" s="68" t="str">
        <f>IF(BH355=" "," ",SUM(SUMIF($B356:$B370,$U$4,BH356:BH370),-SUMIF($B356:$B370,$U$3,BH356:BH370))/(1+User_interface!$J$59)^(BH355-($P355-1)))</f>
        <v xml:space="preserve"> </v>
      </c>
      <c r="BI371" s="68" t="str">
        <f>IF(BI355=" "," ",SUM(SUMIF($B356:$B370,$U$4,BI356:BI370),-SUMIF($B356:$B370,$U$3,BI356:BI370))/(1+User_interface!$J$59)^(BI355-($P355-1)))</f>
        <v xml:space="preserve"> </v>
      </c>
      <c r="BJ371" s="68" t="str">
        <f>IF(BJ355=" "," ",SUM(SUMIF($B356:$B370,$U$4,BJ356:BJ370),-SUMIF($B356:$B370,$U$3,BJ356:BJ370))/(1+User_interface!$J$59)^(BJ355-($P355-1)))</f>
        <v xml:space="preserve"> </v>
      </c>
      <c r="BK371" s="68" t="str">
        <f>IF(BK355=" "," ",SUM(SUMIF($B356:$B370,$U$4,BK356:BK370),-SUMIF($B356:$B370,$U$3,BK356:BK370))/(1+User_interface!$J$59)^(BK355-($P355-1)))</f>
        <v xml:space="preserve"> </v>
      </c>
      <c r="BL371" s="68" t="str">
        <f>IF(BL355=" "," ",SUM(SUMIF($B356:$B370,$U$4,BL356:BL370),-SUMIF($B356:$B370,$U$3,BL356:BL370))/(1+User_interface!$J$59)^(BL355-($P355-1)))</f>
        <v xml:space="preserve"> </v>
      </c>
      <c r="BM371" s="68" t="str">
        <f>IF(BM355=" "," ",SUM(SUMIF($B356:$B370,$U$4,BM356:BM370),-SUMIF($B356:$B370,$U$3,BM356:BM370))/(1+User_interface!$J$59)^(BM355-($P355-1)))</f>
        <v xml:space="preserve"> </v>
      </c>
    </row>
    <row r="372" spans="2:65">
      <c r="B372" s="88"/>
      <c r="C372" s="68" t="s">
        <v>131</v>
      </c>
      <c r="D372" s="68" t="s">
        <v>6</v>
      </c>
      <c r="F372" s="68" t="str">
        <f>IF(F355=" "," ",SUM(SUMIF($B356:$B370,$U$3,F356:F370),-SUMIF($B356:$B370,$U$4,F356:F370))/(1+User_interface!$J$59)^(F355-($P355-1)))</f>
        <v xml:space="preserve"> </v>
      </c>
      <c r="G372" s="68" t="str">
        <f>IF(G355=" "," ",SUM(SUMIF($B356:$B370,$U$3,G356:G370),-SUMIF($B356:$B370,$U$4,G356:G370))/(1+User_interface!$J$59)^(G355-($P355-1)))</f>
        <v xml:space="preserve"> </v>
      </c>
      <c r="H372" s="68" t="str">
        <f>IF(H355=" "," ",SUM(SUMIF($B356:$B370,$U$3,H356:H370),-SUMIF($B356:$B370,$U$4,H356:H370))/(1+User_interface!$J$59)^(H355-($P355-1)))</f>
        <v xml:space="preserve"> </v>
      </c>
      <c r="I372" s="68" t="str">
        <f>IF(I355=" "," ",SUM(SUMIF($B356:$B370,$U$3,I356:I370),-SUMIF($B356:$B370,$U$4,I356:I370))/(1+User_interface!$J$59)^(I355-($P355-1)))</f>
        <v xml:space="preserve"> </v>
      </c>
      <c r="J372" s="68" t="str">
        <f>IF(J355=" "," ",SUM(SUMIF($B356:$B370,$U$3,J356:J370),-SUMIF($B356:$B370,$U$4,J356:J370))/(1+User_interface!$J$59)^(J355-($P355-1)))</f>
        <v xml:space="preserve"> </v>
      </c>
      <c r="K372" s="68" t="str">
        <f>IF(K355=" "," ",SUM(SUMIF($B356:$B370,$U$3,K356:K370),-SUMIF($B356:$B370,$U$4,K356:K370))/(1+User_interface!$J$59)^(K355-($P355-1)))</f>
        <v xml:space="preserve"> </v>
      </c>
      <c r="L372" s="68" t="str">
        <f>IF(L355=" "," ",SUM(SUMIF($B356:$B370,$U$3,L356:L370),-SUMIF($B356:$B370,$U$4,L356:L370))/(1+User_interface!$J$59)^(L355-($P355-1)))</f>
        <v xml:space="preserve"> </v>
      </c>
      <c r="M372" s="68" t="str">
        <f>IF(M355=" "," ",SUM(SUMIF($B356:$B370,$U$3,M356:M370),-SUMIF($B356:$B370,$U$4,M356:M370))/(1+User_interface!$J$59)^(M355-($P355-1)))</f>
        <v xml:space="preserve"> </v>
      </c>
      <c r="N372" s="68" t="str">
        <f>IF(N355=" "," ",SUM(SUMIF($B356:$B370,$U$3,N356:N370),-SUMIF($B356:$B370,$U$4,N356:N370))/(1+User_interface!$J$59)^(N355-($P355-1)))</f>
        <v xml:space="preserve"> </v>
      </c>
      <c r="O372" s="68" t="str">
        <f>IF(O355=" "," ",SUM(SUMIF($B356:$B370,$U$3,O356:O370),-SUMIF($B356:$B370,$U$4,O356:O370))/(1+User_interface!$J$59)^(O355-($P355-1)))</f>
        <v xml:space="preserve"> </v>
      </c>
      <c r="P372" s="68">
        <f>IF(P355=" "," ",SUM(SUMIF($B356:$B370,$U$3,P356:P370),-SUMIF($B356:$B370,$U$4,P356:P370))/(1+User_interface!$J$59)^(P355-($P355-1)))</f>
        <v>-320239.37023857032</v>
      </c>
      <c r="Q372" s="68">
        <f>IF(Q355=" "," ",SUM(SUMIF($B356:$B370,$U$3,Q356:Q370),-SUMIF($B356:$B370,$U$4,Q356:Q370))/(1+User_interface!$J$59)^(Q355-($P355-1)))</f>
        <v>-283756.76354374108</v>
      </c>
      <c r="R372" s="68">
        <f>IF(R355=" "," ",SUM(SUMIF($B356:$B370,$U$3,R356:R370),-SUMIF($B356:$B370,$U$4,R356:R370))/(1+User_interface!$J$59)^(R355-($P355-1)))</f>
        <v>-251146.8685093539</v>
      </c>
      <c r="S372" s="68">
        <f>IF(S355=" "," ",SUM(SUMIF($B356:$B370,$U$3,S356:S370),-SUMIF($B356:$B370,$U$4,S356:S370))/(1+User_interface!$J$59)^(S355-($P355-1)))</f>
        <v>-221994.77639108789</v>
      </c>
      <c r="T372" s="68">
        <f>IF(T355=" "," ",SUM(SUMIF($B356:$B370,$U$3,T356:T370),-SUMIF($B356:$B370,$U$4,T356:T370))/(1+User_interface!$J$59)^(T355-($P355-1)))</f>
        <v>-195930.33919756374</v>
      </c>
      <c r="U372" s="68">
        <f>IF(U355=" "," ",SUM(SUMIF($B356:$B370,$U$3,U356:U370),-SUMIF($B356:$B370,$U$4,U356:U370))/(1+User_interface!$J$59)^(U355-($P355-1)))</f>
        <v>-172623.31605582708</v>
      </c>
      <c r="V372" s="68">
        <f>IF(V355=" "," ",SUM(SUMIF($B356:$B370,$U$3,V356:V370),-SUMIF($B356:$B370,$U$4,V356:V370))/(1+User_interface!$J$59)^(V355-($P355-1)))</f>
        <v>-151779.0478586118</v>
      </c>
      <c r="W372" s="68">
        <f>IF(W355=" "," ",SUM(SUMIF($B356:$B370,$U$3,W356:W370),-SUMIF($B356:$B370,$U$4,W356:W370))/(1+User_interface!$J$59)^(W355-($P355-1)))</f>
        <v>-133134.60253697031</v>
      </c>
      <c r="X372" s="68">
        <f>IF(X355=" "," ",SUM(SUMIF($B356:$B370,$U$3,X356:X370),-SUMIF($B356:$B370,$U$4,X356:X370))/(1+User_interface!$J$59)^(X355-($P355-1)))</f>
        <v>-116455.33960685597</v>
      </c>
      <c r="Y372" s="68">
        <f>IF(Y355=" "," ",SUM(SUMIF($B356:$B370,$U$3,Y356:Y370),-SUMIF($B356:$B370,$U$4,Y356:Y370))/(1+User_interface!$J$59)^(Y355-($P355-1)))</f>
        <v>-101531.84825277241</v>
      </c>
      <c r="Z372" s="68">
        <f>IF(Z355=" "," ",SUM(SUMIF($B356:$B370,$U$3,Z356:Z370),-SUMIF($B356:$B370,$U$4,Z356:Z370))/(1+User_interface!$J$59)^(Z355-($P355-1)))</f>
        <v>-88177.218211374755</v>
      </c>
      <c r="AA372" s="68">
        <f>IF(AA355=" "," ",SUM(SUMIF($B356:$B370,$U$3,AA356:AA370),-SUMIF($B356:$B370,$U$4,AA356:AA370))/(1+User_interface!$J$59)^(AA355-($P355-1)))</f>
        <v>-76224.607170287753</v>
      </c>
      <c r="AB372" s="68">
        <f>IF(AB355=" "," ",SUM(SUMIF($B356:$B370,$U$3,AB356:AB370),-SUMIF($B356:$B370,$U$4,AB356:AB370))/(1+User_interface!$J$59)^(AB355-($P355-1)))</f>
        <v>-65525.072362403051</v>
      </c>
      <c r="AC372" s="68">
        <f>IF(AC355=" "," ",SUM(SUMIF($B356:$B370,$U$3,AC356:AC370),-SUMIF($B356:$B370,$U$4,AC356:AC370))/(1+User_interface!$J$59)^(AC355-($P355-1)))</f>
        <v>-55945.637566932885</v>
      </c>
      <c r="AD372" s="68">
        <f>IF(AD355=" "," ",SUM(SUMIF($B356:$B370,$U$3,AD356:AD370),-SUMIF($B356:$B370,$U$4,AD356:AD370))/(1+User_interface!$J$59)^(AD355-($P355-1)))</f>
        <v>-47367.569873095563</v>
      </c>
      <c r="AE372" s="68">
        <f>IF(AE355=" "," ",SUM(SUMIF($B356:$B370,$U$3,AE356:AE370),-SUMIF($B356:$B370,$U$4,AE356:AE370))/(1+User_interface!$J$59)^(AE355-($P355-1)))</f>
        <v>-39684.84336282294</v>
      </c>
      <c r="AF372" s="68">
        <f>IF(AF355=" "," ",SUM(SUMIF($B356:$B370,$U$3,AF356:AF370),-SUMIF($B356:$B370,$U$4,AF356:AF370))/(1+User_interface!$J$59)^(AF355-($P355-1)))</f>
        <v>-32802.76936300892</v>
      </c>
      <c r="AG372" s="68">
        <f>IF(AG355=" "," ",SUM(SUMIF($B356:$B370,$U$3,AG356:AG370),-SUMIF($B356:$B370,$U$4,AG356:AG370))/(1+User_interface!$J$59)^(AG355-($P355-1)))</f>
        <v>-26636.775139125995</v>
      </c>
      <c r="AH372" s="68">
        <f>IF(AH355=" "," ",SUM(SUMIF($B356:$B370,$U$3,AH356:AH370),-SUMIF($B356:$B370,$U$4,AH356:AH370))/(1+User_interface!$J$59)^(AH355-($P355-1)))</f>
        <v>-21111.314880403457</v>
      </c>
      <c r="AI372" s="68">
        <f>IF(AI355=" "," ",SUM(SUMIF($B356:$B370,$U$3,AI356:AI370),-SUMIF($B356:$B370,$U$4,AI356:AI370))/(1+User_interface!$J$59)^(AI355-($P355-1)))</f>
        <v>-16158.898588796415</v>
      </c>
      <c r="AJ372" s="68">
        <f>IF(AJ355=" "," ",SUM(SUMIF($B356:$B370,$U$3,AJ356:AJ370),-SUMIF($B356:$B370,$U$4,AJ356:AJ370))/(1+User_interface!$J$59)^(AJ355-($P355-1)))</f>
        <v>-11719.226053364546</v>
      </c>
      <c r="AK372" s="68">
        <f>IF(AK355=" "," ",SUM(SUMIF($B356:$B370,$U$3,AK356:AK370),-SUMIF($B356:$B370,$U$4,AK356:AK370))/(1+User_interface!$J$59)^(AK355-($P355-1)))</f>
        <v>-7738.4144895210047</v>
      </c>
      <c r="AL372" s="68">
        <f>IF(AL355=" "," ",SUM(SUMIF($B356:$B370,$U$3,AL356:AL370),-SUMIF($B356:$B370,$U$4,AL356:AL370))/(1+User_interface!$J$59)^(AL355-($P355-1)))</f>
        <v>-4168.3096676824498</v>
      </c>
      <c r="AM372" s="68">
        <f>IF(AM355=" "," ",SUM(SUMIF($B356:$B370,$U$3,AM356:AM370),-SUMIF($B356:$B370,$U$4,AM356:AM370))/(1+User_interface!$J$59)^(AM355-($P355-1)))</f>
        <v>-965.87146487536666</v>
      </c>
      <c r="AN372" s="68">
        <f>IF(AN355=" "," ",SUM(SUMIF($B356:$B370,$U$3,AN356:AN370),-SUMIF($B356:$B370,$U$4,AN356:AN370))/(1+User_interface!$J$59)^(AN355-($P355-1)))</f>
        <v>1907.374239278779</v>
      </c>
      <c r="AO372" s="68" t="str">
        <f>IF(AO355=" "," ",SUM(SUMIF($B356:$B370,$U$3,AO356:AO370),-SUMIF($B356:$B370,$U$4,AO356:AO370))/(1+User_interface!$J$59)^(AO355-($P355-1)))</f>
        <v xml:space="preserve"> </v>
      </c>
      <c r="AP372" s="68" t="str">
        <f>IF(AP355=" "," ",SUM(SUMIF($B356:$B370,$U$3,AP356:AP370),-SUMIF($B356:$B370,$U$4,AP356:AP370))/(1+User_interface!$J$59)^(AP355-($P355-1)))</f>
        <v xml:space="preserve"> </v>
      </c>
      <c r="AQ372" s="68" t="str">
        <f>IF(AQ355=" "," ",SUM(SUMIF($B356:$B370,$U$3,AQ356:AQ370),-SUMIF($B356:$B370,$U$4,AQ356:AQ370))/(1+User_interface!$J$59)^(AQ355-($P355-1)))</f>
        <v xml:space="preserve"> </v>
      </c>
      <c r="AR372" s="68" t="str">
        <f>IF(AR355=" "," ",SUM(SUMIF($B356:$B370,$U$3,AR356:AR370),-SUMIF($B356:$B370,$U$4,AR356:AR370))/(1+User_interface!$J$59)^(AR355-($P355-1)))</f>
        <v xml:space="preserve"> </v>
      </c>
      <c r="AS372" s="68" t="str">
        <f>IF(AS355=" "," ",SUM(SUMIF($B356:$B370,$U$3,AS356:AS370),-SUMIF($B356:$B370,$U$4,AS356:AS370))/(1+User_interface!$J$59)^(AS355-($P355-1)))</f>
        <v xml:space="preserve"> </v>
      </c>
      <c r="AT372" s="68" t="str">
        <f>IF(AT355=" "," ",SUM(SUMIF($B356:$B370,$U$3,AT356:AT370),-SUMIF($B356:$B370,$U$4,AT356:AT370))/(1+User_interface!$J$59)^(AT355-($P355-1)))</f>
        <v xml:space="preserve"> </v>
      </c>
      <c r="AU372" s="68" t="str">
        <f>IF(AU355=" "," ",SUM(SUMIF($B356:$B370,$U$3,AU356:AU370),-SUMIF($B356:$B370,$U$4,AU356:AU370))/(1+User_interface!$J$59)^(AU355-($P355-1)))</f>
        <v xml:space="preserve"> </v>
      </c>
      <c r="AV372" s="68" t="str">
        <f>IF(AV355=" "," ",SUM(SUMIF($B356:$B370,$U$3,AV356:AV370),-SUMIF($B356:$B370,$U$4,AV356:AV370))/(1+User_interface!$J$59)^(AV355-($P355-1)))</f>
        <v xml:space="preserve"> </v>
      </c>
      <c r="AW372" s="68" t="str">
        <f>IF(AW355=" "," ",SUM(SUMIF($B356:$B370,$U$3,AW356:AW370),-SUMIF($B356:$B370,$U$4,AW356:AW370))/(1+User_interface!$J$59)^(AW355-($P355-1)))</f>
        <v xml:space="preserve"> </v>
      </c>
      <c r="AX372" s="68" t="str">
        <f>IF(AX355=" "," ",SUM(SUMIF($B356:$B370,$U$3,AX356:AX370),-SUMIF($B356:$B370,$U$4,AX356:AX370))/(1+User_interface!$J$59)^(AX355-($P355-1)))</f>
        <v xml:space="preserve"> </v>
      </c>
      <c r="AY372" s="68" t="str">
        <f>IF(AY355=" "," ",SUM(SUMIF($B356:$B370,$U$3,AY356:AY370),-SUMIF($B356:$B370,$U$4,AY356:AY370))/(1+User_interface!$J$59)^(AY355-($P355-1)))</f>
        <v xml:space="preserve"> </v>
      </c>
      <c r="AZ372" s="68" t="str">
        <f>IF(AZ355=" "," ",SUM(SUMIF($B356:$B370,$U$3,AZ356:AZ370),-SUMIF($B356:$B370,$U$4,AZ356:AZ370))/(1+User_interface!$J$59)^(AZ355-($P355-1)))</f>
        <v xml:space="preserve"> </v>
      </c>
      <c r="BA372" s="68" t="str">
        <f>IF(BA355=" "," ",SUM(SUMIF($B356:$B370,$U$3,BA356:BA370),-SUMIF($B356:$B370,$U$4,BA356:BA370))/(1+User_interface!$J$59)^(BA355-($P355-1)))</f>
        <v xml:space="preserve"> </v>
      </c>
      <c r="BB372" s="68" t="str">
        <f>IF(BB355=" "," ",SUM(SUMIF($B356:$B370,$U$3,BB356:BB370),-SUMIF($B356:$B370,$U$4,BB356:BB370))/(1+User_interface!$J$59)^(BB355-($P355-1)))</f>
        <v xml:space="preserve"> </v>
      </c>
      <c r="BC372" s="68" t="str">
        <f>IF(BC355=" "," ",SUM(SUMIF($B356:$B370,$U$3,BC356:BC370),-SUMIF($B356:$B370,$U$4,BC356:BC370))/(1+User_interface!$J$59)^(BC355-($P355-1)))</f>
        <v xml:space="preserve"> </v>
      </c>
      <c r="BD372" s="68" t="str">
        <f>IF(BD355=" "," ",SUM(SUMIF($B356:$B370,$U$3,BD356:BD370),-SUMIF($B356:$B370,$U$4,BD356:BD370))/(1+User_interface!$J$59)^(BD355-($P355-1)))</f>
        <v xml:space="preserve"> </v>
      </c>
      <c r="BE372" s="68" t="str">
        <f>IF(BE355=" "," ",SUM(SUMIF($B356:$B370,$U$3,BE356:BE370),-SUMIF($B356:$B370,$U$4,BE356:BE370))/(1+User_interface!$J$59)^(BE355-($P355-1)))</f>
        <v xml:space="preserve"> </v>
      </c>
      <c r="BF372" s="68" t="str">
        <f>IF(BF355=" "," ",SUM(SUMIF($B356:$B370,$U$3,BF356:BF370),-SUMIF($B356:$B370,$U$4,BF356:BF370))/(1+User_interface!$J$59)^(BF355-($P355-1)))</f>
        <v xml:space="preserve"> </v>
      </c>
      <c r="BG372" s="68" t="str">
        <f>IF(BG355=" "," ",SUM(SUMIF($B356:$B370,$U$3,BG356:BG370),-SUMIF($B356:$B370,$U$4,BG356:BG370))/(1+User_interface!$J$59)^(BG355-($P355-1)))</f>
        <v xml:space="preserve"> </v>
      </c>
      <c r="BH372" s="68" t="str">
        <f>IF(BH355=" "," ",SUM(SUMIF($B356:$B370,$U$3,BH356:BH370),-SUMIF($B356:$B370,$U$4,BH356:BH370))/(1+User_interface!$J$59)^(BH355-($P355-1)))</f>
        <v xml:space="preserve"> </v>
      </c>
      <c r="BI372" s="68" t="str">
        <f>IF(BI355=" "," ",SUM(SUMIF($B356:$B370,$U$3,BI356:BI370),-SUMIF($B356:$B370,$U$4,BI356:BI370))/(1+User_interface!$J$59)^(BI355-($P355-1)))</f>
        <v xml:space="preserve"> </v>
      </c>
      <c r="BJ372" s="68" t="str">
        <f>IF(BJ355=" "," ",SUM(SUMIF($B356:$B370,$U$3,BJ356:BJ370),-SUMIF($B356:$B370,$U$4,BJ356:BJ370))/(1+User_interface!$J$59)^(BJ355-($P355-1)))</f>
        <v xml:space="preserve"> </v>
      </c>
      <c r="BK372" s="68" t="str">
        <f>IF(BK355=" "," ",SUM(SUMIF($B356:$B370,$U$3,BK356:BK370),-SUMIF($B356:$B370,$U$4,BK356:BK370))/(1+User_interface!$J$59)^(BK355-($P355-1)))</f>
        <v xml:space="preserve"> </v>
      </c>
      <c r="BL372" s="68" t="str">
        <f>IF(BL355=" "," ",SUM(SUMIF($B356:$B370,$U$3,BL356:BL370),-SUMIF($B356:$B370,$U$4,BL356:BL370))/(1+User_interface!$J$59)^(BL355-($P355-1)))</f>
        <v xml:space="preserve"> </v>
      </c>
      <c r="BM372" s="68" t="str">
        <f>IF(BM355=" "," ",SUM(SUMIF($B356:$B370,$U$3,BM356:BM370),-SUMIF($B356:$B370,$U$4,BM356:BM370))/(1+User_interface!$J$59)^(BM355-($P355-1)))</f>
        <v xml:space="preserve"> </v>
      </c>
    </row>
    <row r="373" spans="2:65">
      <c r="B373" s="88"/>
      <c r="C373" s="88"/>
    </row>
    <row r="374" spans="2:65">
      <c r="B374" s="88" t="s">
        <v>212</v>
      </c>
      <c r="C374" s="88"/>
      <c r="E374" s="68" t="s">
        <v>54</v>
      </c>
      <c r="F374" s="68" t="str">
        <f>IF(AND(ABS(SUM(G374,-1,-$P374))&lt;=User_interface!$J$67,SUM(G374,-1)&lt;=$P374),SUM(G374,-1)," ")</f>
        <v xml:space="preserve"> </v>
      </c>
      <c r="G374" s="68" t="str">
        <f>IF(AND(ABS(SUM(H374,-1,-$P374))&lt;=User_interface!$J$67,SUM(H374,-1)&lt;=$P374),SUM(H374,-1)," ")</f>
        <v xml:space="preserve"> </v>
      </c>
      <c r="H374" s="68" t="str">
        <f>IF(AND(ABS(SUM(I374,-1,-$P374))&lt;=User_interface!$J$67,SUM(I374,-1)&lt;=$P374),SUM(I374,-1)," ")</f>
        <v xml:space="preserve"> </v>
      </c>
      <c r="I374" s="68" t="str">
        <f>IF(AND(ABS(SUM(J374,-1,-$P374))&lt;=User_interface!$J$67,SUM(J374,-1)&lt;=$P374),SUM(J374,-1)," ")</f>
        <v xml:space="preserve"> </v>
      </c>
      <c r="J374" s="68" t="str">
        <f>IF(AND(ABS(SUM(K374,-1,-$P374))&lt;=User_interface!$J$67,SUM(K374,-1)&lt;=$P374),SUM(K374,-1)," ")</f>
        <v xml:space="preserve"> </v>
      </c>
      <c r="K374" s="68" t="str">
        <f>IF(AND(ABS(SUM(L374,-1,-$P374))&lt;=User_interface!$J$67,SUM(L374,-1)&lt;=$P374),SUM(L374,-1)," ")</f>
        <v xml:space="preserve"> </v>
      </c>
      <c r="L374" s="68" t="str">
        <f>IF(AND(ABS(SUM(M374,-1,-$P374))&lt;=User_interface!$J$67,SUM(M374,-1)&lt;=$P374),SUM(M374,-1)," ")</f>
        <v xml:space="preserve"> </v>
      </c>
      <c r="M374" s="68" t="str">
        <f>IF(AND(ABS(SUM(N374,-1,-$P374))&lt;=User_interface!$J$67,SUM(N374,-1)&lt;=$P374),SUM(N374,-1)," ")</f>
        <v xml:space="preserve"> </v>
      </c>
      <c r="N374" s="68" t="str">
        <f>IF(AND(ABS(SUM(O374,-1,-$P374))&lt;=User_interface!$J$67,SUM(O374,-1)&lt;=$P374),SUM(O374,-1)," ")</f>
        <v xml:space="preserve"> </v>
      </c>
      <c r="O374" s="68" t="str">
        <f>IF(AND(ABS(SUM(P374,-1,-$P374))&lt;=User_interface!$J$67,SUM(P374,-1)&lt;=$P374),SUM(P374,-1)," ")</f>
        <v xml:space="preserve"> </v>
      </c>
      <c r="P374" s="68">
        <f>2020+User_interface!J67</f>
        <v>2020</v>
      </c>
      <c r="Q374" s="68">
        <f>IF(AND(SUM(P374,2,-$P374)&lt;=User_interface!$J$56,SUM(P374,1)&gt;=$P374),SUM(P374,1)," ")</f>
        <v>2021</v>
      </c>
      <c r="R374" s="68">
        <f>IF(AND(SUM(Q374,2,-$P374)&lt;=User_interface!$J$56,SUM(Q374,1)&gt;=$P374),SUM(Q374,1)," ")</f>
        <v>2022</v>
      </c>
      <c r="S374" s="68">
        <f>IF(AND(SUM(R374,2,-$P374)&lt;=User_interface!$J$56,SUM(R374,1)&gt;=$P374),SUM(R374,1)," ")</f>
        <v>2023</v>
      </c>
      <c r="T374" s="68">
        <f>IF(AND(SUM(S374,2,-$P374)&lt;=User_interface!$J$56,SUM(S374,1)&gt;=$P374),SUM(S374,1)," ")</f>
        <v>2024</v>
      </c>
      <c r="U374" s="68">
        <f>IF(AND(SUM(T374,2,-$P374)&lt;=User_interface!$J$56,SUM(T374,1)&gt;=$P374),SUM(T374,1)," ")</f>
        <v>2025</v>
      </c>
      <c r="V374" s="68">
        <f>IF(AND(SUM(U374,2,-$P374)&lt;=User_interface!$J$56,SUM(U374,1)&gt;=$P374),SUM(U374,1)," ")</f>
        <v>2026</v>
      </c>
      <c r="W374" s="68">
        <f>IF(AND(SUM(V374,2,-$P374)&lt;=User_interface!$J$56,SUM(V374,1)&gt;=$P374),SUM(V374,1)," ")</f>
        <v>2027</v>
      </c>
      <c r="X374" s="68">
        <f>IF(AND(SUM(W374,2,-$P374)&lt;=User_interface!$J$56,SUM(W374,1)&gt;=$P374),SUM(W374,1)," ")</f>
        <v>2028</v>
      </c>
      <c r="Y374" s="68">
        <f>IF(AND(SUM(X374,2,-$P374)&lt;=User_interface!$J$56,SUM(X374,1)&gt;=$P374),SUM(X374,1)," ")</f>
        <v>2029</v>
      </c>
      <c r="Z374" s="68">
        <f>IF(AND(SUM(Y374,2,-$P374)&lt;=User_interface!$J$56,SUM(Y374,1)&gt;=$P374),SUM(Y374,1)," ")</f>
        <v>2030</v>
      </c>
      <c r="AA374" s="68">
        <f>IF(AND(SUM(Z374,2,-$P374)&lt;=User_interface!$J$56,SUM(Z374,1)&gt;=$P374),SUM(Z374,1)," ")</f>
        <v>2031</v>
      </c>
      <c r="AB374" s="68">
        <f>IF(AND(SUM(AA374,2,-$P374)&lt;=User_interface!$J$56,SUM(AA374,1)&gt;=$P374),SUM(AA374,1)," ")</f>
        <v>2032</v>
      </c>
      <c r="AC374" s="68">
        <f>IF(AND(SUM(AB374,2,-$P374)&lt;=User_interface!$J$56,SUM(AB374,1)&gt;=$P374),SUM(AB374,1)," ")</f>
        <v>2033</v>
      </c>
      <c r="AD374" s="68">
        <f>IF(AND(SUM(AC374,2,-$P374)&lt;=User_interface!$J$56,SUM(AC374,1)&gt;=$P374),SUM(AC374,1)," ")</f>
        <v>2034</v>
      </c>
      <c r="AE374" s="68">
        <f>IF(AND(SUM(AD374,2,-$P374)&lt;=User_interface!$J$56,SUM(AD374,1)&gt;=$P374),SUM(AD374,1)," ")</f>
        <v>2035</v>
      </c>
      <c r="AF374" s="68">
        <f>IF(AND(SUM(AE374,2,-$P374)&lt;=User_interface!$J$56,SUM(AE374,1)&gt;=$P374),SUM(AE374,1)," ")</f>
        <v>2036</v>
      </c>
      <c r="AG374" s="68">
        <f>IF(AND(SUM(AF374,2,-$P374)&lt;=User_interface!$J$56,SUM(AF374,1)&gt;=$P374),SUM(AF374,1)," ")</f>
        <v>2037</v>
      </c>
      <c r="AH374" s="68">
        <f>IF(AND(SUM(AG374,2,-$P374)&lt;=User_interface!$J$56,SUM(AG374,1)&gt;=$P374),SUM(AG374,1)," ")</f>
        <v>2038</v>
      </c>
      <c r="AI374" s="68">
        <f>IF(AND(SUM(AH374,2,-$P374)&lt;=User_interface!$J$56,SUM(AH374,1)&gt;=$P374),SUM(AH374,1)," ")</f>
        <v>2039</v>
      </c>
      <c r="AJ374" s="68">
        <f>IF(AND(SUM(AI374,2,-$P374)&lt;=User_interface!$J$56,SUM(AI374,1)&gt;=$P374),SUM(AI374,1)," ")</f>
        <v>2040</v>
      </c>
      <c r="AK374" s="68">
        <f>IF(AND(SUM(AJ374,2,-$P374)&lt;=User_interface!$J$56,SUM(AJ374,1)&gt;=$P374),SUM(AJ374,1)," ")</f>
        <v>2041</v>
      </c>
      <c r="AL374" s="68">
        <f>IF(AND(SUM(AK374,2,-$P374)&lt;=User_interface!$J$56,SUM(AK374,1)&gt;=$P374),SUM(AK374,1)," ")</f>
        <v>2042</v>
      </c>
      <c r="AM374" s="68">
        <f>IF(AND(SUM(AL374,2,-$P374)&lt;=User_interface!$J$56,SUM(AL374,1)&gt;=$P374),SUM(AL374,1)," ")</f>
        <v>2043</v>
      </c>
      <c r="AN374" s="68">
        <f>IF(AND(SUM(AM374,2,-$P374)&lt;=User_interface!$J$56,SUM(AM374,1)&gt;=$P374),SUM(AM374,1)," ")</f>
        <v>2044</v>
      </c>
      <c r="AO374" s="68" t="str">
        <f>IF(AND(SUM(AN374,2,-$P374)&lt;=User_interface!$J$56,SUM(AN374,1)&gt;=$P374),SUM(AN374,1)," ")</f>
        <v xml:space="preserve"> </v>
      </c>
      <c r="AP374" s="68" t="str">
        <f>IF(AND(SUM(AO374,2,-$P374)&lt;=User_interface!$J$56,SUM(AO374,1)&gt;=$P374),SUM(AO374,1)," ")</f>
        <v xml:space="preserve"> </v>
      </c>
      <c r="AQ374" s="68" t="str">
        <f>IF(AND(SUM(AP374,2,-$P374)&lt;=User_interface!$J$56,SUM(AP374,1)&gt;=$P374),SUM(AP374,1)," ")</f>
        <v xml:space="preserve"> </v>
      </c>
      <c r="AR374" s="68" t="str">
        <f>IF(AND(SUM(AQ374,2,-$P374)&lt;=User_interface!$J$56,SUM(AQ374,1)&gt;=$P374),SUM(AQ374,1)," ")</f>
        <v xml:space="preserve"> </v>
      </c>
      <c r="AS374" s="68" t="str">
        <f>IF(AND(SUM(AR374,2,-$P374)&lt;=User_interface!$J$56,SUM(AR374,1)&gt;=$P374),SUM(AR374,1)," ")</f>
        <v xml:space="preserve"> </v>
      </c>
      <c r="AT374" s="68" t="str">
        <f>IF(AND(SUM(AS374,2,-$P374)&lt;=User_interface!$J$56,SUM(AS374,1)&gt;=$P374),SUM(AS374,1)," ")</f>
        <v xml:space="preserve"> </v>
      </c>
      <c r="AU374" s="68" t="str">
        <f>IF(AND(SUM(AT374,2,-$P374)&lt;=User_interface!$J$56,SUM(AT374,1)&gt;=$P374),SUM(AT374,1)," ")</f>
        <v xml:space="preserve"> </v>
      </c>
      <c r="AV374" s="68" t="str">
        <f>IF(AND(SUM(AU374,2,-$P374)&lt;=User_interface!$J$56,SUM(AU374,1)&gt;=$P374),SUM(AU374,1)," ")</f>
        <v xml:space="preserve"> </v>
      </c>
      <c r="AW374" s="68" t="str">
        <f>IF(AND(SUM(AV374,2,-$P374)&lt;=User_interface!$J$56,SUM(AV374,1)&gt;=$P374),SUM(AV374,1)," ")</f>
        <v xml:space="preserve"> </v>
      </c>
      <c r="AX374" s="68" t="str">
        <f>IF(AND(SUM(AW374,2,-$P374)&lt;=User_interface!$J$56,SUM(AW374,1)&gt;=$P374),SUM(AW374,1)," ")</f>
        <v xml:space="preserve"> </v>
      </c>
      <c r="AY374" s="68" t="str">
        <f>IF(AND(SUM(AX374,2,-$P374)&lt;=User_interface!$J$56,SUM(AX374,1)&gt;=$P374),SUM(AX374,1)," ")</f>
        <v xml:space="preserve"> </v>
      </c>
      <c r="AZ374" s="68" t="str">
        <f>IF(AND(SUM(AY374,2,-$P374)&lt;=User_interface!$J$56,SUM(AY374,1)&gt;=$P374),SUM(AY374,1)," ")</f>
        <v xml:space="preserve"> </v>
      </c>
      <c r="BA374" s="68" t="str">
        <f>IF(AND(SUM(AZ374,2,-$P374)&lt;=User_interface!$J$56,SUM(AZ374,1)&gt;=$P374),SUM(AZ374,1)," ")</f>
        <v xml:space="preserve"> </v>
      </c>
      <c r="BB374" s="68" t="str">
        <f>IF(AND(SUM(BA374,2,-$P374)&lt;=User_interface!$J$56,SUM(BA374,1)&gt;=$P374),SUM(BA374,1)," ")</f>
        <v xml:space="preserve"> </v>
      </c>
      <c r="BC374" s="68" t="str">
        <f>IF(AND(SUM(BB374,2,-$P374)&lt;=User_interface!$J$56,SUM(BB374,1)&gt;=$P374),SUM(BB374,1)," ")</f>
        <v xml:space="preserve"> </v>
      </c>
      <c r="BD374" s="68" t="str">
        <f>IF(AND(SUM(BC374,2,-$P374)&lt;=User_interface!$J$56,SUM(BC374,1)&gt;=$P374),SUM(BC374,1)," ")</f>
        <v xml:space="preserve"> </v>
      </c>
      <c r="BE374" s="68" t="str">
        <f>IF(AND(SUM(BD374,2,-$P374)&lt;=User_interface!$J$56,SUM(BD374,1)&gt;=$P374),SUM(BD374,1)," ")</f>
        <v xml:space="preserve"> </v>
      </c>
      <c r="BF374" s="68" t="str">
        <f>IF(AND(SUM(BE374,2,-$P374)&lt;=User_interface!$J$56,SUM(BE374,1)&gt;=$P374),SUM(BE374,1)," ")</f>
        <v xml:space="preserve"> </v>
      </c>
      <c r="BG374" s="68" t="str">
        <f>IF(AND(SUM(BF374,2,-$P374)&lt;=User_interface!$J$56,SUM(BF374,1)&gt;=$P374),SUM(BF374,1)," ")</f>
        <v xml:space="preserve"> </v>
      </c>
      <c r="BH374" s="68" t="str">
        <f>IF(AND(SUM(BG374,2,-$P374)&lt;=User_interface!$J$56,SUM(BG374,1)&gt;=$P374),SUM(BG374,1)," ")</f>
        <v xml:space="preserve"> </v>
      </c>
      <c r="BI374" s="68" t="str">
        <f>IF(AND(SUM(BH374,2,-$P374)&lt;=User_interface!$J$56,SUM(BH374,1)&gt;=$P374),SUM(BH374,1)," ")</f>
        <v xml:space="preserve"> </v>
      </c>
      <c r="BJ374" s="68" t="str">
        <f>IF(AND(SUM(BI374,2,-$P374)&lt;=User_interface!$J$56,SUM(BI374,1)&gt;=$P374),SUM(BI374,1)," ")</f>
        <v xml:space="preserve"> </v>
      </c>
      <c r="BK374" s="68" t="str">
        <f>IF(AND(SUM(BJ374,2,-$P374)&lt;=User_interface!$J$56,SUM(BJ374,1)&gt;=$P374),SUM(BJ374,1)," ")</f>
        <v xml:space="preserve"> </v>
      </c>
      <c r="BL374" s="68" t="str">
        <f>IF(AND(SUM(BK374,2,-$P374)&lt;=User_interface!$J$56,SUM(BK374,1)&gt;=$P374),SUM(BK374,1)," ")</f>
        <v xml:space="preserve"> </v>
      </c>
      <c r="BM374" s="68" t="str">
        <f>IF(AND(SUM(BL374,2,-$P374)&lt;=User_interface!$J$56,SUM(BL374,1)&gt;=$P374),SUM(BL374,1)," ")</f>
        <v xml:space="preserve"> </v>
      </c>
    </row>
    <row r="375" spans="2:65">
      <c r="B375" s="88" t="s">
        <v>4</v>
      </c>
      <c r="C375" s="88" t="s">
        <v>196</v>
      </c>
      <c r="D375" s="68" t="s">
        <v>6</v>
      </c>
      <c r="E375" s="86" t="str">
        <f t="shared" ref="E375:E382" si="20">IF(B375=$U$3,$E$8,IF(B375=$U$4,$E$9,$S$4))</f>
        <v>Ref.</v>
      </c>
      <c r="P375" s="55">
        <f>IF(P$374="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Q375" s="55">
        <f>IF(Q$374="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R375" s="55">
        <f>IF(R$374="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S375" s="55">
        <f>IF(S$374="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T375" s="55">
        <f>IF(T$374="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U375" s="55">
        <f>IF(U$374="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V375" s="55">
        <f>IF(V$374="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W375" s="55">
        <f>IF(W$374="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X375" s="55">
        <f>IF(X$374="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Y375" s="55">
        <f>IF(Y$374="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Z375" s="55">
        <f>IF(Z$374="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A375" s="55">
        <f>IF(AA$374="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B375" s="55">
        <f>IF(AB$374="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C375" s="55">
        <f>IF(AC$374="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D375" s="55">
        <f>IF(AD$374="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E375" s="55">
        <f>IF(AE$374="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F375" s="55">
        <f>IF(AF$374="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G375" s="55">
        <f>IF(AG$374="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H375" s="55">
        <f>IF(AH$374="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I375" s="55">
        <f>IF(AI$374="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J375" s="55">
        <f>IF(AJ$374="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K375" s="55">
        <f>IF(AK$374="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L375" s="55">
        <f>IF(AL$374="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M375" s="55">
        <f>IF(AM$374="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N375" s="55">
        <f>IF(AN$374="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>0</v>
      </c>
      <c r="AO375" s="55" t="str">
        <f>IF(AO$374="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P375" s="55" t="str">
        <f>IF(AP$374="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Q375" s="55" t="str">
        <f>IF(AQ$374="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R375" s="55" t="str">
        <f>IF(AR$374="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S375" s="55" t="str">
        <f>IF(AS$374="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T375" s="55" t="str">
        <f>IF(AT$374="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U375" s="55" t="str">
        <f>IF(AU$374="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V375" s="55" t="str">
        <f>IF(AV$374="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W375" s="55" t="str">
        <f>IF(AW$374="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X375" s="55" t="str">
        <f>IF(AX$374="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Y375" s="55" t="str">
        <f>IF(AY$374="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AZ375" s="55" t="str">
        <f>IF(AZ$374="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A375" s="55" t="str">
        <f>IF(BA$374="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B375" s="55" t="str">
        <f>IF(BB$374="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C375" s="55" t="str">
        <f>IF(BC$374="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D375" s="55" t="str">
        <f>IF(BD$374="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E375" s="55" t="str">
        <f>IF(BE$374="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F375" s="55" t="str">
        <f>IF(BF$374="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G375" s="55" t="str">
        <f>IF(BG$374="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H375" s="55" t="str">
        <f>IF(BH$374="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I375" s="55" t="str">
        <f>IF(BI$374="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J375" s="55" t="str">
        <f>IF(BJ$374="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K375" s="55" t="str">
        <f>IF(BK$374="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L375" s="55" t="str">
        <f>IF(BL$374="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  <c r="BM375" s="55" t="str">
        <f>IF(BM$374=" "," ",IF($E375=$S$3,INDEX(Data_sheet!$P$121:$P$128,MATCH(Berekeningen!$C375,Data_sheet!$C$121:$C$128,0))*User_interface!$J$54,IF($E375=$S$4,INDEX(Data_sheet!$Q$121:$Q$128,MATCH(Berekeningen!$C375,Data_sheet!$C$121:$C$128,0))*User_interface!$J$54,IF($E375=$S$5,INDEX(Data_sheet!$R$121:$R$128,MATCH(Berekeningen!$C375,Data_sheet!$C$121:$C$128,0))*User_interface!$J$54,IF($E375=$S$6,0,"ERROR")))))</f>
        <v xml:space="preserve"> </v>
      </c>
    </row>
    <row r="376" spans="2:65">
      <c r="B376" s="68" t="s">
        <v>5</v>
      </c>
      <c r="C376" s="88" t="s">
        <v>197</v>
      </c>
      <c r="D376" s="68" t="s">
        <v>6</v>
      </c>
      <c r="E376" s="86" t="str">
        <f t="shared" si="20"/>
        <v>Ref.</v>
      </c>
      <c r="P376" s="55">
        <f>IF(P$374="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Q376" s="55">
        <f>IF(Q$374="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R376" s="55">
        <f>IF(R$374="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S376" s="55">
        <f>IF(S$374="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T376" s="55">
        <f>IF(T$374="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U376" s="55">
        <f>IF(U$374="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V376" s="55">
        <f>IF(V$374="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W376" s="55">
        <f>IF(W$374="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X376" s="55">
        <f>IF(X$374="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Y376" s="55">
        <f>IF(Y$374="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Z376" s="55">
        <f>IF(Z$374="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A376" s="55">
        <f>IF(AA$374="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B376" s="55">
        <f>IF(AB$374="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C376" s="55">
        <f>IF(AC$374="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D376" s="55">
        <f>IF(AD$374="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E376" s="55">
        <f>IF(AE$374="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F376" s="55">
        <f>IF(AF$374="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G376" s="55">
        <f>IF(AG$374="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H376" s="55">
        <f>IF(AH$374="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I376" s="55">
        <f>IF(AI$374="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J376" s="55">
        <f>IF(AJ$374="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K376" s="55">
        <f>IF(AK$374="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L376" s="55">
        <f>IF(AL$374="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M376" s="55">
        <f>IF(AM$374="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N376" s="55">
        <f>IF(AN$374="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>0</v>
      </c>
      <c r="AO376" s="55" t="str">
        <f>IF(AO$374="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P376" s="55" t="str">
        <f>IF(AP$374="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Q376" s="55" t="str">
        <f>IF(AQ$374="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R376" s="55" t="str">
        <f>IF(AR$374="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S376" s="55" t="str">
        <f>IF(AS$374="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T376" s="55" t="str">
        <f>IF(AT$374="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U376" s="55" t="str">
        <f>IF(AU$374="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V376" s="55" t="str">
        <f>IF(AV$374="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W376" s="55" t="str">
        <f>IF(AW$374="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X376" s="55" t="str">
        <f>IF(AX$374="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Y376" s="55" t="str">
        <f>IF(AY$374="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AZ376" s="55" t="str">
        <f>IF(AZ$374="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A376" s="55" t="str">
        <f>IF(BA$374="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B376" s="55" t="str">
        <f>IF(BB$374="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C376" s="55" t="str">
        <f>IF(BC$374="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D376" s="55" t="str">
        <f>IF(BD$374="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E376" s="55" t="str">
        <f>IF(BE$374="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F376" s="55" t="str">
        <f>IF(BF$374="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G376" s="55" t="str">
        <f>IF(BG$374="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H376" s="55" t="str">
        <f>IF(BH$374="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I376" s="55" t="str">
        <f>IF(BI$374="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J376" s="55" t="str">
        <f>IF(BJ$374="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K376" s="55" t="str">
        <f>IF(BK$374="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L376" s="55" t="str">
        <f>IF(BL$374="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  <c r="BM376" s="55" t="str">
        <f>IF(BM$374=" "," ",IF($E376=$S$3,INDEX(Data_sheet!$P$121:$P$128,MATCH(Berekeningen!$C376,Data_sheet!$C$121:$C$128,0)),IF($E376=$S$4,INDEX(Data_sheet!$Q$121:$Q$128,MATCH(Berekeningen!$C376,Data_sheet!$C$121:$C$128,0)),IF($E376=$S$5,INDEX(Data_sheet!$R$121:$R$128,MATCH(Berekeningen!$C376,Data_sheet!$C$121:$C$128,0)),IF($E376=$S$6,0,"ERROR")))))</f>
        <v xml:space="preserve"> </v>
      </c>
    </row>
    <row r="377" spans="2:65">
      <c r="B377" s="88" t="s">
        <v>4</v>
      </c>
      <c r="C377" s="88" t="s">
        <v>210</v>
      </c>
      <c r="D377" s="68" t="s">
        <v>6</v>
      </c>
      <c r="E377" s="86" t="str">
        <f t="shared" si="20"/>
        <v>Ref.</v>
      </c>
      <c r="P377" s="55">
        <f>IF(P$374="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Q377" s="55">
        <f>IF(Q$374="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R377" s="55">
        <f>IF(R$374="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S377" s="55">
        <f>IF(S$374="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T377" s="55">
        <f>IF(T$374="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U377" s="55">
        <f>IF(U$374="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V377" s="55">
        <f>IF(V$374="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W377" s="55">
        <f>IF(W$374="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X377" s="55">
        <f>IF(X$374="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Y377" s="55">
        <f>IF(Y$374="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Z377" s="55">
        <f>IF(Z$374="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A377" s="55">
        <f>IF(AA$374="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B377" s="55">
        <f>IF(AB$374="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C377" s="55">
        <f>IF(AC$374="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D377" s="55">
        <f>IF(AD$374="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E377" s="55">
        <f>IF(AE$374="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F377" s="55">
        <f>IF(AF$374="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G377" s="55">
        <f>IF(AG$374="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H377" s="55">
        <f>IF(AH$374="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I377" s="55">
        <f>IF(AI$374="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J377" s="55">
        <f>IF(AJ$374="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K377" s="55">
        <f>IF(AK$374="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L377" s="55">
        <f>IF(AL$374="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M377" s="55">
        <f>IF(AM$374="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N377" s="55">
        <f>IF(AN$374="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>0</v>
      </c>
      <c r="AO377" s="55" t="str">
        <f>IF(AO$374="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P377" s="55" t="str">
        <f>IF(AP$374="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Q377" s="55" t="str">
        <f>IF(AQ$374="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R377" s="55" t="str">
        <f>IF(AR$374="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S377" s="55" t="str">
        <f>IF(AS$374="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T377" s="55" t="str">
        <f>IF(AT$374="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U377" s="55" t="str">
        <f>IF(AU$374="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V377" s="55" t="str">
        <f>IF(AV$374="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W377" s="55" t="str">
        <f>IF(AW$374="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X377" s="55" t="str">
        <f>IF(AX$374="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Y377" s="55" t="str">
        <f>IF(AY$374="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AZ377" s="55" t="str">
        <f>IF(AZ$374="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A377" s="55" t="str">
        <f>IF(BA$374="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B377" s="55" t="str">
        <f>IF(BB$374="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C377" s="55" t="str">
        <f>IF(BC$374="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D377" s="55" t="str">
        <f>IF(BD$374="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E377" s="55" t="str">
        <f>IF(BE$374="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F377" s="55" t="str">
        <f>IF(BF$374="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G377" s="55" t="str">
        <f>IF(BG$374="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H377" s="55" t="str">
        <f>IF(BH$374="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I377" s="55" t="str">
        <f>IF(BI$374="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J377" s="55" t="str">
        <f>IF(BJ$374="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K377" s="55" t="str">
        <f>IF(BK$374="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L377" s="55" t="str">
        <f>IF(BL$374="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  <c r="BM377" s="55" t="str">
        <f>IF(BM$374=" "," ",IF($E377=$S$3,INDEX(Data_sheet!$P$121:$P$128,MATCH(Berekeningen!$C377,Data_sheet!$C$121:$C$128,0))*User_interface!$J$54,IF($E377=$S$4,INDEX(Data_sheet!$Q$121:$Q$128,MATCH(Berekeningen!$C377,Data_sheet!$C$121:$C$128,0))*User_interface!$J$54,IF($E377=$S$5,INDEX(Data_sheet!$R$121:$R$128,MATCH(Berekeningen!$C377,Data_sheet!$C$121:$C$128,0))*User_interface!$J$54,IF($E377=$S$6,0,"ERROR")))))</f>
        <v xml:space="preserve"> </v>
      </c>
    </row>
    <row r="378" spans="2:65">
      <c r="B378" s="88" t="s">
        <v>5</v>
      </c>
      <c r="C378" s="88" t="s">
        <v>211</v>
      </c>
      <c r="D378" s="68" t="s">
        <v>6</v>
      </c>
      <c r="E378" s="86" t="str">
        <f t="shared" si="20"/>
        <v>Ref.</v>
      </c>
      <c r="P378" s="55">
        <f>IF(P$374="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Q378" s="55">
        <f>IF(Q$374="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R378" s="55">
        <f>IF(R$374="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S378" s="55">
        <f>IF(S$374="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T378" s="55">
        <f>IF(T$374="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U378" s="55">
        <f>IF(U$374="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V378" s="55">
        <f>IF(V$374="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W378" s="55">
        <f>IF(W$374="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X378" s="55">
        <f>IF(X$374="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Y378" s="55">
        <f>IF(Y$374="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Z378" s="55">
        <f>IF(Z$374="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A378" s="55">
        <f>IF(AA$374="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B378" s="55">
        <f>IF(AB$374="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C378" s="55">
        <f>IF(AC$374="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D378" s="55">
        <f>IF(AD$374="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E378" s="55">
        <f>IF(AE$374="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F378" s="55">
        <f>IF(AF$374="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G378" s="55">
        <f>IF(AG$374="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H378" s="55">
        <f>IF(AH$374="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I378" s="55">
        <f>IF(AI$374="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J378" s="55">
        <f>IF(AJ$374="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K378" s="55">
        <f>IF(AK$374="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L378" s="55">
        <f>IF(AL$374="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M378" s="55">
        <f>IF(AM$374="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N378" s="55">
        <f>IF(AN$374="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>0</v>
      </c>
      <c r="AO378" s="55" t="str">
        <f>IF(AO$374="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P378" s="55" t="str">
        <f>IF(AP$374="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Q378" s="55" t="str">
        <f>IF(AQ$374="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R378" s="55" t="str">
        <f>IF(AR$374="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S378" s="55" t="str">
        <f>IF(AS$374="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T378" s="55" t="str">
        <f>IF(AT$374="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U378" s="55" t="str">
        <f>IF(AU$374="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V378" s="55" t="str">
        <f>IF(AV$374="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W378" s="55" t="str">
        <f>IF(AW$374="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X378" s="55" t="str">
        <f>IF(AX$374="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Y378" s="55" t="str">
        <f>IF(AY$374="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AZ378" s="55" t="str">
        <f>IF(AZ$374="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A378" s="55" t="str">
        <f>IF(BA$374="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B378" s="55" t="str">
        <f>IF(BB$374="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C378" s="55" t="str">
        <f>IF(BC$374="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D378" s="55" t="str">
        <f>IF(BD$374="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E378" s="55" t="str">
        <f>IF(BE$374="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F378" s="55" t="str">
        <f>IF(BF$374="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G378" s="55" t="str">
        <f>IF(BG$374="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H378" s="55" t="str">
        <f>IF(BH$374="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I378" s="55" t="str">
        <f>IF(BI$374="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J378" s="55" t="str">
        <f>IF(BJ$374="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K378" s="55" t="str">
        <f>IF(BK$374="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L378" s="55" t="str">
        <f>IF(BL$374="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  <c r="BM378" s="55" t="str">
        <f>IF(BM$374=" "," ",IF($E378=$S$3,INDEX(Data_sheet!$P$121:$P$128,MATCH(Berekeningen!$C378,Data_sheet!$C$121:$C$128,0))*User_interface!$J$54,IF($E378=$S$4,INDEX(Data_sheet!$Q$121:$Q$128,MATCH(Berekeningen!$C378,Data_sheet!$C$121:$C$128,0))*User_interface!$J$54,IF($E378=$S$5,INDEX(Data_sheet!$R$121:$R$128,MATCH(Berekeningen!$C378,Data_sheet!$C$121:$C$128,0))*User_interface!$J$54,IF($E378=$S$6,0,"ERROR")))))</f>
        <v xml:space="preserve"> </v>
      </c>
    </row>
    <row r="379" spans="2:65">
      <c r="B379" s="88" t="s">
        <v>5</v>
      </c>
      <c r="C379" s="88" t="s">
        <v>188</v>
      </c>
      <c r="D379" s="68" t="s">
        <v>6</v>
      </c>
      <c r="E379" s="86" t="str">
        <f t="shared" si="20"/>
        <v>Ref.</v>
      </c>
      <c r="P379" s="55">
        <f>IF(P$374=" "," ",IF(P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1523891.9667590028</v>
      </c>
      <c r="Q379" s="55">
        <f>IF(Q$374=" "," ",IF(Q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R379" s="55">
        <f>IF(R$374=" "," ",IF(R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S379" s="55">
        <f>IF(S$374=" "," ",IF(S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T379" s="55">
        <f>IF(T$374=" "," ",IF(T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U379" s="55">
        <f>IF(U$374=" "," ",IF(U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V379" s="55">
        <f>IF(V$374=" "," ",IF(V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W379" s="55">
        <f>IF(W$374=" "," ",IF(W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X379" s="55">
        <f>IF(X$374=" "," ",IF(X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Y379" s="55">
        <f>IF(Y$374=" "," ",IF(Y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Z379" s="55">
        <f>IF(Z$374=" "," ",IF(Z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A379" s="55">
        <f>IF(AA$374=" "," ",IF(AA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B379" s="55">
        <f>IF(AB$374=" "," ",IF(AB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C379" s="55">
        <f>IF(AC$374=" "," ",IF(AC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D379" s="55">
        <f>IF(AD$374=" "," ",IF(AD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E379" s="55">
        <f>IF(AE$374=" "," ",IF(AE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F379" s="55">
        <f>IF(AF$374=" "," ",IF(AF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G379" s="55">
        <f>IF(AG$374=" "," ",IF(AG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H379" s="55">
        <f>IF(AH$374=" "," ",IF(AH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I379" s="55">
        <f>IF(AI$374=" "," ",IF(AI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J379" s="55">
        <f>IF(AJ$374=" "," ",IF(AJ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K379" s="55">
        <f>IF(AK$374=" "," ",IF(AK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L379" s="55">
        <f>IF(AL$374=" "," ",IF(AL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M379" s="55">
        <f>IF(AM$374=" "," ",IF(AM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N379" s="55">
        <f>IF(AN$374=" "," ",IF(AN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>0</v>
      </c>
      <c r="AO379" s="55" t="str">
        <f>IF(AO$374=" "," ",IF(AO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P379" s="55" t="str">
        <f>IF(AP$374=" "," ",IF(AP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Q379" s="55" t="str">
        <f>IF(AQ$374=" "," ",IF(AQ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R379" s="55" t="str">
        <f>IF(AR$374=" "," ",IF(AR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S379" s="55" t="str">
        <f>IF(AS$374=" "," ",IF(AS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T379" s="55" t="str">
        <f>IF(AT$374=" "," ",IF(AT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U379" s="55" t="str">
        <f>IF(AU$374=" "," ",IF(AU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V379" s="55" t="str">
        <f>IF(AV$374=" "," ",IF(AV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W379" s="55" t="str">
        <f>IF(AW$374=" "," ",IF(AW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X379" s="55" t="str">
        <f>IF(AX$374=" "," ",IF(AX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Y379" s="55" t="str">
        <f>IF(AY$374=" "," ",IF(AY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AZ379" s="55" t="str">
        <f>IF(AZ$374=" "," ",IF(AZ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A379" s="55" t="str">
        <f>IF(BA$374=" "," ",IF(BA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B379" s="55" t="str">
        <f>IF(BB$374=" "," ",IF(BB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C379" s="55" t="str">
        <f>IF(BC$374=" "," ",IF(BC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D379" s="55" t="str">
        <f>IF(BD$374=" "," ",IF(BD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E379" s="55" t="str">
        <f>IF(BE$374=" "," ",IF(BE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F379" s="55" t="str">
        <f>IF(BF$374=" "," ",IF(BF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G379" s="55" t="str">
        <f>IF(BG$374=" "," ",IF(BG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H379" s="55" t="str">
        <f>IF(BH$374=" "," ",IF(BH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I379" s="55" t="str">
        <f>IF(BI$374=" "," ",IF(BI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J379" s="55" t="str">
        <f>IF(BJ$374=" "," ",IF(BJ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K379" s="55" t="str">
        <f>IF(BK$374=" "," ",IF(BK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L379" s="55" t="str">
        <f>IF(BL$374=" "," ",IF(BL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  <c r="BM379" s="55" t="str">
        <f>IF(BM$374=" "," ",IF(BM374=Berekeningen!$P374,(IF($E379=$S$3,INDEX(Data_sheet!$P$121:$P$128,MATCH(Berekeningen!$C379,Data_sheet!$C$121:$C$128,0))*User_interface!$J$54,IF($E379=$S$4,INDEX(Data_sheet!$Q$121:$Q$128,MATCH(Berekeningen!$C379,Data_sheet!$C$121:$C$128,0))*User_interface!$J$54,IF($E379=$S$5,INDEX(Data_sheet!$R$121:$R$128,MATCH(Berekeningen!$C379,Data_sheet!$C$121:$C$128,0))*User_interface!$J$54,IF($E379=$S$6,0,"ERROR"))))),0))</f>
        <v xml:space="preserve"> </v>
      </c>
    </row>
    <row r="380" spans="2:65">
      <c r="B380" s="88" t="s">
        <v>5</v>
      </c>
      <c r="C380" s="88" t="s">
        <v>29</v>
      </c>
      <c r="D380" s="68" t="s">
        <v>6</v>
      </c>
      <c r="E380" s="86" t="str">
        <f t="shared" si="20"/>
        <v>Ref.</v>
      </c>
      <c r="P380" s="55">
        <f>IF(P$374="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Q380" s="55">
        <f>IF(Q$374="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R380" s="55">
        <f>IF(R$374="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S380" s="55">
        <f>IF(S$374="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T380" s="55">
        <f>IF(T$374="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U380" s="55">
        <f>IF(U$374="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V380" s="55">
        <f>IF(V$374="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W380" s="55">
        <f>IF(W$374="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X380" s="55">
        <f>IF(X$374="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Y380" s="55">
        <f>IF(Y$374="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Z380" s="55">
        <f>IF(Z$374="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A380" s="55">
        <f>IF(AA$374="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B380" s="55">
        <f>IF(AB$374="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C380" s="55">
        <f>IF(AC$374="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D380" s="55">
        <f>IF(AD$374="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E380" s="55">
        <f>IF(AE$374="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F380" s="55">
        <f>IF(AF$374="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G380" s="55">
        <f>IF(AG$374="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H380" s="55">
        <f>IF(AH$374="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I380" s="55">
        <f>IF(AI$374="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J380" s="55">
        <f>IF(AJ$374="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K380" s="55">
        <f>IF(AK$374="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L380" s="55">
        <f>IF(AL$374="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M380" s="55">
        <f>IF(AM$374="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N380" s="55">
        <f>IF(AN$374="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>77129.501385041542</v>
      </c>
      <c r="AO380" s="55" t="str">
        <f>IF(AO$374="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P380" s="55" t="str">
        <f>IF(AP$374="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Q380" s="55" t="str">
        <f>IF(AQ$374="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R380" s="55" t="str">
        <f>IF(AR$374="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S380" s="55" t="str">
        <f>IF(AS$374="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T380" s="55" t="str">
        <f>IF(AT$374="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U380" s="55" t="str">
        <f>IF(AU$374="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V380" s="55" t="str">
        <f>IF(AV$374="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W380" s="55" t="str">
        <f>IF(AW$374="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X380" s="55" t="str">
        <f>IF(AX$374="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Y380" s="55" t="str">
        <f>IF(AY$374="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AZ380" s="55" t="str">
        <f>IF(AZ$374="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A380" s="55" t="str">
        <f>IF(BA$374="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B380" s="55" t="str">
        <f>IF(BB$374="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C380" s="55" t="str">
        <f>IF(BC$374="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D380" s="55" t="str">
        <f>IF(BD$374="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E380" s="55" t="str">
        <f>IF(BE$374="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F380" s="55" t="str">
        <f>IF(BF$374="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G380" s="55" t="str">
        <f>IF(BG$374="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H380" s="55" t="str">
        <f>IF(BH$374="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I380" s="55" t="str">
        <f>IF(BI$374="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J380" s="55" t="str">
        <f>IF(BJ$374="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K380" s="55" t="str">
        <f>IF(BK$374="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L380" s="55" t="str">
        <f>IF(BL$374="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  <c r="BM380" s="55" t="str">
        <f>IF(BM$374=" "," ",IF($E380=$S$3,INDEX(Data_sheet!$P$121:$P$128,MATCH(Berekeningen!$C380,Data_sheet!$C$121:$C$128,0))*User_interface!$J$54,IF($E380=$S$4,INDEX(Data_sheet!$Q$121:$Q$128,MATCH(Berekeningen!$C380,Data_sheet!$C$121:$C$128,0))*User_interface!$J$54,IF($E380=$S$5,INDEX(Data_sheet!$R$121:$R$128,MATCH(Berekeningen!$C380,Data_sheet!$C$121:$C$128,0))*User_interface!$J$54,IF($E380=$S$6,0,"ERROR")))))</f>
        <v xml:space="preserve"> </v>
      </c>
    </row>
    <row r="381" spans="2:65">
      <c r="B381" s="68" t="s">
        <v>5</v>
      </c>
      <c r="C381" s="68" t="s">
        <v>118</v>
      </c>
      <c r="D381" s="68" t="s">
        <v>6</v>
      </c>
      <c r="E381" s="86" t="str">
        <f t="shared" si="20"/>
        <v>Ref.</v>
      </c>
      <c r="P381" s="68">
        <f>IF(P$374=" ", " ",INDEX(User_interface!$C$85:$C$174,MATCH(Berekeningen!P$374,User_interface!$B$85:$B$174))*INDEX(User_interface!$E$85:$E$174,MATCH(Berekeningen!P$374,User_interface!$B$85:$B$174))*User_interface!$J$54*User_interface!$J$55-INDEX(User_interface!$C$85:$C$174,MATCH(Berekeningen!P$374,User_interface!$B$85:$B$174))*INDEX(User_interface!$D$85:$D$174,MATCH(Berekeningen!P$374,User_interface!$B$85:$B$174))*User_interface!$J$54*User_interface!$J$55)</f>
        <v>462576.375</v>
      </c>
      <c r="Q381" s="68">
        <f>IF(Q$374=" ", " ",INDEX(User_interface!$C$85:$C$174,MATCH(Berekeningen!Q$374,User_interface!$B$85:$B$174))*INDEX(User_interface!$E$85:$E$174,MATCH(Berekeningen!Q$374,User_interface!$B$85:$B$174))*User_interface!$J$54*User_interface!$J$55-INDEX(User_interface!$C$85:$C$174,MATCH(Berekeningen!Q$374,User_interface!$B$85:$B$174))*INDEX(User_interface!$D$85:$D$174,MATCH(Berekeningen!Q$374,User_interface!$B$85:$B$174))*User_interface!$J$54*User_interface!$J$55)</f>
        <v>415836.08875201811</v>
      </c>
      <c r="R381" s="68">
        <f>IF(R$374=" ", " ",INDEX(User_interface!$C$85:$C$174,MATCH(Berekeningen!R$374,User_interface!$B$85:$B$174))*INDEX(User_interface!$E$85:$E$174,MATCH(Berekeningen!R$374,User_interface!$B$85:$B$174))*User_interface!$J$54*User_interface!$J$55-INDEX(User_interface!$C$85:$C$174,MATCH(Berekeningen!R$374,User_interface!$B$85:$B$174))*INDEX(User_interface!$D$85:$D$174,MATCH(Berekeningen!R$374,User_interface!$B$85:$B$174))*User_interface!$J$54*User_interface!$J$55)</f>
        <v>373793.02058787789</v>
      </c>
      <c r="S381" s="68">
        <f>IF(S$374=" ", " ",INDEX(User_interface!$C$85:$C$174,MATCH(Berekeningen!S$374,User_interface!$B$85:$B$174))*INDEX(User_interface!$E$85:$E$174,MATCH(Berekeningen!S$374,User_interface!$B$85:$B$174))*User_interface!$J$54*User_interface!$J$55-INDEX(User_interface!$C$85:$C$174,MATCH(Berekeningen!S$374,User_interface!$B$85:$B$174))*INDEX(User_interface!$D$85:$D$174,MATCH(Berekeningen!S$374,User_interface!$B$85:$B$174))*User_interface!$J$54*User_interface!$J$55)</f>
        <v>335977.07231642841</v>
      </c>
      <c r="T381" s="68">
        <f>IF(T$374=" ", " ",INDEX(User_interface!$C$85:$C$174,MATCH(Berekeningen!T$374,User_interface!$B$85:$B$174))*INDEX(User_interface!$E$85:$E$174,MATCH(Berekeningen!T$374,User_interface!$B$85:$B$174))*User_interface!$J$54*User_interface!$J$55-INDEX(User_interface!$C$85:$C$174,MATCH(Berekeningen!T$374,User_interface!$B$85:$B$174))*INDEX(User_interface!$D$85:$D$174,MATCH(Berekeningen!T$374,User_interface!$B$85:$B$174))*User_interface!$J$54*User_interface!$J$55)</f>
        <v>301965.04314318625</v>
      </c>
      <c r="U381" s="68">
        <f>IF(U$374=" ", " ",INDEX(User_interface!$C$85:$C$174,MATCH(Berekeningen!U$374,User_interface!$B$85:$B$174))*INDEX(User_interface!$E$85:$E$174,MATCH(Berekeningen!U$374,User_interface!$B$85:$B$174))*User_interface!$J$54*User_interface!$J$55-INDEX(User_interface!$C$85:$C$174,MATCH(Berekeningen!U$374,User_interface!$B$85:$B$174))*INDEX(User_interface!$D$85:$D$174,MATCH(Berekeningen!U$374,User_interface!$B$85:$B$174))*User_interface!$J$54*User_interface!$J$55)</f>
        <v>271375.96272234549</v>
      </c>
      <c r="V381" s="68">
        <f>IF(V$374=" ", " ",INDEX(User_interface!$C$85:$C$174,MATCH(Berekeningen!V$374,User_interface!$B$85:$B$174))*INDEX(User_interface!$E$85:$E$174,MATCH(Berekeningen!V$374,User_interface!$B$85:$B$174))*User_interface!$J$54*User_interface!$J$55-INDEX(User_interface!$C$85:$C$174,MATCH(Berekeningen!V$374,User_interface!$B$85:$B$174))*INDEX(User_interface!$D$85:$D$174,MATCH(Berekeningen!V$374,User_interface!$B$85:$B$174))*User_interface!$J$54*User_interface!$J$55)</f>
        <v>243866.88773977093</v>
      </c>
      <c r="W381" s="68">
        <f>IF(W$374=" ", " ",INDEX(User_interface!$C$85:$C$174,MATCH(Berekeningen!W$374,User_interface!$B$85:$B$174))*INDEX(User_interface!$E$85:$E$174,MATCH(Berekeningen!W$374,User_interface!$B$85:$B$174))*User_interface!$J$54*User_interface!$J$55-INDEX(User_interface!$C$85:$C$174,MATCH(Berekeningen!W$374,User_interface!$B$85:$B$174))*INDEX(User_interface!$D$85:$D$174,MATCH(Berekeningen!W$374,User_interface!$B$85:$B$174))*User_interface!$J$54*User_interface!$J$55)</f>
        <v>219129.11605759265</v>
      </c>
      <c r="X381" s="68">
        <f>IF(X$374=" ", " ",INDEX(User_interface!$C$85:$C$174,MATCH(Berekeningen!X$374,User_interface!$B$85:$B$174))*INDEX(User_interface!$E$85:$E$174,MATCH(Berekeningen!X$374,User_interface!$B$85:$B$174))*User_interface!$J$54*User_interface!$J$55-INDEX(User_interface!$C$85:$C$174,MATCH(Berekeningen!X$374,User_interface!$B$85:$B$174))*INDEX(User_interface!$D$85:$D$174,MATCH(Berekeningen!X$374,User_interface!$B$85:$B$174))*User_interface!$J$54*User_interface!$J$55)</f>
        <v>196884.77700450356</v>
      </c>
      <c r="Y381" s="68">
        <f>IF(Y$374=" ", " ",INDEX(User_interface!$C$85:$C$174,MATCH(Berekeningen!Y$374,User_interface!$B$85:$B$174))*INDEX(User_interface!$E$85:$E$174,MATCH(Berekeningen!Y$374,User_interface!$B$85:$B$174))*User_interface!$J$54*User_interface!$J$55-INDEX(User_interface!$C$85:$C$174,MATCH(Berekeningen!Y$374,User_interface!$B$85:$B$174))*INDEX(User_interface!$D$85:$D$174,MATCH(Berekeningen!Y$374,User_interface!$B$85:$B$174))*User_interface!$J$54*User_interface!$J$55)</f>
        <v>176883.76049872418</v>
      </c>
      <c r="Z381" s="68">
        <f>IF(Z$374=" ", " ",INDEX(User_interface!$C$85:$C$174,MATCH(Berekeningen!Z$374,User_interface!$B$85:$B$174))*INDEX(User_interface!$E$85:$E$174,MATCH(Berekeningen!Z$374,User_interface!$B$85:$B$174))*User_interface!$J$54*User_interface!$J$55-INDEX(User_interface!$C$85:$C$174,MATCH(Berekeningen!Z$374,User_interface!$B$85:$B$174))*INDEX(User_interface!$D$85:$D$174,MATCH(Berekeningen!Z$374,User_interface!$B$85:$B$174))*User_interface!$J$54*User_interface!$J$55)</f>
        <v>158900.95138739378</v>
      </c>
      <c r="AA381" s="68">
        <f>IF(AA$374=" ", " ",INDEX(User_interface!$C$85:$C$174,MATCH(Berekeningen!AA$374,User_interface!$B$85:$B$174))*INDEX(User_interface!$E$85:$E$174,MATCH(Berekeningen!AA$374,User_interface!$B$85:$B$174))*User_interface!$J$54*User_interface!$J$55-INDEX(User_interface!$C$85:$C$174,MATCH(Berekeningen!AA$374,User_interface!$B$85:$B$174))*INDEX(User_interface!$D$85:$D$174,MATCH(Berekeningen!AA$374,User_interface!$B$85:$B$174))*User_interface!$J$54*User_interface!$J$55)</f>
        <v>140706.39106962821</v>
      </c>
      <c r="AB381" s="68">
        <f>IF(AB$374=" ", " ",INDEX(User_interface!$C$85:$C$174,MATCH(Berekeningen!AB$374,User_interface!$B$85:$B$174))*INDEX(User_interface!$E$85:$E$174,MATCH(Berekeningen!AB$374,User_interface!$B$85:$B$174))*User_interface!$J$54*User_interface!$J$55-INDEX(User_interface!$C$85:$C$174,MATCH(Berekeningen!AB$374,User_interface!$B$85:$B$174))*INDEX(User_interface!$D$85:$D$174,MATCH(Berekeningen!AB$374,User_interface!$B$85:$B$174))*User_interface!$J$54*User_interface!$J$55)</f>
        <v>124567.34733426747</v>
      </c>
      <c r="AC381" s="68">
        <f>IF(AC$374=" ", " ",INDEX(User_interface!$C$85:$C$174,MATCH(Berekeningen!AC$374,User_interface!$B$85:$B$174))*INDEX(User_interface!$E$85:$E$174,MATCH(Berekeningen!AC$374,User_interface!$B$85:$B$174))*User_interface!$J$54*User_interface!$J$55-INDEX(User_interface!$C$85:$C$174,MATCH(Berekeningen!AC$374,User_interface!$B$85:$B$174))*INDEX(User_interface!$D$85:$D$174,MATCH(Berekeningen!AC$374,User_interface!$B$85:$B$174))*User_interface!$J$54*User_interface!$J$55)</f>
        <v>110253.68449459091</v>
      </c>
      <c r="AD381" s="68">
        <f>IF(AD$374=" ", " ",INDEX(User_interface!$C$85:$C$174,MATCH(Berekeningen!AD$374,User_interface!$B$85:$B$174))*INDEX(User_interface!$E$85:$E$174,MATCH(Berekeningen!AD$374,User_interface!$B$85:$B$174))*User_interface!$J$54*User_interface!$J$55-INDEX(User_interface!$C$85:$C$174,MATCH(Berekeningen!AD$374,User_interface!$B$85:$B$174))*INDEX(User_interface!$D$85:$D$174,MATCH(Berekeningen!AD$374,User_interface!$B$85:$B$174))*User_interface!$J$54*User_interface!$J$55)</f>
        <v>97560.874448502931</v>
      </c>
      <c r="AE381" s="68">
        <f>IF(AE$374=" ", " ",INDEX(User_interface!$C$85:$C$174,MATCH(Berekeningen!AE$374,User_interface!$B$85:$B$174))*INDEX(User_interface!$E$85:$E$174,MATCH(Berekeningen!AE$374,User_interface!$B$85:$B$174))*User_interface!$J$54*User_interface!$J$55-INDEX(User_interface!$C$85:$C$174,MATCH(Berekeningen!AE$374,User_interface!$B$85:$B$174))*INDEX(User_interface!$D$85:$D$174,MATCH(Berekeningen!AE$374,User_interface!$B$85:$B$174))*User_interface!$J$54*User_interface!$J$55)</f>
        <v>86307.159425881371</v>
      </c>
      <c r="AF381" s="68">
        <f>IF(AF$374=" ", " ",INDEX(User_interface!$C$85:$C$174,MATCH(Berekeningen!AF$374,User_interface!$B$85:$B$174))*INDEX(User_interface!$E$85:$E$174,MATCH(Berekeningen!AF$374,User_interface!$B$85:$B$174))*User_interface!$J$54*User_interface!$J$55-INDEX(User_interface!$C$85:$C$174,MATCH(Berekeningen!AF$374,User_interface!$B$85:$B$174))*INDEX(User_interface!$D$85:$D$174,MATCH(Berekeningen!AF$374,User_interface!$B$85:$B$174))*User_interface!$J$54*User_interface!$J$55)</f>
        <v>76331.028158931062</v>
      </c>
      <c r="AG381" s="68">
        <f>IF(AG$374=" ", " ",INDEX(User_interface!$C$85:$C$174,MATCH(Berekeningen!AG$374,User_interface!$B$85:$B$174))*INDEX(User_interface!$E$85:$E$174,MATCH(Berekeningen!AG$374,User_interface!$B$85:$B$174))*User_interface!$J$54*User_interface!$J$55-INDEX(User_interface!$C$85:$C$174,MATCH(Berekeningen!AG$374,User_interface!$B$85:$B$174))*INDEX(User_interface!$D$85:$D$174,MATCH(Berekeningen!AG$374,User_interface!$B$85:$B$174))*User_interface!$J$54*User_interface!$J$55)</f>
        <v>67488.970925225192</v>
      </c>
      <c r="AH381" s="68">
        <f>IF(AH$374=" ", " ",INDEX(User_interface!$C$85:$C$174,MATCH(Berekeningen!AH$374,User_interface!$B$85:$B$174))*INDEX(User_interface!$E$85:$E$174,MATCH(Berekeningen!AH$374,User_interface!$B$85:$B$174))*User_interface!$J$54*User_interface!$J$55-INDEX(User_interface!$C$85:$C$174,MATCH(Berekeningen!AH$374,User_interface!$B$85:$B$174))*INDEX(User_interface!$D$85:$D$174,MATCH(Berekeningen!AH$374,User_interface!$B$85:$B$174))*User_interface!$J$54*User_interface!$J$55)</f>
        <v>59653.482716143364</v>
      </c>
      <c r="AI381" s="68">
        <f>IF(AI$374=" ", " ",INDEX(User_interface!$C$85:$C$174,MATCH(Berekeningen!AI$374,User_interface!$B$85:$B$174))*INDEX(User_interface!$E$85:$E$174,MATCH(Berekeningen!AI$374,User_interface!$B$85:$B$174))*User_interface!$J$54*User_interface!$J$55-INDEX(User_interface!$C$85:$C$174,MATCH(Berekeningen!AI$374,User_interface!$B$85:$B$174))*INDEX(User_interface!$D$85:$D$174,MATCH(Berekeningen!AI$374,User_interface!$B$85:$B$174))*User_interface!$J$54*User_interface!$J$55)</f>
        <v>52711.287168273455</v>
      </c>
      <c r="AJ381" s="68">
        <f>IF(AJ$374=" ", " ",INDEX(User_interface!$C$85:$C$174,MATCH(Berekeningen!AJ$374,User_interface!$B$85:$B$174))*INDEX(User_interface!$E$85:$E$174,MATCH(Berekeningen!AJ$374,User_interface!$B$85:$B$174))*User_interface!$J$54*User_interface!$J$55-INDEX(User_interface!$C$85:$C$174,MATCH(Berekeningen!AJ$374,User_interface!$B$85:$B$174))*INDEX(User_interface!$D$85:$D$174,MATCH(Berekeningen!AJ$374,User_interface!$B$85:$B$174))*User_interface!$J$54*User_interface!$J$55)</f>
        <v>46561.756907982584</v>
      </c>
      <c r="AK381" s="68">
        <f>IF(AK$374=" ", " ",INDEX(User_interface!$C$85:$C$174,MATCH(Berekeningen!AK$374,User_interface!$B$85:$B$174))*INDEX(User_interface!$E$85:$E$174,MATCH(Berekeningen!AK$374,User_interface!$B$85:$B$174))*User_interface!$J$54*User_interface!$J$55-INDEX(User_interface!$C$85:$C$174,MATCH(Berekeningen!AK$374,User_interface!$B$85:$B$174))*INDEX(User_interface!$D$85:$D$174,MATCH(Berekeningen!AK$374,User_interface!$B$85:$B$174))*User_interface!$J$54*User_interface!$J$55)</f>
        <v>41115.508640677283</v>
      </c>
      <c r="AL381" s="68">
        <f>IF(AL$374=" ", " ",INDEX(User_interface!$C$85:$C$174,MATCH(Berekeningen!AL$374,User_interface!$B$85:$B$174))*INDEX(User_interface!$E$85:$E$174,MATCH(Berekeningen!AL$374,User_interface!$B$85:$B$174))*User_interface!$J$54*User_interface!$J$55-INDEX(User_interface!$C$85:$C$174,MATCH(Berekeningen!AL$374,User_interface!$B$85:$B$174))*INDEX(User_interface!$D$85:$D$174,MATCH(Berekeningen!AL$374,User_interface!$B$85:$B$174))*User_interface!$J$54*User_interface!$J$55)</f>
        <v>36293.153702676464</v>
      </c>
      <c r="AM381" s="68">
        <f>IF(AM$374=" ", " ",INDEX(User_interface!$C$85:$C$174,MATCH(Berekeningen!AM$374,User_interface!$B$85:$B$174))*INDEX(User_interface!$E$85:$E$174,MATCH(Berekeningen!AM$374,User_interface!$B$85:$B$174))*User_interface!$J$54*User_interface!$J$55-INDEX(User_interface!$C$85:$C$174,MATCH(Berekeningen!AM$374,User_interface!$B$85:$B$174))*INDEX(User_interface!$D$85:$D$174,MATCH(Berekeningen!AM$374,User_interface!$B$85:$B$174))*User_interface!$J$54*User_interface!$J$55)</f>
        <v>32024.186917520972</v>
      </c>
      <c r="AN381" s="68">
        <f>IF(AN$374=" ", " ",INDEX(User_interface!$C$85:$C$174,MATCH(Berekeningen!AN$374,User_interface!$B$85:$B$174))*INDEX(User_interface!$E$85:$E$174,MATCH(Berekeningen!AN$374,User_interface!$B$85:$B$174))*User_interface!$J$54*User_interface!$J$55-INDEX(User_interface!$C$85:$C$174,MATCH(Berekeningen!AN$374,User_interface!$B$85:$B$174))*INDEX(User_interface!$D$85:$D$174,MATCH(Berekeningen!AN$374,User_interface!$B$85:$B$174))*User_interface!$J$54*User_interface!$J$55)</f>
        <v>28245.998488791331</v>
      </c>
      <c r="AO381" s="68" t="str">
        <f>IF(AO$374=" ", " ",INDEX(User_interface!$C$85:$C$174,MATCH(Berekeningen!AO$374,User_interface!$B$85:$B$174))*INDEX(User_interface!$E$85:$E$174,MATCH(Berekeningen!AO$374,User_interface!$B$85:$B$174))*User_interface!$J$54*User_interface!$J$55-INDEX(User_interface!$C$85:$C$174,MATCH(Berekeningen!AO$374,User_interface!$B$85:$B$174))*INDEX(User_interface!$D$85:$D$174,MATCH(Berekeningen!AO$374,User_interface!$B$85:$B$174))*User_interface!$J$54*User_interface!$J$55)</f>
        <v xml:space="preserve"> </v>
      </c>
      <c r="AP381" s="68" t="str">
        <f>IF(AP$374=" ", " ",INDEX(User_interface!$C$85:$C$174,MATCH(Berekeningen!AP$374,User_interface!$B$85:$B$174))*INDEX(User_interface!$E$85:$E$174,MATCH(Berekeningen!AP$374,User_interface!$B$85:$B$174))*User_interface!$J$54*User_interface!$J$55-INDEX(User_interface!$C$85:$C$174,MATCH(Berekeningen!AP$374,User_interface!$B$85:$B$174))*INDEX(User_interface!$D$85:$D$174,MATCH(Berekeningen!AP$374,User_interface!$B$85:$B$174))*User_interface!$J$54*User_interface!$J$55)</f>
        <v xml:space="preserve"> </v>
      </c>
      <c r="AQ381" s="68" t="str">
        <f>IF(AQ$374=" ", " ",INDEX(User_interface!$C$85:$C$174,MATCH(Berekeningen!AQ$374,User_interface!$B$85:$B$174))*INDEX(User_interface!$E$85:$E$174,MATCH(Berekeningen!AQ$374,User_interface!$B$85:$B$174))*User_interface!$J$54*User_interface!$J$55-INDEX(User_interface!$C$85:$C$174,MATCH(Berekeningen!AQ$374,User_interface!$B$85:$B$174))*INDEX(User_interface!$D$85:$D$174,MATCH(Berekeningen!AQ$374,User_interface!$B$85:$B$174))*User_interface!$J$54*User_interface!$J$55)</f>
        <v xml:space="preserve"> </v>
      </c>
      <c r="AR381" s="68" t="str">
        <f>IF(AR$374=" ", " ",INDEX(User_interface!$C$85:$C$174,MATCH(Berekeningen!AR$374,User_interface!$B$85:$B$174))*INDEX(User_interface!$E$85:$E$174,MATCH(Berekeningen!AR$374,User_interface!$B$85:$B$174))*User_interface!$J$54*User_interface!$J$55-INDEX(User_interface!$C$85:$C$174,MATCH(Berekeningen!AR$374,User_interface!$B$85:$B$174))*INDEX(User_interface!$D$85:$D$174,MATCH(Berekeningen!AR$374,User_interface!$B$85:$B$174))*User_interface!$J$54*User_interface!$J$55)</f>
        <v xml:space="preserve"> </v>
      </c>
      <c r="AS381" s="68" t="str">
        <f>IF(AS$374=" ", " ",INDEX(User_interface!$C$85:$C$174,MATCH(Berekeningen!AS$374,User_interface!$B$85:$B$174))*INDEX(User_interface!$E$85:$E$174,MATCH(Berekeningen!AS$374,User_interface!$B$85:$B$174))*User_interface!$J$54*User_interface!$J$55-INDEX(User_interface!$C$85:$C$174,MATCH(Berekeningen!AS$374,User_interface!$B$85:$B$174))*INDEX(User_interface!$D$85:$D$174,MATCH(Berekeningen!AS$374,User_interface!$B$85:$B$174))*User_interface!$J$54*User_interface!$J$55)</f>
        <v xml:space="preserve"> </v>
      </c>
      <c r="AT381" s="68" t="str">
        <f>IF(AT$374=" ", " ",INDEX(User_interface!$C$85:$C$174,MATCH(Berekeningen!AT$374,User_interface!$B$85:$B$174))*INDEX(User_interface!$E$85:$E$174,MATCH(Berekeningen!AT$374,User_interface!$B$85:$B$174))*User_interface!$J$54*User_interface!$J$55-INDEX(User_interface!$C$85:$C$174,MATCH(Berekeningen!AT$374,User_interface!$B$85:$B$174))*INDEX(User_interface!$D$85:$D$174,MATCH(Berekeningen!AT$374,User_interface!$B$85:$B$174))*User_interface!$J$54*User_interface!$J$55)</f>
        <v xml:space="preserve"> </v>
      </c>
      <c r="AU381" s="68" t="str">
        <f>IF(AU$374=" ", " ",INDEX(User_interface!$C$85:$C$174,MATCH(Berekeningen!AU$374,User_interface!$B$85:$B$174))*INDEX(User_interface!$E$85:$E$174,MATCH(Berekeningen!AU$374,User_interface!$B$85:$B$174))*User_interface!$J$54*User_interface!$J$55-INDEX(User_interface!$C$85:$C$174,MATCH(Berekeningen!AU$374,User_interface!$B$85:$B$174))*INDEX(User_interface!$D$85:$D$174,MATCH(Berekeningen!AU$374,User_interface!$B$85:$B$174))*User_interface!$J$54*User_interface!$J$55)</f>
        <v xml:space="preserve"> </v>
      </c>
      <c r="AV381" s="68" t="str">
        <f>IF(AV$374=" ", " ",INDEX(User_interface!$C$85:$C$174,MATCH(Berekeningen!AV$374,User_interface!$B$85:$B$174))*INDEX(User_interface!$E$85:$E$174,MATCH(Berekeningen!AV$374,User_interface!$B$85:$B$174))*User_interface!$J$54*User_interface!$J$55-INDEX(User_interface!$C$85:$C$174,MATCH(Berekeningen!AV$374,User_interface!$B$85:$B$174))*INDEX(User_interface!$D$85:$D$174,MATCH(Berekeningen!AV$374,User_interface!$B$85:$B$174))*User_interface!$J$54*User_interface!$J$55)</f>
        <v xml:space="preserve"> </v>
      </c>
      <c r="AW381" s="68" t="str">
        <f>IF(AW$374=" ", " ",INDEX(User_interface!$C$85:$C$174,MATCH(Berekeningen!AW$374,User_interface!$B$85:$B$174))*INDEX(User_interface!$E$85:$E$174,MATCH(Berekeningen!AW$374,User_interface!$B$85:$B$174))*User_interface!$J$54*User_interface!$J$55-INDEX(User_interface!$C$85:$C$174,MATCH(Berekeningen!AW$374,User_interface!$B$85:$B$174))*INDEX(User_interface!$D$85:$D$174,MATCH(Berekeningen!AW$374,User_interface!$B$85:$B$174))*User_interface!$J$54*User_interface!$J$55)</f>
        <v xml:space="preserve"> </v>
      </c>
      <c r="AX381" s="68" t="str">
        <f>IF(AX$374=" ", " ",INDEX(User_interface!$C$85:$C$174,MATCH(Berekeningen!AX$374,User_interface!$B$85:$B$174))*INDEX(User_interface!$E$85:$E$174,MATCH(Berekeningen!AX$374,User_interface!$B$85:$B$174))*User_interface!$J$54*User_interface!$J$55-INDEX(User_interface!$C$85:$C$174,MATCH(Berekeningen!AX$374,User_interface!$B$85:$B$174))*INDEX(User_interface!$D$85:$D$174,MATCH(Berekeningen!AX$374,User_interface!$B$85:$B$174))*User_interface!$J$54*User_interface!$J$55)</f>
        <v xml:space="preserve"> </v>
      </c>
      <c r="AY381" s="68" t="str">
        <f>IF(AY$374=" ", " ",INDEX(User_interface!$C$85:$C$174,MATCH(Berekeningen!AY$374,User_interface!$B$85:$B$174))*INDEX(User_interface!$E$85:$E$174,MATCH(Berekeningen!AY$374,User_interface!$B$85:$B$174))*User_interface!$J$54*User_interface!$J$55-INDEX(User_interface!$C$85:$C$174,MATCH(Berekeningen!AY$374,User_interface!$B$85:$B$174))*INDEX(User_interface!$D$85:$D$174,MATCH(Berekeningen!AY$374,User_interface!$B$85:$B$174))*User_interface!$J$54*User_interface!$J$55)</f>
        <v xml:space="preserve"> </v>
      </c>
      <c r="AZ381" s="68" t="str">
        <f>IF(AZ$374=" ", " ",INDEX(User_interface!$C$85:$C$174,MATCH(Berekeningen!AZ$374,User_interface!$B$85:$B$174))*INDEX(User_interface!$E$85:$E$174,MATCH(Berekeningen!AZ$374,User_interface!$B$85:$B$174))*User_interface!$J$54*User_interface!$J$55-INDEX(User_interface!$C$85:$C$174,MATCH(Berekeningen!AZ$374,User_interface!$B$85:$B$174))*INDEX(User_interface!$D$85:$D$174,MATCH(Berekeningen!AZ$374,User_interface!$B$85:$B$174))*User_interface!$J$54*User_interface!$J$55)</f>
        <v xml:space="preserve"> </v>
      </c>
      <c r="BA381" s="68" t="str">
        <f>IF(BA$374=" ", " ",INDEX(User_interface!$C$85:$C$174,MATCH(Berekeningen!BA$374,User_interface!$B$85:$B$174))*INDEX(User_interface!$E$85:$E$174,MATCH(Berekeningen!BA$374,User_interface!$B$85:$B$174))*User_interface!$J$54*User_interface!$J$55-INDEX(User_interface!$C$85:$C$174,MATCH(Berekeningen!BA$374,User_interface!$B$85:$B$174))*INDEX(User_interface!$D$85:$D$174,MATCH(Berekeningen!BA$374,User_interface!$B$85:$B$174))*User_interface!$J$54*User_interface!$J$55)</f>
        <v xml:space="preserve"> </v>
      </c>
      <c r="BB381" s="68" t="str">
        <f>IF(BB$374=" ", " ",INDEX(User_interface!$C$85:$C$174,MATCH(Berekeningen!BB$374,User_interface!$B$85:$B$174))*INDEX(User_interface!$E$85:$E$174,MATCH(Berekeningen!BB$374,User_interface!$B$85:$B$174))*User_interface!$J$54*User_interface!$J$55-INDEX(User_interface!$C$85:$C$174,MATCH(Berekeningen!BB$374,User_interface!$B$85:$B$174))*INDEX(User_interface!$D$85:$D$174,MATCH(Berekeningen!BB$374,User_interface!$B$85:$B$174))*User_interface!$J$54*User_interface!$J$55)</f>
        <v xml:space="preserve"> </v>
      </c>
      <c r="BC381" s="68" t="str">
        <f>IF(BC$374=" ", " ",INDEX(User_interface!$C$85:$C$174,MATCH(Berekeningen!BC$374,User_interface!$B$85:$B$174))*INDEX(User_interface!$E$85:$E$174,MATCH(Berekeningen!BC$374,User_interface!$B$85:$B$174))*User_interface!$J$54*User_interface!$J$55-INDEX(User_interface!$C$85:$C$174,MATCH(Berekeningen!BC$374,User_interface!$B$85:$B$174))*INDEX(User_interface!$D$85:$D$174,MATCH(Berekeningen!BC$374,User_interface!$B$85:$B$174))*User_interface!$J$54*User_interface!$J$55)</f>
        <v xml:space="preserve"> </v>
      </c>
      <c r="BD381" s="68" t="str">
        <f>IF(BD$374=" ", " ",INDEX(User_interface!$C$85:$C$174,MATCH(Berekeningen!BD$374,User_interface!$B$85:$B$174))*INDEX(User_interface!$E$85:$E$174,MATCH(Berekeningen!BD$374,User_interface!$B$85:$B$174))*User_interface!$J$54*User_interface!$J$55-INDEX(User_interface!$C$85:$C$174,MATCH(Berekeningen!BD$374,User_interface!$B$85:$B$174))*INDEX(User_interface!$D$85:$D$174,MATCH(Berekeningen!BD$374,User_interface!$B$85:$B$174))*User_interface!$J$54*User_interface!$J$55)</f>
        <v xml:space="preserve"> </v>
      </c>
      <c r="BE381" s="68" t="str">
        <f>IF(BE$374=" ", " ",INDEX(User_interface!$C$85:$C$174,MATCH(Berekeningen!BE$374,User_interface!$B$85:$B$174))*INDEX(User_interface!$E$85:$E$174,MATCH(Berekeningen!BE$374,User_interface!$B$85:$B$174))*User_interface!$J$54*User_interface!$J$55-INDEX(User_interface!$C$85:$C$174,MATCH(Berekeningen!BE$374,User_interface!$B$85:$B$174))*INDEX(User_interface!$D$85:$D$174,MATCH(Berekeningen!BE$374,User_interface!$B$85:$B$174))*User_interface!$J$54*User_interface!$J$55)</f>
        <v xml:space="preserve"> </v>
      </c>
      <c r="BF381" s="68" t="str">
        <f>IF(BF$374=" ", " ",INDEX(User_interface!$C$85:$C$174,MATCH(Berekeningen!BF$374,User_interface!$B$85:$B$174))*INDEX(User_interface!$E$85:$E$174,MATCH(Berekeningen!BF$374,User_interface!$B$85:$B$174))*User_interface!$J$54*User_interface!$J$55-INDEX(User_interface!$C$85:$C$174,MATCH(Berekeningen!BF$374,User_interface!$B$85:$B$174))*INDEX(User_interface!$D$85:$D$174,MATCH(Berekeningen!BF$374,User_interface!$B$85:$B$174))*User_interface!$J$54*User_interface!$J$55)</f>
        <v xml:space="preserve"> </v>
      </c>
      <c r="BG381" s="68" t="str">
        <f>IF(BG$374=" ", " ",INDEX(User_interface!$C$85:$C$174,MATCH(Berekeningen!BG$374,User_interface!$B$85:$B$174))*INDEX(User_interface!$E$85:$E$174,MATCH(Berekeningen!BG$374,User_interface!$B$85:$B$174))*User_interface!$J$54*User_interface!$J$55-INDEX(User_interface!$C$85:$C$174,MATCH(Berekeningen!BG$374,User_interface!$B$85:$B$174))*INDEX(User_interface!$D$85:$D$174,MATCH(Berekeningen!BG$374,User_interface!$B$85:$B$174))*User_interface!$J$54*User_interface!$J$55)</f>
        <v xml:space="preserve"> </v>
      </c>
      <c r="BH381" s="68" t="str">
        <f>IF(BH$374=" ", " ",INDEX(User_interface!$C$85:$C$174,MATCH(Berekeningen!BH$374,User_interface!$B$85:$B$174))*INDEX(User_interface!$E$85:$E$174,MATCH(Berekeningen!BH$374,User_interface!$B$85:$B$174))*User_interface!$J$54*User_interface!$J$55-INDEX(User_interface!$C$85:$C$174,MATCH(Berekeningen!BH$374,User_interface!$B$85:$B$174))*INDEX(User_interface!$D$85:$D$174,MATCH(Berekeningen!BH$374,User_interface!$B$85:$B$174))*User_interface!$J$54*User_interface!$J$55)</f>
        <v xml:space="preserve"> </v>
      </c>
      <c r="BI381" s="68" t="str">
        <f>IF(BI$374=" ", " ",INDEX(User_interface!$C$85:$C$174,MATCH(Berekeningen!BI$374,User_interface!$B$85:$B$174))*INDEX(User_interface!$E$85:$E$174,MATCH(Berekeningen!BI$374,User_interface!$B$85:$B$174))*User_interface!$J$54*User_interface!$J$55-INDEX(User_interface!$C$85:$C$174,MATCH(Berekeningen!BI$374,User_interface!$B$85:$B$174))*INDEX(User_interface!$D$85:$D$174,MATCH(Berekeningen!BI$374,User_interface!$B$85:$B$174))*User_interface!$J$54*User_interface!$J$55)</f>
        <v xml:space="preserve"> </v>
      </c>
      <c r="BJ381" s="68" t="str">
        <f>IF(BJ$374=" ", " ",INDEX(User_interface!$C$85:$C$174,MATCH(Berekeningen!BJ$374,User_interface!$B$85:$B$174))*INDEX(User_interface!$E$85:$E$174,MATCH(Berekeningen!BJ$374,User_interface!$B$85:$B$174))*User_interface!$J$54*User_interface!$J$55-INDEX(User_interface!$C$85:$C$174,MATCH(Berekeningen!BJ$374,User_interface!$B$85:$B$174))*INDEX(User_interface!$D$85:$D$174,MATCH(Berekeningen!BJ$374,User_interface!$B$85:$B$174))*User_interface!$J$54*User_interface!$J$55)</f>
        <v xml:space="preserve"> </v>
      </c>
      <c r="BK381" s="68" t="str">
        <f>IF(BK$374=" ", " ",INDEX(User_interface!$C$85:$C$174,MATCH(Berekeningen!BK$374,User_interface!$B$85:$B$174))*INDEX(User_interface!$E$85:$E$174,MATCH(Berekeningen!BK$374,User_interface!$B$85:$B$174))*User_interface!$J$54*User_interface!$J$55-INDEX(User_interface!$C$85:$C$174,MATCH(Berekeningen!BK$374,User_interface!$B$85:$B$174))*INDEX(User_interface!$D$85:$D$174,MATCH(Berekeningen!BK$374,User_interface!$B$85:$B$174))*User_interface!$J$54*User_interface!$J$55)</f>
        <v xml:space="preserve"> </v>
      </c>
      <c r="BL381" s="68" t="str">
        <f>IF(BL$374=" ", " ",INDEX(User_interface!$C$85:$C$174,MATCH(Berekeningen!BL$374,User_interface!$B$85:$B$174))*INDEX(User_interface!$E$85:$E$174,MATCH(Berekeningen!BL$374,User_interface!$B$85:$B$174))*User_interface!$J$54*User_interface!$J$55-INDEX(User_interface!$C$85:$C$174,MATCH(Berekeningen!BL$374,User_interface!$B$85:$B$174))*INDEX(User_interface!$D$85:$D$174,MATCH(Berekeningen!BL$374,User_interface!$B$85:$B$174))*User_interface!$J$54*User_interface!$J$55)</f>
        <v xml:space="preserve"> </v>
      </c>
      <c r="BM381" s="68" t="str">
        <f>IF(BM$374=" ", " ",INDEX(User_interface!$C$85:$C$174,MATCH(Berekeningen!BM$374,User_interface!$B$85:$B$174))*INDEX(User_interface!$E$85:$E$174,MATCH(Berekeningen!BM$374,User_interface!$B$85:$B$174))*User_interface!$J$54*User_interface!$J$55-INDEX(User_interface!$C$85:$C$174,MATCH(Berekeningen!BM$374,User_interface!$B$85:$B$174))*INDEX(User_interface!$D$85:$D$174,MATCH(Berekeningen!BM$374,User_interface!$B$85:$B$174))*User_interface!$J$54*User_interface!$J$55)</f>
        <v xml:space="preserve"> </v>
      </c>
    </row>
    <row r="382" spans="2:65">
      <c r="B382" s="88" t="s">
        <v>5</v>
      </c>
      <c r="C382" s="88" t="s">
        <v>32</v>
      </c>
      <c r="D382" s="68" t="s">
        <v>6</v>
      </c>
      <c r="E382" s="86" t="str">
        <f t="shared" si="20"/>
        <v>Ref.</v>
      </c>
      <c r="P382" s="55">
        <f>IF(P$374=" "," ",IF(P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Q382" s="55">
        <f>IF(Q$374=" "," ",IF(Q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R382" s="55">
        <f>IF(R$374=" "," ",IF(R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S382" s="55">
        <f>IF(S$374=" "," ",IF(S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T382" s="55">
        <f>IF(T$374=" "," ",IF(T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U382" s="55">
        <f>IF(U$374=" "," ",IF(U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V382" s="55">
        <f>IF(V$374=" "," ",IF(V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W382" s="55">
        <f>IF(W$374=" "," ",IF(W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X382" s="55">
        <f>IF(X$374=" "," ",IF(X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Y382" s="55">
        <f>IF(Y$374=" "," ",IF(Y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Z382" s="55">
        <f>IF(Z$374=" "," ",IF(Z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A382" s="55">
        <f>IF(AA$374=" "," ",IF(AA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B382" s="55">
        <f>IF(AB$374=" "," ",IF(AB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C382" s="55">
        <f>IF(AC$374=" "," ",IF(AC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D382" s="55">
        <f>IF(AD$374=" "," ",IF(AD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E382" s="55">
        <f>IF(AE$374=" "," ",IF(AE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F382" s="55">
        <f>IF(AF$374=" "," ",IF(AF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G382" s="55">
        <f>IF(AG$374=" "," ",IF(AG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H382" s="55">
        <f>IF(AH$374=" "," ",IF(AH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I382" s="55">
        <f>IF(AI$374=" "," ",IF(AI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J382" s="55">
        <f>IF(AJ$374=" "," ",IF(AJ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K382" s="55">
        <f>IF(AK$374=" "," ",IF(AK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L382" s="55">
        <f>IF(AL$374=" "," ",IF(AL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M382" s="55">
        <f>IF(AM$374=" "," ",IF(AM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N382" s="55">
        <f>IF(AN$374=" "," ",IF(AN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>0</v>
      </c>
      <c r="AO382" s="55" t="str">
        <f>IF(AO$374=" "," ",IF(AO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P382" s="55" t="str">
        <f>IF(AP$374=" "," ",IF(AP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Q382" s="55" t="str">
        <f>IF(AQ$374=" "," ",IF(AQ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R382" s="55" t="str">
        <f>IF(AR$374=" "," ",IF(AR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S382" s="55" t="str">
        <f>IF(AS$374=" "," ",IF(AS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T382" s="55" t="str">
        <f>IF(AT$374=" "," ",IF(AT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U382" s="55" t="str">
        <f>IF(AU$374=" "," ",IF(AU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V382" s="55" t="str">
        <f>IF(AV$374=" "," ",IF(AV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W382" s="55" t="str">
        <f>IF(AW$374=" "," ",IF(AW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X382" s="55" t="str">
        <f>IF(AX$374=" "," ",IF(AX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Y382" s="55" t="str">
        <f>IF(AY$374=" "," ",IF(AY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AZ382" s="55" t="str">
        <f>IF(AZ$374=" "," ",IF(AZ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A382" s="55" t="str">
        <f>IF(BA$374=" "," ",IF(BA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B382" s="55" t="str">
        <f>IF(BB$374=" "," ",IF(BB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C382" s="55" t="str">
        <f>IF(BC$374=" "," ",IF(BC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D382" s="55" t="str">
        <f>IF(BD$374=" "," ",IF(BD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E382" s="55" t="str">
        <f>IF(BE$374=" "," ",IF(BE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F382" s="55" t="str">
        <f>IF(BF$374=" "," ",IF(BF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G382" s="55" t="str">
        <f>IF(BG$374=" "," ",IF(BG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H382" s="55" t="str">
        <f>IF(BH$374=" "," ",IF(BH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I382" s="55" t="str">
        <f>IF(BI$374=" "," ",IF(BI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J382" s="55" t="str">
        <f>IF(BJ$374=" "," ",IF(BJ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K382" s="55" t="str">
        <f>IF(BK$374=" "," ",IF(BK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L382" s="55" t="str">
        <f>IF(BL$374=" "," ",IF(BL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  <c r="BM382" s="55" t="str">
        <f>IF(BM$374=" "," ",IF(BM374=Berekeningen!$P374,(IF($E382=$S$3,INDEX(Data_sheet!$P$121:$P$128,MATCH(Berekeningen!$C382,Data_sheet!$C$121:$C$128,0))*User_interface!$J$54,IF($E382=$S$4,INDEX(Data_sheet!$Q$121:$Q$128,MATCH(Berekeningen!$C382,Data_sheet!$C$121:$C$128,0))*User_interface!$J$54,IF($E382=$S$5,INDEX(Data_sheet!$R$121:$R$128,MATCH(Berekeningen!$C382,Data_sheet!$C$121:$C$128,0))*User_interface!$J$54,IF($E382=$S$6,0,"ERROR"))))),0))</f>
        <v xml:space="preserve"> </v>
      </c>
    </row>
    <row r="383" spans="2:65">
      <c r="B383" s="88"/>
      <c r="C383" s="68" t="s">
        <v>43</v>
      </c>
      <c r="D383" s="68" t="s">
        <v>6</v>
      </c>
      <c r="F383" s="68" t="str">
        <f>IF(F374=" "," ",SUM(SUMIF($B375:$B382,$U$4,F375:F382),-SUMIF($B375:$B382,$U$3,F375:F382))/(1+User_interface!$J$59)^(F374-($P374-1)))</f>
        <v xml:space="preserve"> </v>
      </c>
      <c r="G383" s="68" t="str">
        <f>IF(G374=" "," ",SUM(SUMIF($B375:$B382,$U$4,G375:G382),-SUMIF($B375:$B382,$U$3,G375:G382))/(1+User_interface!$J$59)^(G374-($P374-1)))</f>
        <v xml:space="preserve"> </v>
      </c>
      <c r="H383" s="68" t="str">
        <f>IF(H374=" "," ",SUM(SUMIF($B375:$B382,$U$4,H375:H382),-SUMIF($B375:$B382,$U$3,H375:H382))/(1+User_interface!$J$59)^(H374-($P374-1)))</f>
        <v xml:space="preserve"> </v>
      </c>
      <c r="I383" s="68" t="str">
        <f>IF(I374=" "," ",SUM(SUMIF($B375:$B382,$U$4,I375:I382),-SUMIF($B375:$B382,$U$3,I375:I382))/(1+User_interface!$J$59)^(I374-($P374-1)))</f>
        <v xml:space="preserve"> </v>
      </c>
      <c r="J383" s="68" t="str">
        <f>IF(J374=" "," ",SUM(SUMIF($B375:$B382,$U$4,J375:J382),-SUMIF($B375:$B382,$U$3,J375:J382))/(1+User_interface!$J$59)^(J374-($P374-1)))</f>
        <v xml:space="preserve"> </v>
      </c>
      <c r="K383" s="68" t="str">
        <f>IF(K374=" "," ",SUM(SUMIF($B375:$B382,$U$4,K375:K382),-SUMIF($B375:$B382,$U$3,K375:K382))/(1+User_interface!$J$59)^(K374-($P374-1)))</f>
        <v xml:space="preserve"> </v>
      </c>
      <c r="L383" s="68" t="str">
        <f>IF(L374=" "," ",SUM(SUMIF($B375:$B382,$U$4,L375:L382),-SUMIF($B375:$B382,$U$3,L375:L382))/(1+User_interface!$J$59)^(L374-($P374-1)))</f>
        <v xml:space="preserve"> </v>
      </c>
      <c r="M383" s="68" t="str">
        <f>IF(M374=" "," ",SUM(SUMIF($B375:$B382,$U$4,M375:M382),-SUMIF($B375:$B382,$U$3,M375:M382))/(1+User_interface!$J$59)^(M374-($P374-1)))</f>
        <v xml:space="preserve"> </v>
      </c>
      <c r="N383" s="68" t="str">
        <f>IF(N374=" "," ",SUM(SUMIF($B375:$B382,$U$4,N375:N382),-SUMIF($B375:$B382,$U$3,N375:N382))/(1+User_interface!$J$59)^(N374-($P374-1)))</f>
        <v xml:space="preserve"> </v>
      </c>
      <c r="O383" s="68" t="str">
        <f>IF(O374=" "," ",SUM(SUMIF($B375:$B382,$U$4,O375:O382),-SUMIF($B375:$B382,$U$3,O375:O382))/(1+User_interface!$J$59)^(O374-($P374-1)))</f>
        <v xml:space="preserve"> </v>
      </c>
      <c r="P383" s="68">
        <f>IF(P374=" "," ",SUM(SUMIF($B375:$B382,$U$4,P375:P382),-SUMIF($B375:$B382,$U$3,P375:P382))/(1+User_interface!$J$59)^(P374-($P374-1)))</f>
        <v>2063597.8431440443</v>
      </c>
      <c r="Q383" s="68">
        <f>IF(Q374=" "," ",SUM(SUMIF($B375:$B382,$U$4,Q375:Q382),-SUMIF($B375:$B382,$U$3,Q375:Q382))/(1+User_interface!$J$59)^(Q374-($P374-1)))</f>
        <v>492965.59013705968</v>
      </c>
      <c r="R383" s="68">
        <f>IF(R374=" "," ",SUM(SUMIF($B375:$B382,$U$4,R375:R382),-SUMIF($B375:$B382,$U$3,R375:R382))/(1+User_interface!$J$59)^(R374-($P374-1)))</f>
        <v>450922.52197291947</v>
      </c>
      <c r="S383" s="68">
        <f>IF(S374=" "," ",SUM(SUMIF($B375:$B382,$U$4,S375:S382),-SUMIF($B375:$B382,$U$3,S375:S382))/(1+User_interface!$J$59)^(S374-($P374-1)))</f>
        <v>413106.57370146993</v>
      </c>
      <c r="T383" s="68">
        <f>IF(T374=" "," ",SUM(SUMIF($B375:$B382,$U$4,T375:T382),-SUMIF($B375:$B382,$U$3,T375:T382))/(1+User_interface!$J$59)^(T374-($P374-1)))</f>
        <v>379094.54452822777</v>
      </c>
      <c r="U383" s="68">
        <f>IF(U374=" "," ",SUM(SUMIF($B375:$B382,$U$4,U375:U382),-SUMIF($B375:$B382,$U$3,U375:U382))/(1+User_interface!$J$59)^(U374-($P374-1)))</f>
        <v>348505.464107387</v>
      </c>
      <c r="V383" s="68">
        <f>IF(V374=" "," ",SUM(SUMIF($B375:$B382,$U$4,V375:V382),-SUMIF($B375:$B382,$U$3,V375:V382))/(1+User_interface!$J$59)^(V374-($P374-1)))</f>
        <v>320996.38912481244</v>
      </c>
      <c r="W383" s="68">
        <f>IF(W374=" "," ",SUM(SUMIF($B375:$B382,$U$4,W375:W382),-SUMIF($B375:$B382,$U$3,W375:W382))/(1+User_interface!$J$59)^(W374-($P374-1)))</f>
        <v>296258.61744263419</v>
      </c>
      <c r="X383" s="68">
        <f>IF(X374=" "," ",SUM(SUMIF($B375:$B382,$U$4,X375:X382),-SUMIF($B375:$B382,$U$3,X375:X382))/(1+User_interface!$J$59)^(X374-($P374-1)))</f>
        <v>274014.2783895451</v>
      </c>
      <c r="Y383" s="68">
        <f>IF(Y374=" "," ",SUM(SUMIF($B375:$B382,$U$4,Y375:Y382),-SUMIF($B375:$B382,$U$3,Y375:Y382))/(1+User_interface!$J$59)^(Y374-($P374-1)))</f>
        <v>254013.26188376572</v>
      </c>
      <c r="Z383" s="68">
        <f>IF(Z374=" "," ",SUM(SUMIF($B375:$B382,$U$4,Z375:Z382),-SUMIF($B375:$B382,$U$3,Z375:Z382))/(1+User_interface!$J$59)^(Z374-($P374-1)))</f>
        <v>236030.45277243532</v>
      </c>
      <c r="AA383" s="68">
        <f>IF(AA374=" "," ",SUM(SUMIF($B375:$B382,$U$4,AA375:AA382),-SUMIF($B375:$B382,$U$3,AA375:AA382))/(1+User_interface!$J$59)^(AA374-($P374-1)))</f>
        <v>217835.89245466975</v>
      </c>
      <c r="AB383" s="68">
        <f>IF(AB374=" "," ",SUM(SUMIF($B375:$B382,$U$4,AB375:AB382),-SUMIF($B375:$B382,$U$3,AB375:AB382))/(1+User_interface!$J$59)^(AB374-($P374-1)))</f>
        <v>201696.84871930903</v>
      </c>
      <c r="AC383" s="68">
        <f>IF(AC374=" "," ",SUM(SUMIF($B375:$B382,$U$4,AC375:AC382),-SUMIF($B375:$B382,$U$3,AC375:AC382))/(1+User_interface!$J$59)^(AC374-($P374-1)))</f>
        <v>187383.18587963245</v>
      </c>
      <c r="AD383" s="68">
        <f>IF(AD374=" "," ",SUM(SUMIF($B375:$B382,$U$4,AD375:AD382),-SUMIF($B375:$B382,$U$3,AD375:AD382))/(1+User_interface!$J$59)^(AD374-($P374-1)))</f>
        <v>174690.37583354447</v>
      </c>
      <c r="AE383" s="68">
        <f>IF(AE374=" "," ",SUM(SUMIF($B375:$B382,$U$4,AE375:AE382),-SUMIF($B375:$B382,$U$3,AE375:AE382))/(1+User_interface!$J$59)^(AE374-($P374-1)))</f>
        <v>163436.66081092291</v>
      </c>
      <c r="AF383" s="68">
        <f>IF(AF374=" "," ",SUM(SUMIF($B375:$B382,$U$4,AF375:AF382),-SUMIF($B375:$B382,$U$3,AF375:AF382))/(1+User_interface!$J$59)^(AF374-($P374-1)))</f>
        <v>153460.5295439726</v>
      </c>
      <c r="AG383" s="68">
        <f>IF(AG374=" "," ",SUM(SUMIF($B375:$B382,$U$4,AG375:AG382),-SUMIF($B375:$B382,$U$3,AG375:AG382))/(1+User_interface!$J$59)^(AG374-($P374-1)))</f>
        <v>144618.47231026675</v>
      </c>
      <c r="AH383" s="68">
        <f>IF(AH374=" "," ",SUM(SUMIF($B375:$B382,$U$4,AH375:AH382),-SUMIF($B375:$B382,$U$3,AH375:AH382))/(1+User_interface!$J$59)^(AH374-($P374-1)))</f>
        <v>136782.98410118491</v>
      </c>
      <c r="AI383" s="68">
        <f>IF(AI374=" "," ",SUM(SUMIF($B375:$B382,$U$4,AI375:AI382),-SUMIF($B375:$B382,$U$3,AI375:AI382))/(1+User_interface!$J$59)^(AI374-($P374-1)))</f>
        <v>129840.788553315</v>
      </c>
      <c r="AJ383" s="68">
        <f>IF(AJ374=" "," ",SUM(SUMIF($B375:$B382,$U$4,AJ375:AJ382),-SUMIF($B375:$B382,$U$3,AJ375:AJ382))/(1+User_interface!$J$59)^(AJ374-($P374-1)))</f>
        <v>123691.25829302412</v>
      </c>
      <c r="AK383" s="68">
        <f>IF(AK374=" "," ",SUM(SUMIF($B375:$B382,$U$4,AK375:AK382),-SUMIF($B375:$B382,$U$3,AK375:AK382))/(1+User_interface!$J$59)^(AK374-($P374-1)))</f>
        <v>118245.01002571883</v>
      </c>
      <c r="AL383" s="68">
        <f>IF(AL374=" "," ",SUM(SUMIF($B375:$B382,$U$4,AL375:AL382),-SUMIF($B375:$B382,$U$3,AL375:AL382))/(1+User_interface!$J$59)^(AL374-($P374-1)))</f>
        <v>113422.65508771801</v>
      </c>
      <c r="AM383" s="68">
        <f>IF(AM374=" "," ",SUM(SUMIF($B375:$B382,$U$4,AM375:AM382),-SUMIF($B375:$B382,$U$3,AM375:AM382))/(1+User_interface!$J$59)^(AM374-($P374-1)))</f>
        <v>109153.68830256251</v>
      </c>
      <c r="AN383" s="68">
        <f>IF(AN374=" "," ",SUM(SUMIF($B375:$B382,$U$4,AN375:AN382),-SUMIF($B375:$B382,$U$3,AN375:AN382))/(1+User_interface!$J$59)^(AN374-($P374-1)))</f>
        <v>105375.49987383287</v>
      </c>
      <c r="AO383" s="68" t="str">
        <f>IF(AO374=" "," ",SUM(SUMIF($B375:$B382,$U$4,AO375:AO382),-SUMIF($B375:$B382,$U$3,AO375:AO382))/(1+User_interface!$J$59)^(AO374-($P374-1)))</f>
        <v xml:space="preserve"> </v>
      </c>
      <c r="AP383" s="68" t="str">
        <f>IF(AP374=" "," ",SUM(SUMIF($B375:$B382,$U$4,AP375:AP382),-SUMIF($B375:$B382,$U$3,AP375:AP382))/(1+User_interface!$J$59)^(AP374-($P374-1)))</f>
        <v xml:space="preserve"> </v>
      </c>
      <c r="AQ383" s="68" t="str">
        <f>IF(AQ374=" "," ",SUM(SUMIF($B375:$B382,$U$4,AQ375:AQ382),-SUMIF($B375:$B382,$U$3,AQ375:AQ382))/(1+User_interface!$J$59)^(AQ374-($P374-1)))</f>
        <v xml:space="preserve"> </v>
      </c>
      <c r="AR383" s="68" t="str">
        <f>IF(AR374=" "," ",SUM(SUMIF($B375:$B382,$U$4,AR375:AR382),-SUMIF($B375:$B382,$U$3,AR375:AR382))/(1+User_interface!$J$59)^(AR374-($P374-1)))</f>
        <v xml:space="preserve"> </v>
      </c>
      <c r="AS383" s="68" t="str">
        <f>IF(AS374=" "," ",SUM(SUMIF($B375:$B382,$U$4,AS375:AS382),-SUMIF($B375:$B382,$U$3,AS375:AS382))/(1+User_interface!$J$59)^(AS374-($P374-1)))</f>
        <v xml:space="preserve"> </v>
      </c>
      <c r="AT383" s="68" t="str">
        <f>IF(AT374=" "," ",SUM(SUMIF($B375:$B382,$U$4,AT375:AT382),-SUMIF($B375:$B382,$U$3,AT375:AT382))/(1+User_interface!$J$59)^(AT374-($P374-1)))</f>
        <v xml:space="preserve"> </v>
      </c>
      <c r="AU383" s="68" t="str">
        <f>IF(AU374=" "," ",SUM(SUMIF($B375:$B382,$U$4,AU375:AU382),-SUMIF($B375:$B382,$U$3,AU375:AU382))/(1+User_interface!$J$59)^(AU374-($P374-1)))</f>
        <v xml:space="preserve"> </v>
      </c>
      <c r="AV383" s="68" t="str">
        <f>IF(AV374=" "," ",SUM(SUMIF($B375:$B382,$U$4,AV375:AV382),-SUMIF($B375:$B382,$U$3,AV375:AV382))/(1+User_interface!$J$59)^(AV374-($P374-1)))</f>
        <v xml:space="preserve"> </v>
      </c>
      <c r="AW383" s="68" t="str">
        <f>IF(AW374=" "," ",SUM(SUMIF($B375:$B382,$U$4,AW375:AW382),-SUMIF($B375:$B382,$U$3,AW375:AW382))/(1+User_interface!$J$59)^(AW374-($P374-1)))</f>
        <v xml:space="preserve"> </v>
      </c>
      <c r="AX383" s="68" t="str">
        <f>IF(AX374=" "," ",SUM(SUMIF($B375:$B382,$U$4,AX375:AX382),-SUMIF($B375:$B382,$U$3,AX375:AX382))/(1+User_interface!$J$59)^(AX374-($P374-1)))</f>
        <v xml:space="preserve"> </v>
      </c>
      <c r="AY383" s="68" t="str">
        <f>IF(AY374=" "," ",SUM(SUMIF($B375:$B382,$U$4,AY375:AY382),-SUMIF($B375:$B382,$U$3,AY375:AY382))/(1+User_interface!$J$59)^(AY374-($P374-1)))</f>
        <v xml:space="preserve"> </v>
      </c>
      <c r="AZ383" s="68" t="str">
        <f>IF(AZ374=" "," ",SUM(SUMIF($B375:$B382,$U$4,AZ375:AZ382),-SUMIF($B375:$B382,$U$3,AZ375:AZ382))/(1+User_interface!$J$59)^(AZ374-($P374-1)))</f>
        <v xml:space="preserve"> </v>
      </c>
      <c r="BA383" s="68" t="str">
        <f>IF(BA374=" "," ",SUM(SUMIF($B375:$B382,$U$4,BA375:BA382),-SUMIF($B375:$B382,$U$3,BA375:BA382))/(1+User_interface!$J$59)^(BA374-($P374-1)))</f>
        <v xml:space="preserve"> </v>
      </c>
      <c r="BB383" s="68" t="str">
        <f>IF(BB374=" "," ",SUM(SUMIF($B375:$B382,$U$4,BB375:BB382),-SUMIF($B375:$B382,$U$3,BB375:BB382))/(1+User_interface!$J$59)^(BB374-($P374-1)))</f>
        <v xml:space="preserve"> </v>
      </c>
      <c r="BC383" s="68" t="str">
        <f>IF(BC374=" "," ",SUM(SUMIF($B375:$B382,$U$4,BC375:BC382),-SUMIF($B375:$B382,$U$3,BC375:BC382))/(1+User_interface!$J$59)^(BC374-($P374-1)))</f>
        <v xml:space="preserve"> </v>
      </c>
      <c r="BD383" s="68" t="str">
        <f>IF(BD374=" "," ",SUM(SUMIF($B375:$B382,$U$4,BD375:BD382),-SUMIF($B375:$B382,$U$3,BD375:BD382))/(1+User_interface!$J$59)^(BD374-($P374-1)))</f>
        <v xml:space="preserve"> </v>
      </c>
      <c r="BE383" s="68" t="str">
        <f>IF(BE374=" "," ",SUM(SUMIF($B375:$B382,$U$4,BE375:BE382),-SUMIF($B375:$B382,$U$3,BE375:BE382))/(1+User_interface!$J$59)^(BE374-($P374-1)))</f>
        <v xml:space="preserve"> </v>
      </c>
      <c r="BF383" s="68" t="str">
        <f>IF(BF374=" "," ",SUM(SUMIF($B375:$B382,$U$4,BF375:BF382),-SUMIF($B375:$B382,$U$3,BF375:BF382))/(1+User_interface!$J$59)^(BF374-($P374-1)))</f>
        <v xml:space="preserve"> </v>
      </c>
      <c r="BG383" s="68" t="str">
        <f>IF(BG374=" "," ",SUM(SUMIF($B375:$B382,$U$4,BG375:BG382),-SUMIF($B375:$B382,$U$3,BG375:BG382))/(1+User_interface!$J$59)^(BG374-($P374-1)))</f>
        <v xml:space="preserve"> </v>
      </c>
      <c r="BH383" s="68" t="str">
        <f>IF(BH374=" "," ",SUM(SUMIF($B375:$B382,$U$4,BH375:BH382),-SUMIF($B375:$B382,$U$3,BH375:BH382))/(1+User_interface!$J$59)^(BH374-($P374-1)))</f>
        <v xml:space="preserve"> </v>
      </c>
      <c r="BI383" s="68" t="str">
        <f>IF(BI374=" "," ",SUM(SUMIF($B375:$B382,$U$4,BI375:BI382),-SUMIF($B375:$B382,$U$3,BI375:BI382))/(1+User_interface!$J$59)^(BI374-($P374-1)))</f>
        <v xml:space="preserve"> </v>
      </c>
      <c r="BJ383" s="68" t="str">
        <f>IF(BJ374=" "," ",SUM(SUMIF($B375:$B382,$U$4,BJ375:BJ382),-SUMIF($B375:$B382,$U$3,BJ375:BJ382))/(1+User_interface!$J$59)^(BJ374-($P374-1)))</f>
        <v xml:space="preserve"> </v>
      </c>
      <c r="BK383" s="68" t="str">
        <f>IF(BK374=" "," ",SUM(SUMIF($B375:$B382,$U$4,BK375:BK382),-SUMIF($B375:$B382,$U$3,BK375:BK382))/(1+User_interface!$J$59)^(BK374-($P374-1)))</f>
        <v xml:space="preserve"> </v>
      </c>
      <c r="BL383" s="68" t="str">
        <f>IF(BL374=" "," ",SUM(SUMIF($B375:$B382,$U$4,BL375:BL382),-SUMIF($B375:$B382,$U$3,BL375:BL382))/(1+User_interface!$J$59)^(BL374-($P374-1)))</f>
        <v xml:space="preserve"> </v>
      </c>
      <c r="BM383" s="68" t="str">
        <f>IF(BM374=" "," ",SUM(SUMIF($B375:$B382,$U$4,BM375:BM382),-SUMIF($B375:$B382,$U$3,BM375:BM382))/(1+User_interface!$J$59)^(BM374-($P374-1)))</f>
        <v xml:space="preserve"> </v>
      </c>
    </row>
    <row r="384" spans="2:65">
      <c r="B384" s="88"/>
      <c r="C384" s="68" t="s">
        <v>131</v>
      </c>
      <c r="D384" s="68" t="s">
        <v>6</v>
      </c>
      <c r="F384" s="68" t="str">
        <f>IF(F374=" "," ",SUM(SUMIF($B375:$B382,$U$3,F375:F382),-SUMIF($B375:$B382,$U$4,F375:F382))/(1+User_interface!$J$59)^(F374-($P374-1)))</f>
        <v xml:space="preserve"> </v>
      </c>
      <c r="G384" s="68" t="str">
        <f>IF(G374=" "," ",SUM(SUMIF($B375:$B382,$U$3,G375:G382),-SUMIF($B375:$B382,$U$4,G375:G382))/(1+User_interface!$J$59)^(G374-($P374-1)))</f>
        <v xml:space="preserve"> </v>
      </c>
      <c r="H384" s="68" t="str">
        <f>IF(H374=" "," ",SUM(SUMIF($B375:$B382,$U$3,H375:H382),-SUMIF($B375:$B382,$U$4,H375:H382))/(1+User_interface!$J$59)^(H374-($P374-1)))</f>
        <v xml:space="preserve"> </v>
      </c>
      <c r="I384" s="68" t="str">
        <f>IF(I374=" "," ",SUM(SUMIF($B375:$B382,$U$3,I375:I382),-SUMIF($B375:$B382,$U$4,I375:I382))/(1+User_interface!$J$59)^(I374-($P374-1)))</f>
        <v xml:space="preserve"> </v>
      </c>
      <c r="J384" s="68" t="str">
        <f>IF(J374=" "," ",SUM(SUMIF($B375:$B382,$U$3,J375:J382),-SUMIF($B375:$B382,$U$4,J375:J382))/(1+User_interface!$J$59)^(J374-($P374-1)))</f>
        <v xml:space="preserve"> </v>
      </c>
      <c r="K384" s="68" t="str">
        <f>IF(K374=" "," ",SUM(SUMIF($B375:$B382,$U$3,K375:K382),-SUMIF($B375:$B382,$U$4,K375:K382))/(1+User_interface!$J$59)^(K374-($P374-1)))</f>
        <v xml:space="preserve"> </v>
      </c>
      <c r="L384" s="68" t="str">
        <f>IF(L374=" "," ",SUM(SUMIF($B375:$B382,$U$3,L375:L382),-SUMIF($B375:$B382,$U$4,L375:L382))/(1+User_interface!$J$59)^(L374-($P374-1)))</f>
        <v xml:space="preserve"> </v>
      </c>
      <c r="M384" s="68" t="str">
        <f>IF(M374=" "," ",SUM(SUMIF($B375:$B382,$U$3,M375:M382),-SUMIF($B375:$B382,$U$4,M375:M382))/(1+User_interface!$J$59)^(M374-($P374-1)))</f>
        <v xml:space="preserve"> </v>
      </c>
      <c r="N384" s="68" t="str">
        <f>IF(N374=" "," ",SUM(SUMIF($B375:$B382,$U$3,N375:N382),-SUMIF($B375:$B382,$U$4,N375:N382))/(1+User_interface!$J$59)^(N374-($P374-1)))</f>
        <v xml:space="preserve"> </v>
      </c>
      <c r="O384" s="68" t="str">
        <f>IF(O374=" "," ",SUM(SUMIF($B375:$B382,$U$3,O375:O382),-SUMIF($B375:$B382,$U$4,O375:O382))/(1+User_interface!$J$59)^(O374-($P374-1)))</f>
        <v xml:space="preserve"> </v>
      </c>
      <c r="P384" s="68">
        <f>IF(P374=" "," ",SUM(SUMIF($B375:$B382,$U$3,P375:P382),-SUMIF($B375:$B382,$U$4,P375:P382))/(1+User_interface!$J$59)^(P374-($P374-1)))</f>
        <v>-2063597.8431440443</v>
      </c>
      <c r="Q384" s="68">
        <f>IF(Q374=" "," ",SUM(SUMIF($B375:$B382,$U$3,Q375:Q382),-SUMIF($B375:$B382,$U$4,Q375:Q382))/(1+User_interface!$J$59)^(Q374-($P374-1)))</f>
        <v>-492965.59013705968</v>
      </c>
      <c r="R384" s="68">
        <f>IF(R374=" "," ",SUM(SUMIF($B375:$B382,$U$3,R375:R382),-SUMIF($B375:$B382,$U$4,R375:R382))/(1+User_interface!$J$59)^(R374-($P374-1)))</f>
        <v>-450922.52197291947</v>
      </c>
      <c r="S384" s="68">
        <f>IF(S374=" "," ",SUM(SUMIF($B375:$B382,$U$3,S375:S382),-SUMIF($B375:$B382,$U$4,S375:S382))/(1+User_interface!$J$59)^(S374-($P374-1)))</f>
        <v>-413106.57370146993</v>
      </c>
      <c r="T384" s="68">
        <f>IF(T374=" "," ",SUM(SUMIF($B375:$B382,$U$3,T375:T382),-SUMIF($B375:$B382,$U$4,T375:T382))/(1+User_interface!$J$59)^(T374-($P374-1)))</f>
        <v>-379094.54452822777</v>
      </c>
      <c r="U384" s="68">
        <f>IF(U374=" "," ",SUM(SUMIF($B375:$B382,$U$3,U375:U382),-SUMIF($B375:$B382,$U$4,U375:U382))/(1+User_interface!$J$59)^(U374-($P374-1)))</f>
        <v>-348505.464107387</v>
      </c>
      <c r="V384" s="68">
        <f>IF(V374=" "," ",SUM(SUMIF($B375:$B382,$U$3,V375:V382),-SUMIF($B375:$B382,$U$4,V375:V382))/(1+User_interface!$J$59)^(V374-($P374-1)))</f>
        <v>-320996.38912481244</v>
      </c>
      <c r="W384" s="68">
        <f>IF(W374=" "," ",SUM(SUMIF($B375:$B382,$U$3,W375:W382),-SUMIF($B375:$B382,$U$4,W375:W382))/(1+User_interface!$J$59)^(W374-($P374-1)))</f>
        <v>-296258.61744263419</v>
      </c>
      <c r="X384" s="68">
        <f>IF(X374=" "," ",SUM(SUMIF($B375:$B382,$U$3,X375:X382),-SUMIF($B375:$B382,$U$4,X375:X382))/(1+User_interface!$J$59)^(X374-($P374-1)))</f>
        <v>-274014.2783895451</v>
      </c>
      <c r="Y384" s="68">
        <f>IF(Y374=" "," ",SUM(SUMIF($B375:$B382,$U$3,Y375:Y382),-SUMIF($B375:$B382,$U$4,Y375:Y382))/(1+User_interface!$J$59)^(Y374-($P374-1)))</f>
        <v>-254013.26188376572</v>
      </c>
      <c r="Z384" s="68">
        <f>IF(Z374=" "," ",SUM(SUMIF($B375:$B382,$U$3,Z375:Z382),-SUMIF($B375:$B382,$U$4,Z375:Z382))/(1+User_interface!$J$59)^(Z374-($P374-1)))</f>
        <v>-236030.45277243532</v>
      </c>
      <c r="AA384" s="68">
        <f>IF(AA374=" "," ",SUM(SUMIF($B375:$B382,$U$3,AA375:AA382),-SUMIF($B375:$B382,$U$4,AA375:AA382))/(1+User_interface!$J$59)^(AA374-($P374-1)))</f>
        <v>-217835.89245466975</v>
      </c>
      <c r="AB384" s="68">
        <f>IF(AB374=" "," ",SUM(SUMIF($B375:$B382,$U$3,AB375:AB382),-SUMIF($B375:$B382,$U$4,AB375:AB382))/(1+User_interface!$J$59)^(AB374-($P374-1)))</f>
        <v>-201696.84871930903</v>
      </c>
      <c r="AC384" s="68">
        <f>IF(AC374=" "," ",SUM(SUMIF($B375:$B382,$U$3,AC375:AC382),-SUMIF($B375:$B382,$U$4,AC375:AC382))/(1+User_interface!$J$59)^(AC374-($P374-1)))</f>
        <v>-187383.18587963245</v>
      </c>
      <c r="AD384" s="68">
        <f>IF(AD374=" "," ",SUM(SUMIF($B375:$B382,$U$3,AD375:AD382),-SUMIF($B375:$B382,$U$4,AD375:AD382))/(1+User_interface!$J$59)^(AD374-($P374-1)))</f>
        <v>-174690.37583354447</v>
      </c>
      <c r="AE384" s="68">
        <f>IF(AE374=" "," ",SUM(SUMIF($B375:$B382,$U$3,AE375:AE382),-SUMIF($B375:$B382,$U$4,AE375:AE382))/(1+User_interface!$J$59)^(AE374-($P374-1)))</f>
        <v>-163436.66081092291</v>
      </c>
      <c r="AF384" s="68">
        <f>IF(AF374=" "," ",SUM(SUMIF($B375:$B382,$U$3,AF375:AF382),-SUMIF($B375:$B382,$U$4,AF375:AF382))/(1+User_interface!$J$59)^(AF374-($P374-1)))</f>
        <v>-153460.5295439726</v>
      </c>
      <c r="AG384" s="68">
        <f>IF(AG374=" "," ",SUM(SUMIF($B375:$B382,$U$3,AG375:AG382),-SUMIF($B375:$B382,$U$4,AG375:AG382))/(1+User_interface!$J$59)^(AG374-($P374-1)))</f>
        <v>-144618.47231026675</v>
      </c>
      <c r="AH384" s="68">
        <f>IF(AH374=" "," ",SUM(SUMIF($B375:$B382,$U$3,AH375:AH382),-SUMIF($B375:$B382,$U$4,AH375:AH382))/(1+User_interface!$J$59)^(AH374-($P374-1)))</f>
        <v>-136782.98410118491</v>
      </c>
      <c r="AI384" s="68">
        <f>IF(AI374=" "," ",SUM(SUMIF($B375:$B382,$U$3,AI375:AI382),-SUMIF($B375:$B382,$U$4,AI375:AI382))/(1+User_interface!$J$59)^(AI374-($P374-1)))</f>
        <v>-129840.788553315</v>
      </c>
      <c r="AJ384" s="68">
        <f>IF(AJ374=" "," ",SUM(SUMIF($B375:$B382,$U$3,AJ375:AJ382),-SUMIF($B375:$B382,$U$4,AJ375:AJ382))/(1+User_interface!$J$59)^(AJ374-($P374-1)))</f>
        <v>-123691.25829302412</v>
      </c>
      <c r="AK384" s="68">
        <f>IF(AK374=" "," ",SUM(SUMIF($B375:$B382,$U$3,AK375:AK382),-SUMIF($B375:$B382,$U$4,AK375:AK382))/(1+User_interface!$J$59)^(AK374-($P374-1)))</f>
        <v>-118245.01002571883</v>
      </c>
      <c r="AL384" s="68">
        <f>IF(AL374=" "," ",SUM(SUMIF($B375:$B382,$U$3,AL375:AL382),-SUMIF($B375:$B382,$U$4,AL375:AL382))/(1+User_interface!$J$59)^(AL374-($P374-1)))</f>
        <v>-113422.65508771801</v>
      </c>
      <c r="AM384" s="68">
        <f>IF(AM374=" "," ",SUM(SUMIF($B375:$B382,$U$3,AM375:AM382),-SUMIF($B375:$B382,$U$4,AM375:AM382))/(1+User_interface!$J$59)^(AM374-($P374-1)))</f>
        <v>-109153.68830256251</v>
      </c>
      <c r="AN384" s="68">
        <f>IF(AN374=" "," ",SUM(SUMIF($B375:$B382,$U$3,AN375:AN382),-SUMIF($B375:$B382,$U$4,AN375:AN382))/(1+User_interface!$J$59)^(AN374-($P374-1)))</f>
        <v>-105375.49987383287</v>
      </c>
      <c r="AO384" s="68" t="str">
        <f>IF(AO374=" "," ",SUM(SUMIF($B375:$B382,$U$3,AO375:AO382),-SUMIF($B375:$B382,$U$4,AO375:AO382))/(1+User_interface!$J$59)^(AO374-($P374-1)))</f>
        <v xml:space="preserve"> </v>
      </c>
      <c r="AP384" s="68" t="str">
        <f>IF(AP374=" "," ",SUM(SUMIF($B375:$B382,$U$3,AP375:AP382),-SUMIF($B375:$B382,$U$4,AP375:AP382))/(1+User_interface!$J$59)^(AP374-($P374-1)))</f>
        <v xml:space="preserve"> </v>
      </c>
      <c r="AQ384" s="68" t="str">
        <f>IF(AQ374=" "," ",SUM(SUMIF($B375:$B382,$U$3,AQ375:AQ382),-SUMIF($B375:$B382,$U$4,AQ375:AQ382))/(1+User_interface!$J$59)^(AQ374-($P374-1)))</f>
        <v xml:space="preserve"> </v>
      </c>
      <c r="AR384" s="68" t="str">
        <f>IF(AR374=" "," ",SUM(SUMIF($B375:$B382,$U$3,AR375:AR382),-SUMIF($B375:$B382,$U$4,AR375:AR382))/(1+User_interface!$J$59)^(AR374-($P374-1)))</f>
        <v xml:space="preserve"> </v>
      </c>
      <c r="AS384" s="68" t="str">
        <f>IF(AS374=" "," ",SUM(SUMIF($B375:$B382,$U$3,AS375:AS382),-SUMIF($B375:$B382,$U$4,AS375:AS382))/(1+User_interface!$J$59)^(AS374-($P374-1)))</f>
        <v xml:space="preserve"> </v>
      </c>
      <c r="AT384" s="68" t="str">
        <f>IF(AT374=" "," ",SUM(SUMIF($B375:$B382,$U$3,AT375:AT382),-SUMIF($B375:$B382,$U$4,AT375:AT382))/(1+User_interface!$J$59)^(AT374-($P374-1)))</f>
        <v xml:space="preserve"> </v>
      </c>
      <c r="AU384" s="68" t="str">
        <f>IF(AU374=" "," ",SUM(SUMIF($B375:$B382,$U$3,AU375:AU382),-SUMIF($B375:$B382,$U$4,AU375:AU382))/(1+User_interface!$J$59)^(AU374-($P374-1)))</f>
        <v xml:space="preserve"> </v>
      </c>
      <c r="AV384" s="68" t="str">
        <f>IF(AV374=" "," ",SUM(SUMIF($B375:$B382,$U$3,AV375:AV382),-SUMIF($B375:$B382,$U$4,AV375:AV382))/(1+User_interface!$J$59)^(AV374-($P374-1)))</f>
        <v xml:space="preserve"> </v>
      </c>
      <c r="AW384" s="68" t="str">
        <f>IF(AW374=" "," ",SUM(SUMIF($B375:$B382,$U$3,AW375:AW382),-SUMIF($B375:$B382,$U$4,AW375:AW382))/(1+User_interface!$J$59)^(AW374-($P374-1)))</f>
        <v xml:space="preserve"> </v>
      </c>
      <c r="AX384" s="68" t="str">
        <f>IF(AX374=" "," ",SUM(SUMIF($B375:$B382,$U$3,AX375:AX382),-SUMIF($B375:$B382,$U$4,AX375:AX382))/(1+User_interface!$J$59)^(AX374-($P374-1)))</f>
        <v xml:space="preserve"> </v>
      </c>
      <c r="AY384" s="68" t="str">
        <f>IF(AY374=" "," ",SUM(SUMIF($B375:$B382,$U$3,AY375:AY382),-SUMIF($B375:$B382,$U$4,AY375:AY382))/(1+User_interface!$J$59)^(AY374-($P374-1)))</f>
        <v xml:space="preserve"> </v>
      </c>
      <c r="AZ384" s="68" t="str">
        <f>IF(AZ374=" "," ",SUM(SUMIF($B375:$B382,$U$3,AZ375:AZ382),-SUMIF($B375:$B382,$U$4,AZ375:AZ382))/(1+User_interface!$J$59)^(AZ374-($P374-1)))</f>
        <v xml:space="preserve"> </v>
      </c>
      <c r="BA384" s="68" t="str">
        <f>IF(BA374=" "," ",SUM(SUMIF($B375:$B382,$U$3,BA375:BA382),-SUMIF($B375:$B382,$U$4,BA375:BA382))/(1+User_interface!$J$59)^(BA374-($P374-1)))</f>
        <v xml:space="preserve"> </v>
      </c>
      <c r="BB384" s="68" t="str">
        <f>IF(BB374=" "," ",SUM(SUMIF($B375:$B382,$U$3,BB375:BB382),-SUMIF($B375:$B382,$U$4,BB375:BB382))/(1+User_interface!$J$59)^(BB374-($P374-1)))</f>
        <v xml:space="preserve"> </v>
      </c>
      <c r="BC384" s="68" t="str">
        <f>IF(BC374=" "," ",SUM(SUMIF($B375:$B382,$U$3,BC375:BC382),-SUMIF($B375:$B382,$U$4,BC375:BC382))/(1+User_interface!$J$59)^(BC374-($P374-1)))</f>
        <v xml:space="preserve"> </v>
      </c>
      <c r="BD384" s="68" t="str">
        <f>IF(BD374=" "," ",SUM(SUMIF($B375:$B382,$U$3,BD375:BD382),-SUMIF($B375:$B382,$U$4,BD375:BD382))/(1+User_interface!$J$59)^(BD374-($P374-1)))</f>
        <v xml:space="preserve"> </v>
      </c>
      <c r="BE384" s="68" t="str">
        <f>IF(BE374=" "," ",SUM(SUMIF($B375:$B382,$U$3,BE375:BE382),-SUMIF($B375:$B382,$U$4,BE375:BE382))/(1+User_interface!$J$59)^(BE374-($P374-1)))</f>
        <v xml:space="preserve"> </v>
      </c>
      <c r="BF384" s="68" t="str">
        <f>IF(BF374=" "," ",SUM(SUMIF($B375:$B382,$U$3,BF375:BF382),-SUMIF($B375:$B382,$U$4,BF375:BF382))/(1+User_interface!$J$59)^(BF374-($P374-1)))</f>
        <v xml:space="preserve"> </v>
      </c>
      <c r="BG384" s="68" t="str">
        <f>IF(BG374=" "," ",SUM(SUMIF($B375:$B382,$U$3,BG375:BG382),-SUMIF($B375:$B382,$U$4,BG375:BG382))/(1+User_interface!$J$59)^(BG374-($P374-1)))</f>
        <v xml:space="preserve"> </v>
      </c>
      <c r="BH384" s="68" t="str">
        <f>IF(BH374=" "," ",SUM(SUMIF($B375:$B382,$U$3,BH375:BH382),-SUMIF($B375:$B382,$U$4,BH375:BH382))/(1+User_interface!$J$59)^(BH374-($P374-1)))</f>
        <v xml:space="preserve"> </v>
      </c>
      <c r="BI384" s="68" t="str">
        <f>IF(BI374=" "," ",SUM(SUMIF($B375:$B382,$U$3,BI375:BI382),-SUMIF($B375:$B382,$U$4,BI375:BI382))/(1+User_interface!$J$59)^(BI374-($P374-1)))</f>
        <v xml:space="preserve"> </v>
      </c>
      <c r="BJ384" s="68" t="str">
        <f>IF(BJ374=" "," ",SUM(SUMIF($B375:$B382,$U$3,BJ375:BJ382),-SUMIF($B375:$B382,$U$4,BJ375:BJ382))/(1+User_interface!$J$59)^(BJ374-($P374-1)))</f>
        <v xml:space="preserve"> </v>
      </c>
      <c r="BK384" s="68" t="str">
        <f>IF(BK374=" "," ",SUM(SUMIF($B375:$B382,$U$3,BK375:BK382),-SUMIF($B375:$B382,$U$4,BK375:BK382))/(1+User_interface!$J$59)^(BK374-($P374-1)))</f>
        <v xml:space="preserve"> </v>
      </c>
      <c r="BL384" s="68" t="str">
        <f>IF(BL374=" "," ",SUM(SUMIF($B375:$B382,$U$3,BL375:BL382),-SUMIF($B375:$B382,$U$4,BL375:BL382))/(1+User_interface!$J$59)^(BL374-($P374-1)))</f>
        <v xml:space="preserve"> </v>
      </c>
      <c r="BM384" s="68" t="str">
        <f>IF(BM374=" "," ",SUM(SUMIF($B375:$B382,$U$3,BM375:BM382),-SUMIF($B375:$B382,$U$4,BM375:BM382))/(1+User_interface!$J$59)^(BM374-($P374-1)))</f>
        <v xml:space="preserve"> </v>
      </c>
    </row>
    <row r="387" spans="2:65">
      <c r="B387" s="84" t="s">
        <v>40</v>
      </c>
    </row>
    <row r="388" spans="2:65">
      <c r="B388" s="84"/>
    </row>
    <row r="389" spans="2:65">
      <c r="B389" s="68" t="s">
        <v>44</v>
      </c>
      <c r="E389" s="68" t="s">
        <v>124</v>
      </c>
    </row>
    <row r="390" spans="2:65">
      <c r="B390" s="68" t="s">
        <v>45</v>
      </c>
      <c r="C390" s="68" t="s">
        <v>46</v>
      </c>
      <c r="D390" s="68">
        <f>COUNT(P392:BM392)</f>
        <v>30</v>
      </c>
      <c r="E390" s="85" t="str">
        <f>IF(D390=User_interface!K56, " ", "ERROR")</f>
        <v xml:space="preserve"> </v>
      </c>
      <c r="F390" s="85"/>
      <c r="G390" s="85"/>
      <c r="H390" s="85"/>
      <c r="I390" s="85"/>
      <c r="J390" s="85"/>
      <c r="K390" s="85"/>
      <c r="L390" s="85"/>
      <c r="M390" s="85"/>
      <c r="N390" s="85"/>
      <c r="O390" s="85"/>
    </row>
    <row r="392" spans="2:65">
      <c r="B392" s="88" t="s">
        <v>0</v>
      </c>
      <c r="C392" s="88"/>
      <c r="E392" s="68" t="s">
        <v>54</v>
      </c>
      <c r="F392" s="68" t="str">
        <f>IF(AND(ABS(SUM(G392,-1,-$P392))&lt;=User_interface!$K$67,SUM(G392,-1)&lt;=$P392),SUM(G392,-1)," ")</f>
        <v xml:space="preserve"> </v>
      </c>
      <c r="G392" s="68" t="str">
        <f>IF(AND(ABS(SUM(H392,-1,-$P392))&lt;=User_interface!$K$67,SUM(H392,-1)&lt;=$P392),SUM(H392,-1)," ")</f>
        <v xml:space="preserve"> </v>
      </c>
      <c r="H392" s="68" t="str">
        <f>IF(AND(ABS(SUM(I392,-1,-$P392))&lt;=User_interface!$K$67,SUM(I392,-1)&lt;=$P392),SUM(I392,-1)," ")</f>
        <v xml:space="preserve"> </v>
      </c>
      <c r="I392" s="68" t="str">
        <f>IF(AND(ABS(SUM(J392,-1,-$P392))&lt;=User_interface!$K$67,SUM(J392,-1)&lt;=$P392),SUM(J392,-1)," ")</f>
        <v xml:space="preserve"> </v>
      </c>
      <c r="J392" s="68" t="str">
        <f>IF(AND(ABS(SUM(K392,-1,-$P392))&lt;=User_interface!$K$67,SUM(K392,-1)&lt;=$P392),SUM(K392,-1)," ")</f>
        <v xml:space="preserve"> </v>
      </c>
      <c r="K392" s="68" t="str">
        <f>IF(AND(ABS(SUM(L392,-1,-$P392))&lt;=User_interface!$K$67,SUM(L392,-1)&lt;=$P392),SUM(L392,-1)," ")</f>
        <v xml:space="preserve"> </v>
      </c>
      <c r="L392" s="68" t="str">
        <f>IF(AND(ABS(SUM(M392,-1,-$P392))&lt;=User_interface!$K$67,SUM(M392,-1)&lt;=$P392),SUM(M392,-1)," ")</f>
        <v xml:space="preserve"> </v>
      </c>
      <c r="M392" s="68" t="str">
        <f>IF(AND(ABS(SUM(N392,-1,-$P392))&lt;=User_interface!$K$67,SUM(N392,-1)&lt;=$P392),SUM(N392,-1)," ")</f>
        <v xml:space="preserve"> </v>
      </c>
      <c r="N392" s="68" t="str">
        <f>IF(AND(ABS(SUM(O392,-1,-$P392))&lt;=User_interface!$K$67,SUM(O392,-1)&lt;=$P392),SUM(O392,-1)," ")</f>
        <v xml:space="preserve"> </v>
      </c>
      <c r="O392" s="68" t="str">
        <f>IF(AND(ABS(SUM(P392,-1,-$P392))&lt;=User_interface!$K$67,SUM(P392,-1)&lt;=$P392),SUM(P392,-1)," ")</f>
        <v xml:space="preserve"> </v>
      </c>
      <c r="P392" s="68">
        <f>2030+User_interface!K67</f>
        <v>2030</v>
      </c>
      <c r="Q392" s="68">
        <f>IF(AND(SUM(P392,2,-$P392)&lt;=User_interface!$K$56,SUM(P392,1)&gt;=$P392),SUM(P392,1)," ")</f>
        <v>2031</v>
      </c>
      <c r="R392" s="68">
        <f>IF(AND(SUM(Q392,2,-$P392)&lt;=User_interface!$K$56,SUM(Q392,1)&gt;=$P392),SUM(Q392,1)," ")</f>
        <v>2032</v>
      </c>
      <c r="S392" s="68">
        <f>IF(AND(SUM(R392,2,-$P392)&lt;=User_interface!$K$56,SUM(R392,1)&gt;=$P392),SUM(R392,1)," ")</f>
        <v>2033</v>
      </c>
      <c r="T392" s="68">
        <f>IF(AND(SUM(S392,2,-$P392)&lt;=User_interface!$K$56,SUM(S392,1)&gt;=$P392),SUM(S392,1)," ")</f>
        <v>2034</v>
      </c>
      <c r="U392" s="68">
        <f>IF(AND(SUM(T392,2,-$P392)&lt;=User_interface!$K$56,SUM(T392,1)&gt;=$P392),SUM(T392,1)," ")</f>
        <v>2035</v>
      </c>
      <c r="V392" s="68">
        <f>IF(AND(SUM(U392,2,-$P392)&lt;=User_interface!$K$56,SUM(U392,1)&gt;=$P392),SUM(U392,1)," ")</f>
        <v>2036</v>
      </c>
      <c r="W392" s="68">
        <f>IF(AND(SUM(V392,2,-$P392)&lt;=User_interface!$K$56,SUM(V392,1)&gt;=$P392),SUM(V392,1)," ")</f>
        <v>2037</v>
      </c>
      <c r="X392" s="68">
        <f>IF(AND(SUM(W392,2,-$P392)&lt;=User_interface!$K$56,SUM(W392,1)&gt;=$P392),SUM(W392,1)," ")</f>
        <v>2038</v>
      </c>
      <c r="Y392" s="68">
        <f>IF(AND(SUM(X392,2,-$P392)&lt;=User_interface!$K$56,SUM(X392,1)&gt;=$P392),SUM(X392,1)," ")</f>
        <v>2039</v>
      </c>
      <c r="Z392" s="68">
        <f>IF(AND(SUM(Y392,2,-$P392)&lt;=User_interface!$K$56,SUM(Y392,1)&gt;=$P392),SUM(Y392,1)," ")</f>
        <v>2040</v>
      </c>
      <c r="AA392" s="68">
        <f>IF(AND(SUM(Z392,2,-$P392)&lt;=User_interface!$K$56,SUM(Z392,1)&gt;=$P392),SUM(Z392,1)," ")</f>
        <v>2041</v>
      </c>
      <c r="AB392" s="68">
        <f>IF(AND(SUM(AA392,2,-$P392)&lt;=User_interface!$K$56,SUM(AA392,1)&gt;=$P392),SUM(AA392,1)," ")</f>
        <v>2042</v>
      </c>
      <c r="AC392" s="68">
        <f>IF(AND(SUM(AB392,2,-$P392)&lt;=User_interface!$K$56,SUM(AB392,1)&gt;=$P392),SUM(AB392,1)," ")</f>
        <v>2043</v>
      </c>
      <c r="AD392" s="68">
        <f>IF(AND(SUM(AC392,2,-$P392)&lt;=User_interface!$K$56,SUM(AC392,1)&gt;=$P392),SUM(AC392,1)," ")</f>
        <v>2044</v>
      </c>
      <c r="AE392" s="68">
        <f>IF(AND(SUM(AD392,2,-$P392)&lt;=User_interface!$K$56,SUM(AD392,1)&gt;=$P392),SUM(AD392,1)," ")</f>
        <v>2045</v>
      </c>
      <c r="AF392" s="68">
        <f>IF(AND(SUM(AE392,2,-$P392)&lt;=User_interface!$K$56,SUM(AE392,1)&gt;=$P392),SUM(AE392,1)," ")</f>
        <v>2046</v>
      </c>
      <c r="AG392" s="68">
        <f>IF(AND(SUM(AF392,2,-$P392)&lt;=User_interface!$K$56,SUM(AF392,1)&gt;=$P392),SUM(AF392,1)," ")</f>
        <v>2047</v>
      </c>
      <c r="AH392" s="68">
        <f>IF(AND(SUM(AG392,2,-$P392)&lt;=User_interface!$K$56,SUM(AG392,1)&gt;=$P392),SUM(AG392,1)," ")</f>
        <v>2048</v>
      </c>
      <c r="AI392" s="68">
        <f>IF(AND(SUM(AH392,2,-$P392)&lt;=User_interface!$K$56,SUM(AH392,1)&gt;=$P392),SUM(AH392,1)," ")</f>
        <v>2049</v>
      </c>
      <c r="AJ392" s="68">
        <f>IF(AND(SUM(AI392,2,-$P392)&lt;=User_interface!$K$56,SUM(AI392,1)&gt;=$P392),SUM(AI392,1)," ")</f>
        <v>2050</v>
      </c>
      <c r="AK392" s="68">
        <f>IF(AND(SUM(AJ392,2,-$P392)&lt;=User_interface!$K$56,SUM(AJ392,1)&gt;=$P392),SUM(AJ392,1)," ")</f>
        <v>2051</v>
      </c>
      <c r="AL392" s="68">
        <f>IF(AND(SUM(AK392,2,-$P392)&lt;=User_interface!$K$56,SUM(AK392,1)&gt;=$P392),SUM(AK392,1)," ")</f>
        <v>2052</v>
      </c>
      <c r="AM392" s="68">
        <f>IF(AND(SUM(AL392,2,-$P392)&lt;=User_interface!$K$56,SUM(AL392,1)&gt;=$P392),SUM(AL392,1)," ")</f>
        <v>2053</v>
      </c>
      <c r="AN392" s="68">
        <f>IF(AND(SUM(AM392,2,-$P392)&lt;=User_interface!$K$56,SUM(AM392,1)&gt;=$P392),SUM(AM392,1)," ")</f>
        <v>2054</v>
      </c>
      <c r="AO392" s="68">
        <f>IF(AND(SUM(AN392,2,-$P392)&lt;=User_interface!$K$56,SUM(AN392,1)&gt;=$P392),SUM(AN392,1)," ")</f>
        <v>2055</v>
      </c>
      <c r="AP392" s="68">
        <f>IF(AND(SUM(AO392,2,-$P392)&lt;=User_interface!$K$56,SUM(AO392,1)&gt;=$P392),SUM(AO392,1)," ")</f>
        <v>2056</v>
      </c>
      <c r="AQ392" s="68">
        <f>IF(AND(SUM(AP392,2,-$P392)&lt;=User_interface!$K$56,SUM(AP392,1)&gt;=$P392),SUM(AP392,1)," ")</f>
        <v>2057</v>
      </c>
      <c r="AR392" s="68">
        <f>IF(AND(SUM(AQ392,2,-$P392)&lt;=User_interface!$K$56,SUM(AQ392,1)&gt;=$P392),SUM(AQ392,1)," ")</f>
        <v>2058</v>
      </c>
      <c r="AS392" s="68">
        <f>IF(AND(SUM(AR392,2,-$P392)&lt;=User_interface!$K$56,SUM(AR392,1)&gt;=$P392),SUM(AR392,1)," ")</f>
        <v>2059</v>
      </c>
      <c r="AT392" s="68" t="str">
        <f>IF(AND(SUM(AS392,2,-$P392)&lt;=User_interface!$K$56,SUM(AS392,1)&gt;=$P392),SUM(AS392,1)," ")</f>
        <v xml:space="preserve"> </v>
      </c>
      <c r="AU392" s="68" t="str">
        <f>IF(AND(SUM(AT392,2,-$P392)&lt;=User_interface!$K$56,SUM(AT392,1)&gt;=$P392),SUM(AT392,1)," ")</f>
        <v xml:space="preserve"> </v>
      </c>
      <c r="AV392" s="68" t="str">
        <f>IF(AND(SUM(AU392,2,-$P392)&lt;=User_interface!$K$56,SUM(AU392,1)&gt;=$P392),SUM(AU392,1)," ")</f>
        <v xml:space="preserve"> </v>
      </c>
      <c r="AW392" s="68" t="str">
        <f>IF(AND(SUM(AV392,2,-$P392)&lt;=User_interface!$K$56,SUM(AV392,1)&gt;=$P392),SUM(AV392,1)," ")</f>
        <v xml:space="preserve"> </v>
      </c>
      <c r="AX392" s="68" t="str">
        <f>IF(AND(SUM(AW392,2,-$P392)&lt;=User_interface!$K$56,SUM(AW392,1)&gt;=$P392),SUM(AW392,1)," ")</f>
        <v xml:space="preserve"> </v>
      </c>
      <c r="AY392" s="68" t="str">
        <f>IF(AND(SUM(AX392,2,-$P392)&lt;=User_interface!$K$56,SUM(AX392,1)&gt;=$P392),SUM(AX392,1)," ")</f>
        <v xml:space="preserve"> </v>
      </c>
      <c r="AZ392" s="68" t="str">
        <f>IF(AND(SUM(AY392,2,-$P392)&lt;=User_interface!$K$56,SUM(AY392,1)&gt;=$P392),SUM(AY392,1)," ")</f>
        <v xml:space="preserve"> </v>
      </c>
      <c r="BA392" s="68" t="str">
        <f>IF(AND(SUM(AZ392,2,-$P392)&lt;=User_interface!$K$56,SUM(AZ392,1)&gt;=$P392),SUM(AZ392,1)," ")</f>
        <v xml:space="preserve"> </v>
      </c>
      <c r="BB392" s="68" t="str">
        <f>IF(AND(SUM(BA392,2,-$P392)&lt;=User_interface!$K$56,SUM(BA392,1)&gt;=$P392),SUM(BA392,1)," ")</f>
        <v xml:space="preserve"> </v>
      </c>
      <c r="BC392" s="68" t="str">
        <f>IF(AND(SUM(BB392,2,-$P392)&lt;=User_interface!$K$56,SUM(BB392,1)&gt;=$P392),SUM(BB392,1)," ")</f>
        <v xml:space="preserve"> </v>
      </c>
      <c r="BD392" s="68" t="str">
        <f>IF(AND(SUM(BC392,2,-$P392)&lt;=User_interface!$K$56,SUM(BC392,1)&gt;=$P392),SUM(BC392,1)," ")</f>
        <v xml:space="preserve"> </v>
      </c>
      <c r="BE392" s="68" t="str">
        <f>IF(AND(SUM(BD392,2,-$P392)&lt;=User_interface!$K$56,SUM(BD392,1)&gt;=$P392),SUM(BD392,1)," ")</f>
        <v xml:space="preserve"> </v>
      </c>
      <c r="BF392" s="68" t="str">
        <f>IF(AND(SUM(BE392,2,-$P392)&lt;=User_interface!$K$56,SUM(BE392,1)&gt;=$P392),SUM(BE392,1)," ")</f>
        <v xml:space="preserve"> </v>
      </c>
      <c r="BG392" s="68" t="str">
        <f>IF(AND(SUM(BF392,2,-$P392)&lt;=User_interface!$K$56,SUM(BF392,1)&gt;=$P392),SUM(BF392,1)," ")</f>
        <v xml:space="preserve"> </v>
      </c>
      <c r="BH392" s="68" t="str">
        <f>IF(AND(SUM(BG392,2,-$P392)&lt;=User_interface!$K$56,SUM(BG392,1)&gt;=$P392),SUM(BG392,1)," ")</f>
        <v xml:space="preserve"> </v>
      </c>
      <c r="BI392" s="68" t="str">
        <f>IF(AND(SUM(BH392,2,-$P392)&lt;=User_interface!$K$56,SUM(BH392,1)&gt;=$P392),SUM(BH392,1)," ")</f>
        <v xml:space="preserve"> </v>
      </c>
      <c r="BJ392" s="68" t="str">
        <f>IF(AND(SUM(BI392,2,-$P392)&lt;=User_interface!$K$56,SUM(BI392,1)&gt;=$P392),SUM(BI392,1)," ")</f>
        <v xml:space="preserve"> </v>
      </c>
      <c r="BK392" s="68" t="str">
        <f>IF(AND(SUM(BJ392,2,-$P392)&lt;=User_interface!$K$56,SUM(BJ392,1)&gt;=$P392),SUM(BJ392,1)," ")</f>
        <v xml:space="preserve"> </v>
      </c>
      <c r="BL392" s="68" t="str">
        <f>IF(AND(SUM(BK392,2,-$P392)&lt;=User_interface!$K$56,SUM(BK392,1)&gt;=$P392),SUM(BK392,1)," ")</f>
        <v xml:space="preserve"> </v>
      </c>
      <c r="BM392" s="68" t="str">
        <f>IF(AND(SUM(BL392,2,-$P392)&lt;=User_interface!$K$56,SUM(BL392,1)&gt;=$P392),SUM(BL392,1)," ")</f>
        <v xml:space="preserve"> </v>
      </c>
    </row>
    <row r="393" spans="2:65">
      <c r="B393" s="88" t="s">
        <v>4</v>
      </c>
      <c r="C393" s="88" t="s">
        <v>14</v>
      </c>
      <c r="D393" s="68" t="s">
        <v>6</v>
      </c>
      <c r="E393" s="86" t="str">
        <f t="shared" ref="E393:E404" si="21">IF(B393=$U$3,$E$8,IF(B393=$U$4,$E$9,$S$4))</f>
        <v>Ref.</v>
      </c>
      <c r="P393" s="55">
        <f>IF(P$392="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Q393" s="55">
        <f>IF(Q$392="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R393" s="55">
        <f>IF(R$392="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S393" s="55">
        <f>IF(S$392="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T393" s="55">
        <f>IF(T$392="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U393" s="55">
        <f>IF(U$392="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V393" s="55">
        <f>IF(V$392="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W393" s="55">
        <f>IF(W$392="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X393" s="55">
        <f>IF(X$392="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Y393" s="55">
        <f>IF(Y$392="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Z393" s="55">
        <f>IF(Z$392="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A393" s="55">
        <f>IF(AA$392="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B393" s="55">
        <f>IF(AB$392="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C393" s="55">
        <f>IF(AC$392="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D393" s="55">
        <f>IF(AD$392="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E393" s="55">
        <f>IF(AE$392="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F393" s="55">
        <f>IF(AF$392="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G393" s="55">
        <f>IF(AG$392="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H393" s="55">
        <f>IF(AH$392="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I393" s="55">
        <f>IF(AI$392="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J393" s="55">
        <f>IF(AJ$392="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K393" s="55">
        <f>IF(AK$392="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L393" s="55">
        <f>IF(AL$392="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M393" s="55">
        <f>IF(AM$392="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N393" s="55">
        <f>IF(AN$392="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O393" s="55">
        <f>IF(AO$392="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P393" s="55">
        <f>IF(AP$392="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Q393" s="55">
        <f>IF(AQ$392="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R393" s="55">
        <f>IF(AR$392="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S393" s="55">
        <f>IF(AS$392="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>220588.91635823104</v>
      </c>
      <c r="AT393" s="55" t="str">
        <f>IF(AT$392="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AU393" s="55" t="str">
        <f>IF(AU$392="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AV393" s="55" t="str">
        <f>IF(AV$392="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AW393" s="55" t="str">
        <f>IF(AW$392="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AX393" s="55" t="str">
        <f>IF(AX$392="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AY393" s="55" t="str">
        <f>IF(AY$392="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AZ393" s="55" t="str">
        <f>IF(AZ$392="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A393" s="55" t="str">
        <f>IF(BA$392="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B393" s="55" t="str">
        <f>IF(BB$392="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C393" s="55" t="str">
        <f>IF(BC$392="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D393" s="55" t="str">
        <f>IF(BD$392="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E393" s="55" t="str">
        <f>IF(BE$392="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F393" s="55" t="str">
        <f>IF(BF$392="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G393" s="55" t="str">
        <f>IF(BG$392="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H393" s="55" t="str">
        <f>IF(BH$392="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I393" s="55" t="str">
        <f>IF(BI$392="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J393" s="55" t="str">
        <f>IF(BJ$392="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K393" s="55" t="str">
        <f>IF(BK$392="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L393" s="55" t="str">
        <f>IF(BL$392="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  <c r="BM393" s="55" t="str">
        <f>IF(BM$392=" "," ",IF(Berekeningen!$E393=Berekeningen!$S$3,(SUMIF(Data_sheet!$C$92:$C$102,Berekeningen!$C393,Data_sheet!$S$92:$S$102)*User_interface!$K$54/User_interface!$K$56),IF(Berekeningen!$E393=Berekeningen!$S$4,(SUMIF(Data_sheet!$C$92:$C$102,Berekeningen!$C393,Data_sheet!$T$92:$T$102)*User_interface!$K$54/User_interface!$K$56),IF(Berekeningen!$E393=Berekeningen!$S$5,(SUMIF(Data_sheet!$C$92:$C$102,Berekeningen!$C393,Data_sheet!$U$92:$U$102)*User_interface!$K$54/User_interface!$K$56),IF(Berekeningen!$E393=Berekeningen!$S$6,0,"ERROR")))))</f>
        <v xml:space="preserve"> </v>
      </c>
    </row>
    <row r="394" spans="2:65">
      <c r="B394" s="88" t="s">
        <v>4</v>
      </c>
      <c r="C394" s="88" t="s">
        <v>15</v>
      </c>
      <c r="D394" s="68" t="s">
        <v>6</v>
      </c>
      <c r="E394" s="86" t="str">
        <f t="shared" si="21"/>
        <v>Ref.</v>
      </c>
      <c r="P394" s="55">
        <f>IF(P$392="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Q394" s="55">
        <f>IF(Q$392="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R394" s="55">
        <f>IF(R$392="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S394" s="55">
        <f>IF(S$392="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T394" s="55">
        <f>IF(T$392="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U394" s="55">
        <f>IF(U$392="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V394" s="55">
        <f>IF(V$392="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W394" s="55">
        <f>IF(W$392="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X394" s="55">
        <f>IF(X$392="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Y394" s="55">
        <f>IF(Y$392="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Z394" s="55">
        <f>IF(Z$392="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A394" s="55">
        <f>IF(AA$392="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B394" s="55">
        <f>IF(AB$392="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C394" s="55">
        <f>IF(AC$392="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D394" s="55">
        <f>IF(AD$392="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E394" s="55">
        <f>IF(AE$392="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F394" s="55">
        <f>IF(AF$392="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G394" s="55">
        <f>IF(AG$392="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H394" s="55">
        <f>IF(AH$392="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I394" s="55">
        <f>IF(AI$392="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J394" s="55">
        <f>IF(AJ$392="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K394" s="55">
        <f>IF(AK$392="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L394" s="55">
        <f>IF(AL$392="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M394" s="55">
        <f>IF(AM$392="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N394" s="55">
        <f>IF(AN$392="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O394" s="55">
        <f>IF(AO$392="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P394" s="55">
        <f>IF(AP$392="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Q394" s="55">
        <f>IF(AQ$392="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R394" s="55">
        <f>IF(AR$392="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S394" s="55">
        <f>IF(AS$392="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>96638.953833129781</v>
      </c>
      <c r="AT394" s="55" t="str">
        <f>IF(AT$392="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AU394" s="55" t="str">
        <f>IF(AU$392="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AV394" s="55" t="str">
        <f>IF(AV$392="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AW394" s="55" t="str">
        <f>IF(AW$392="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AX394" s="55" t="str">
        <f>IF(AX$392="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AY394" s="55" t="str">
        <f>IF(AY$392="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AZ394" s="55" t="str">
        <f>IF(AZ$392="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A394" s="55" t="str">
        <f>IF(BA$392="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B394" s="55" t="str">
        <f>IF(BB$392="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C394" s="55" t="str">
        <f>IF(BC$392="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D394" s="55" t="str">
        <f>IF(BD$392="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E394" s="55" t="str">
        <f>IF(BE$392="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F394" s="55" t="str">
        <f>IF(BF$392="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G394" s="55" t="str">
        <f>IF(BG$392="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H394" s="55" t="str">
        <f>IF(BH$392="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I394" s="55" t="str">
        <f>IF(BI$392="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J394" s="55" t="str">
        <f>IF(BJ$392="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K394" s="55" t="str">
        <f>IF(BK$392="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L394" s="55" t="str">
        <f>IF(BL$392="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  <c r="BM394" s="55" t="str">
        <f>IF(BM$392=" "," ",IF($E394=$S$3,INDEX(Data_sheet!$S$92:$S$102,MATCH(Berekeningen!$C394,Data_sheet!$C$92:$C$102,0)),IF($E394=$S$4,INDEX(Data_sheet!$T$92:$T$102,MATCH(Berekeningen!$C394,Data_sheet!$C$92:$C$102,0)),IF($E394=$S$5,INDEX(Data_sheet!$U$92:$U$102,MATCH(Berekeningen!$C394,Data_sheet!$C$92:$C$102,0)),IF($E394=$S$6,0,"ERROR")))))</f>
        <v xml:space="preserve"> </v>
      </c>
    </row>
    <row r="395" spans="2:65">
      <c r="B395" s="68" t="s">
        <v>4</v>
      </c>
      <c r="C395" s="68" t="s">
        <v>64</v>
      </c>
      <c r="D395" s="68" t="s">
        <v>6</v>
      </c>
      <c r="E395" s="86" t="str">
        <f t="shared" si="21"/>
        <v>Ref.</v>
      </c>
      <c r="P395" s="55">
        <f>IF(P$392=" "," ",IF(P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P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P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Q395" s="55">
        <f>IF(Q$392=" "," ",IF(Q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Q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Q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R395" s="55">
        <f>IF(R$392=" "," ",IF(R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R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R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S395" s="55">
        <f>IF(S$392=" "," ",IF(S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S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S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T395" s="55">
        <f>IF(T$392=" "," ",IF(T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T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T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U395" s="55">
        <f>IF(U$392=" "," ",IF(U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U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U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V395" s="55">
        <f>IF(V$392=" "," ",IF(V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V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V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W395" s="55">
        <f>IF(W$392=" "," ",IF(W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W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W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X395" s="55">
        <f>IF(X$392=" "," ",IF(X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X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X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Y395" s="55">
        <f>IF(Y$392=" "," ",IF(Y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Y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Y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Z395" s="55">
        <f>IF(Z$392=" "," ",IF(Z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Z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Z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A395" s="55">
        <f>IF(AA$392=" "," ",IF(AA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A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A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616590</v>
      </c>
      <c r="AB395" s="55">
        <f>IF(AB$392=" "," ",IF(AB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B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B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C395" s="55">
        <f>IF(AC$392=" "," ",IF(AC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C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C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D395" s="55">
        <f>IF(AD$392=" "," ",IF(AD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D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D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E395" s="55">
        <f>IF(AE$392=" "," ",IF(AE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E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E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F395" s="55">
        <f>IF(AF$392=" "," ",IF(AF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F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F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G395" s="55">
        <f>IF(AG$392=" "," ",IF(AG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G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G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H395" s="55">
        <f>IF(AH$392=" "," ",IF(AH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H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H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I395" s="55">
        <f>IF(AI$392=" "," ",IF(AI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I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I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J395" s="55">
        <f>IF(AJ$392=" "," ",IF(AJ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J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J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K395" s="55">
        <f>IF(AK$392=" "," ",IF(AK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K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K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L395" s="55">
        <f>IF(AL$392=" "," ",IF(AL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L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L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M395" s="55">
        <f>IF(AM$392=" "," ",IF(AM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M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M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616590</v>
      </c>
      <c r="AN395" s="55">
        <f>IF(AN$392=" "," ",IF(AN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N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N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O395" s="55">
        <f>IF(AO$392=" "," ",IF(AO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O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O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P395" s="55">
        <f>IF(AP$392=" "," ",IF(AP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P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P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Q395" s="55">
        <f>IF(AQ$392=" "," ",IF(AQ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Q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Q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R395" s="55">
        <f>IF(AR$392=" "," ",IF(AR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R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R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S395" s="55">
        <f>IF(AS$392=" "," ",IF(AS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S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S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>0</v>
      </c>
      <c r="AT395" s="55" t="str">
        <f>IF(AT$392=" "," ",IF(AT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T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T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AU395" s="55" t="str">
        <f>IF(AU$392=" "," ",IF(AU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U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U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AV395" s="55" t="str">
        <f>IF(AV$392=" "," ",IF(AV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V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V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AW395" s="55" t="str">
        <f>IF(AW$392=" "," ",IF(AW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W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W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AX395" s="55" t="str">
        <f>IF(AX$392=" "," ",IF(AX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X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X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AY395" s="55" t="str">
        <f>IF(AY$392=" "," ",IF(AY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Y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Y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AZ395" s="55" t="str">
        <f>IF(AZ$392=" "," ",IF(AZ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AZ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AZ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A395" s="55" t="str">
        <f>IF(BA$392=" "," ",IF(BA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A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A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B395" s="55" t="str">
        <f>IF(BB$392=" "," ",IF(BB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B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B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C395" s="55" t="str">
        <f>IF(BC$392=" "," ",IF(BC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C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C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D395" s="55" t="str">
        <f>IF(BD$392=" "," ",IF(BD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D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D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E395" s="55" t="str">
        <f>IF(BE$392=" "," ",IF(BE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E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F395" s="55" t="str">
        <f>IF(BF$392=" "," ",IF(BF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F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F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G395" s="55" t="str">
        <f>IF(BG$392=" "," ",IF(BG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G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G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H395" s="55" t="str">
        <f>IF(BH$392=" "," ",IF(BH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H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H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I395" s="55" t="str">
        <f>IF(BI$392=" "," ",IF(BI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I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I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J395" s="55" t="str">
        <f>IF(BJ$392=" "," ",IF(BJ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J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J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K395" s="55" t="str">
        <f>IF(BK$392=" "," ",IF(BK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K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K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L395" s="55" t="str">
        <f>IF(BL$392=" "," ",IF(BL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L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L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  <c r="BM395" s="55" t="str">
        <f>IF(BM$392=" "," ",IF(BM392+1-Berekeningen!$P392=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M392+1-$P392=2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IF(Berekeningen!BM392-$P392=3*User_interface!$K$66,(IF($E395=$S$3,INDEX(Data_sheet!$S$92:$S$102,MATCH(Berekeningen!$C395,Data_sheet!$C$92:$C$102,0)),IF($E395=$S$4,INDEX(Data_sheet!$T$92:$T$102,MATCH(Berekeningen!$C395,Data_sheet!$C$92:$C$102,0)),IF($E395=$S$5,INDEX(Data_sheet!$U$92:$U$102,MATCH(Berekeningen!$C395,Data_sheet!$C$92:$C$102,0)),IF($E395=$S$6,0,"ERROR"))))),0))))</f>
        <v xml:space="preserve"> </v>
      </c>
    </row>
    <row r="396" spans="2:65">
      <c r="B396" s="68" t="s">
        <v>4</v>
      </c>
      <c r="C396" s="68" t="s">
        <v>120</v>
      </c>
      <c r="D396" s="68" t="s">
        <v>6</v>
      </c>
      <c r="E396" s="86" t="str">
        <f t="shared" si="21"/>
        <v>Ref.</v>
      </c>
      <c r="P396" s="55">
        <f>IF(P$392="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Q396" s="55">
        <f>IF(Q$392="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R396" s="55">
        <f>IF(R$392="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S396" s="55">
        <f>IF(S$392="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T396" s="55">
        <f>IF(T$392="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U396" s="55">
        <f>IF(U$392="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V396" s="55">
        <f>IF(V$392="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W396" s="55">
        <f>IF(W$392="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X396" s="55">
        <f>IF(X$392="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Y396" s="55">
        <f>IF(Y$392="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Z396" s="55">
        <f>IF(Z$392="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A396" s="55">
        <f>IF(AA$392="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B396" s="55">
        <f>IF(AB$392="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C396" s="55">
        <f>IF(AC$392="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D396" s="55">
        <f>IF(AD$392="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E396" s="55">
        <f>IF(AE$392="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F396" s="55">
        <f>IF(AF$392="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G396" s="55">
        <f>IF(AG$392="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H396" s="55">
        <f>IF(AH$392="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I396" s="55">
        <f>IF(AI$392="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J396" s="55">
        <f>IF(AJ$392="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K396" s="55">
        <f>IF(AK$392="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L396" s="55">
        <f>IF(AL$392="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M396" s="55">
        <f>IF(AM$392="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N396" s="55">
        <f>IF(AN$392="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O396" s="55">
        <f>IF(AO$392="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P396" s="55">
        <f>IF(AP$392="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Q396" s="55">
        <f>IF(AQ$392="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R396" s="55">
        <f>IF(AR$392="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S396" s="55">
        <f>IF(AS$392="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>0</v>
      </c>
      <c r="AT396" s="55" t="str">
        <f>IF(AT$392="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AU396" s="55" t="str">
        <f>IF(AU$392="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AV396" s="55" t="str">
        <f>IF(AV$392="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AW396" s="55" t="str">
        <f>IF(AW$392="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AX396" s="55" t="str">
        <f>IF(AX$392="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AY396" s="55" t="str">
        <f>IF(AY$392="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AZ396" s="55" t="str">
        <f>IF(AZ$392="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A396" s="55" t="str">
        <f>IF(BA$392="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B396" s="55" t="str">
        <f>IF(BB$392="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C396" s="55" t="str">
        <f>IF(BC$392="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D396" s="55" t="str">
        <f>IF(BD$392="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E396" s="55" t="str">
        <f>IF(BE$392="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F396" s="55" t="str">
        <f>IF(BF$392="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G396" s="55" t="str">
        <f>IF(BG$392="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H396" s="55" t="str">
        <f>IF(BH$392="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I396" s="55" t="str">
        <f>IF(BI$392="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J396" s="55" t="str">
        <f>IF(BJ$392="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K396" s="55" t="str">
        <f>IF(BK$392="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L396" s="55" t="str">
        <f>IF(BL$392="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  <c r="BM396" s="55" t="str">
        <f>IF(BM$392=" "," ",IF($E396=$S$3,INDEX(Data_sheet!$S$92:$S$102,MATCH(Berekeningen!$C396,Data_sheet!$C$92:$C$102,0)),IF($E396=$S$4,INDEX(Data_sheet!$T$92:$T$102,MATCH(Berekeningen!$C396,Data_sheet!$C$92:$C$102,0)),IF($E396=$S$5,INDEX(Data_sheet!$U$92:$U$102,MATCH(Berekeningen!$C396,Data_sheet!$C$92:$C$102,0)),IF($E396=$S$6,0,"ERROR")))))</f>
        <v xml:space="preserve"> </v>
      </c>
    </row>
    <row r="397" spans="2:65">
      <c r="B397" s="88" t="s">
        <v>4</v>
      </c>
      <c r="C397" s="88" t="s">
        <v>16</v>
      </c>
      <c r="D397" s="68" t="s">
        <v>6</v>
      </c>
      <c r="E397" s="86" t="str">
        <f t="shared" si="21"/>
        <v>Ref.</v>
      </c>
      <c r="P397" s="55">
        <f>IF(P$392=" "," ",IF(P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Q397" s="55">
        <f>IF(Q$392=" "," ",IF(Q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R397" s="55">
        <f>IF(R$392=" "," ",IF(R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S397" s="55">
        <f>IF(S$392=" "," ",IF(S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T397" s="55">
        <f>IF(T$392=" "," ",IF(T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U397" s="55">
        <f>IF(U$392=" "," ",IF(U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V397" s="55">
        <f>IF(V$392=" "," ",IF(V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W397" s="55">
        <f>IF(W$392=" "," ",IF(W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X397" s="55">
        <f>IF(X$392=" "," ",IF(X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Y397" s="55">
        <f>IF(Y$392=" "," ",IF(Y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Z397" s="55">
        <f>IF(Z$392=" "," ",IF(Z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A397" s="55">
        <f>IF(AA$392=" "," ",IF(AA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B397" s="55">
        <f>IF(AB$392=" "," ",IF(AB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C397" s="55">
        <f>IF(AC$392=" "," ",IF(AC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D397" s="55">
        <f>IF(AD$392=" "," ",IF(AD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E397" s="55">
        <f>IF(AE$392=" "," ",IF(AE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F397" s="55">
        <f>IF(AF$392=" "," ",IF(AF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G397" s="55">
        <f>IF(AG$392=" "," ",IF(AG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H397" s="55">
        <f>IF(AH$392=" "," ",IF(AH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I397" s="55">
        <f>IF(AI$392=" "," ",IF(AI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J397" s="55">
        <f>IF(AJ$392=" "," ",IF(AJ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K397" s="55">
        <f>IF(AK$392=" "," ",IF(AK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L397" s="55">
        <f>IF(AL$392=" "," ",IF(AL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M397" s="55">
        <f>IF(AM$392=" "," ",IF(AM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N397" s="55">
        <f>IF(AN$392=" "," ",IF(AN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O397" s="55">
        <f>IF(AO$392=" "," ",IF(AO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P397" s="55">
        <f>IF(AP$392=" "," ",IF(AP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Q397" s="55">
        <f>IF(AQ$392=" "," ",IF(AQ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R397" s="55">
        <f>IF(AR$392=" "," ",IF(AR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S397" s="55">
        <f>IF(AS$392=" "," ",IF(AS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>0</v>
      </c>
      <c r="AT397" s="55" t="str">
        <f>IF(AT$392=" "," ",IF(AT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AU397" s="55" t="str">
        <f>IF(AU$392=" "," ",IF(AU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AV397" s="55" t="str">
        <f>IF(AV$392=" "," ",IF(AV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AW397" s="55" t="str">
        <f>IF(AW$392=" "," ",IF(AW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AX397" s="55" t="str">
        <f>IF(AX$392=" "," ",IF(AX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AY397" s="55" t="str">
        <f>IF(AY$392=" "," ",IF(AY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AZ397" s="55" t="str">
        <f>IF(AZ$392=" "," ",IF(AZ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A397" s="55" t="str">
        <f>IF(BA$392=" "," ",IF(BA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B397" s="55" t="str">
        <f>IF(BB$392=" "," ",IF(BB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C397" s="55" t="str">
        <f>IF(BC$392=" "," ",IF(BC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D397" s="55" t="str">
        <f>IF(BD$392=" "," ",IF(BD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E397" s="55" t="str">
        <f>IF(BE$392=" "," ",IF(BE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F397" s="55" t="str">
        <f>IF(BF$392=" "," ",IF(BF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G397" s="55" t="str">
        <f>IF(BG$392=" "," ",IF(BG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H397" s="55" t="str">
        <f>IF(BH$392=" "," ",IF(BH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I397" s="55" t="str">
        <f>IF(BI$392=" "," ",IF(BI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J397" s="55" t="str">
        <f>IF(BJ$392=" "," ",IF(BJ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K397" s="55" t="str">
        <f>IF(BK$392=" "," ",IF(BK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L397" s="55" t="str">
        <f>IF(BL$392=" "," ",IF(BL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  <c r="BM397" s="55" t="str">
        <f>IF(BM$392=" "," ",IF(BM392=$P392,(IF($E397=$S$3,INDEX(Data_sheet!$S$92:$S$102,MATCH(Berekeningen!$C397,Data_sheet!$C$92:$C$102,0)),IF($E397=$S$4,INDEX(Data_sheet!$T$92:$T$102,MATCH(Berekeningen!$C397,Data_sheet!$C$92:$C$102,0)),IF($E397=$S$5,INDEX(Data_sheet!$U$92:$U$102,MATCH(Berekeningen!$C397,Data_sheet!$C$92:$C$102,0)),IF($E397=$S$6,0,"ERROR"))))),0))</f>
        <v xml:space="preserve"> </v>
      </c>
    </row>
    <row r="398" spans="2:65">
      <c r="B398" s="88" t="s">
        <v>4</v>
      </c>
      <c r="C398" s="88" t="s">
        <v>17</v>
      </c>
      <c r="D398" s="68" t="s">
        <v>6</v>
      </c>
      <c r="E398" s="86" t="str">
        <f t="shared" si="21"/>
        <v>Ref.</v>
      </c>
      <c r="P398" s="55">
        <f>IF(P$392=" "," ",IF(P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Q398" s="55">
        <f>IF(Q$392=" "," ",IF(Q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R398" s="55">
        <f>IF(R$392=" "," ",IF(R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S398" s="55">
        <f>IF(S$392=" "," ",IF(S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T398" s="55">
        <f>IF(T$392=" "," ",IF(T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U398" s="55">
        <f>IF(U$392=" "," ",IF(U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V398" s="55">
        <f>IF(V$392=" "," ",IF(V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W398" s="55">
        <f>IF(W$392=" "," ",IF(W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X398" s="55">
        <f>IF(X$392=" "," ",IF(X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Y398" s="55">
        <f>IF(Y$392=" "," ",IF(Y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Z398" s="55">
        <f>IF(Z$392=" "," ",IF(Z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A398" s="55">
        <f>IF(AA$392=" "," ",IF(AA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B398" s="55">
        <f>IF(AB$392=" "," ",IF(AB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C398" s="55">
        <f>IF(AC$392=" "," ",IF(AC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D398" s="55">
        <f>IF(AD$392=" "," ",IF(AD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E398" s="55">
        <f>IF(AE$392=" "," ",IF(AE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F398" s="55">
        <f>IF(AF$392=" "," ",IF(AF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G398" s="55">
        <f>IF(AG$392=" "," ",IF(AG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H398" s="55">
        <f>IF(AH$392=" "," ",IF(AH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I398" s="55">
        <f>IF(AI$392=" "," ",IF(AI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J398" s="55">
        <f>IF(AJ$392=" "," ",IF(AJ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K398" s="55">
        <f>IF(AK$392=" "," ",IF(AK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L398" s="55">
        <f>IF(AL$392=" "," ",IF(AL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M398" s="55">
        <f>IF(AM$392=" "," ",IF(AM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N398" s="55">
        <f>IF(AN$392=" "," ",IF(AN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O398" s="55">
        <f>IF(AO$392=" "," ",IF(AO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P398" s="55">
        <f>IF(AP$392=" "," ",IF(AP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Q398" s="55">
        <f>IF(AQ$392=" "," ",IF(AQ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R398" s="55">
        <f>IF(AR$392=" "," ",IF(AR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S398" s="55">
        <f>IF(AS$392=" "," ",IF(AS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>0</v>
      </c>
      <c r="AT398" s="55" t="str">
        <f>IF(AT$392=" "," ",IF(AT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AU398" s="55" t="str">
        <f>IF(AU$392=" "," ",IF(AU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AV398" s="55" t="str">
        <f>IF(AV$392=" "," ",IF(AV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AW398" s="55" t="str">
        <f>IF(AW$392=" "," ",IF(AW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AX398" s="55" t="str">
        <f>IF(AX$392=" "," ",IF(AX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AY398" s="55" t="str">
        <f>IF(AY$392=" "," ",IF(AY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AZ398" s="55" t="str">
        <f>IF(AZ$392=" "," ",IF(AZ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A398" s="55" t="str">
        <f>IF(BA$392=" "," ",IF(BA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B398" s="55" t="str">
        <f>IF(BB$392=" "," ",IF(BB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C398" s="55" t="str">
        <f>IF(BC$392=" "," ",IF(BC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D398" s="55" t="str">
        <f>IF(BD$392=" "," ",IF(BD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E398" s="55" t="str">
        <f>IF(BE$392=" "," ",IF(BE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F398" s="55" t="str">
        <f>IF(BF$392=" "," ",IF(BF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G398" s="55" t="str">
        <f>IF(BG$392=" "," ",IF(BG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H398" s="55" t="str">
        <f>IF(BH$392=" "," ",IF(BH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I398" s="55" t="str">
        <f>IF(BI$392=" "," ",IF(BI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J398" s="55" t="str">
        <f>IF(BJ$392=" "," ",IF(BJ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K398" s="55" t="str">
        <f>IF(BK$392=" "," ",IF(BK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L398" s="55" t="str">
        <f>IF(BL$392=" "," ",IF(BL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  <c r="BM398" s="55" t="str">
        <f>IF(BM$392=" "," ",IF(BM393=$P393,(IF($E398=$S$3,INDEX(Data_sheet!$S$92:$S$102,MATCH(Berekeningen!$C398,Data_sheet!$C$92:$C$102,0)),IF($E398=$S$4,INDEX(Data_sheet!$T$92:$T$102,MATCH(Berekeningen!$C398,Data_sheet!$C$92:$C$102,0)),IF($E398=$S$5,INDEX(Data_sheet!$U$92:$U$102,MATCH(Berekeningen!$C398,Data_sheet!$C$92:$C$102,0)),IF($E398=$S$6,0,"ERROR"))))),0))</f>
        <v xml:space="preserve"> </v>
      </c>
    </row>
    <row r="399" spans="2:65">
      <c r="B399" s="88" t="s">
        <v>4</v>
      </c>
      <c r="C399" s="88" t="s">
        <v>18</v>
      </c>
      <c r="D399" s="68" t="s">
        <v>6</v>
      </c>
      <c r="E399" s="86" t="str">
        <f t="shared" si="21"/>
        <v>Ref.</v>
      </c>
      <c r="P399" s="55">
        <f>IF(P$392="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Q399" s="55">
        <f>IF(Q$392="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R399" s="55">
        <f>IF(R$392="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S399" s="55">
        <f>IF(S$392="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T399" s="55">
        <f>IF(T$392="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U399" s="55">
        <f>IF(U$392="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V399" s="55">
        <f>IF(V$392="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W399" s="55">
        <f>IF(W$392="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X399" s="55">
        <f>IF(X$392="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Y399" s="55">
        <f>IF(Y$392="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Z399" s="55">
        <f>IF(Z$392="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A399" s="55">
        <f>IF(AA$392="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B399" s="55">
        <f>IF(AB$392="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C399" s="55">
        <f>IF(AC$392="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D399" s="55">
        <f>IF(AD$392="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E399" s="55">
        <f>IF(AE$392="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F399" s="55">
        <f>IF(AF$392="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G399" s="55">
        <f>IF(AG$392="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H399" s="55">
        <f>IF(AH$392="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I399" s="55">
        <f>IF(AI$392="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J399" s="55">
        <f>IF(AJ$392="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K399" s="55">
        <f>IF(AK$392="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L399" s="55">
        <f>IF(AL$392="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M399" s="55">
        <f>IF(AM$392="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N399" s="55">
        <f>IF(AN$392="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O399" s="55">
        <f>IF(AO$392="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P399" s="55">
        <f>IF(AP$392="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Q399" s="55">
        <f>IF(AQ$392="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R399" s="55">
        <f>IF(AR$392="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S399" s="55">
        <f>IF(AS$392="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>0</v>
      </c>
      <c r="AT399" s="55" t="str">
        <f>IF(AT$392="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AU399" s="55" t="str">
        <f>IF(AU$392="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AV399" s="55" t="str">
        <f>IF(AV$392="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AW399" s="55" t="str">
        <f>IF(AW$392="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AX399" s="55" t="str">
        <f>IF(AX$392="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AY399" s="55" t="str">
        <f>IF(AY$392="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AZ399" s="55" t="str">
        <f>IF(AZ$392="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A399" s="55" t="str">
        <f>IF(BA$392="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B399" s="55" t="str">
        <f>IF(BB$392="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C399" s="55" t="str">
        <f>IF(BC$392="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D399" s="55" t="str">
        <f>IF(BD$392="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E399" s="55" t="str">
        <f>IF(BE$392="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F399" s="55" t="str">
        <f>IF(BF$392="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G399" s="55" t="str">
        <f>IF(BG$392="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H399" s="55" t="str">
        <f>IF(BH$392="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I399" s="55" t="str">
        <f>IF(BI$392="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J399" s="55" t="str">
        <f>IF(BJ$392="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K399" s="55" t="str">
        <f>IF(BK$392="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L399" s="55" t="str">
        <f>IF(BL$392="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  <c r="BM399" s="55" t="str">
        <f>IF(BM$392=" "," ",IF($E399=$S$3,INDEX(Data_sheet!$S$92:$S$102,MATCH(Berekeningen!$C399,Data_sheet!$C$92:$C$102,0)),IF($E399=$S$4,INDEX(Data_sheet!$T$92:$T$102,MATCH(Berekeningen!$C399,Data_sheet!$C$92:$C$102,0)),IF($E399=$S$5,INDEX(Data_sheet!$U$92:$U$102,MATCH(Berekeningen!$C399,Data_sheet!$C$92:$C$102,0)),IF($E399=$S$6,0,"ERROR")))))</f>
        <v xml:space="preserve"> </v>
      </c>
    </row>
    <row r="400" spans="2:65">
      <c r="B400" s="88" t="s">
        <v>4</v>
      </c>
      <c r="C400" s="88" t="s">
        <v>19</v>
      </c>
      <c r="D400" s="68" t="s">
        <v>6</v>
      </c>
      <c r="E400" s="86" t="str">
        <f t="shared" si="21"/>
        <v>Ref.</v>
      </c>
      <c r="P400" s="55">
        <f>IF(P$392="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Q400" s="55">
        <f>IF(Q$392="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R400" s="55">
        <f>IF(R$392="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S400" s="55">
        <f>IF(S$392="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T400" s="55">
        <f>IF(T$392="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U400" s="55">
        <f>IF(U$392="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V400" s="55">
        <f>IF(V$392="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W400" s="55">
        <f>IF(W$392="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X400" s="55">
        <f>IF(X$392="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Y400" s="55">
        <f>IF(Y$392="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Z400" s="55">
        <f>IF(Z$392="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A400" s="55">
        <f>IF(AA$392="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B400" s="55">
        <f>IF(AB$392="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C400" s="55">
        <f>IF(AC$392="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D400" s="55">
        <f>IF(AD$392="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E400" s="55">
        <f>IF(AE$392="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F400" s="55">
        <f>IF(AF$392="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G400" s="55">
        <f>IF(AG$392="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H400" s="55">
        <f>IF(AH$392="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I400" s="55">
        <f>IF(AI$392="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J400" s="55">
        <f>IF(AJ$392="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K400" s="55">
        <f>IF(AK$392="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L400" s="55">
        <f>IF(AL$392="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M400" s="55">
        <f>IF(AM$392="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N400" s="55">
        <f>IF(AN$392="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O400" s="55">
        <f>IF(AO$392="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P400" s="55">
        <f>IF(AP$392="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Q400" s="55">
        <f>IF(AQ$392="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R400" s="55">
        <f>IF(AR$392="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S400" s="55">
        <f>IF(AS$392="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>0</v>
      </c>
      <c r="AT400" s="55" t="str">
        <f>IF(AT$392="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AU400" s="55" t="str">
        <f>IF(AU$392="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AV400" s="55" t="str">
        <f>IF(AV$392="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AW400" s="55" t="str">
        <f>IF(AW$392="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AX400" s="55" t="str">
        <f>IF(AX$392="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AY400" s="55" t="str">
        <f>IF(AY$392="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AZ400" s="55" t="str">
        <f>IF(AZ$392="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A400" s="55" t="str">
        <f>IF(BA$392="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B400" s="55" t="str">
        <f>IF(BB$392="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C400" s="55" t="str">
        <f>IF(BC$392="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D400" s="55" t="str">
        <f>IF(BD$392="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E400" s="55" t="str">
        <f>IF(BE$392="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F400" s="55" t="str">
        <f>IF(BF$392="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G400" s="55" t="str">
        <f>IF(BG$392="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H400" s="55" t="str">
        <f>IF(BH$392="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I400" s="55" t="str">
        <f>IF(BI$392="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J400" s="55" t="str">
        <f>IF(BJ$392="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K400" s="55" t="str">
        <f>IF(BK$392="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L400" s="55" t="str">
        <f>IF(BL$392="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  <c r="BM400" s="55" t="str">
        <f>IF(BM$392=" "," ",IF(User_interface!$C$47=User_interface!$P$31,0,IF(Berekeningen!$E400=Berekeningen!$S$3,SUMIF(Data_sheet!$C$92:$C$102,Berekeningen!$C400,Data_sheet!$S$92:$S$102),IF(Berekeningen!$E400=Berekeningen!$S$4,SUMIF(Data_sheet!$C$92:$C$102,Berekeningen!$C400,Data_sheet!$T$92:$T$102),IF(Berekeningen!$E400=Berekeningen!$S$5,SUMIF(Data_sheet!$C$92:$C$102,Berekeningen!$C400,Data_sheet!$U$92:$U$102),IF(Berekeningen!$E400=Berekeningen!$S$6,0,"ERROR"))))))</f>
        <v xml:space="preserve"> </v>
      </c>
    </row>
    <row r="401" spans="2:65">
      <c r="B401" s="88" t="s">
        <v>5</v>
      </c>
      <c r="C401" s="88" t="s">
        <v>20</v>
      </c>
      <c r="D401" s="68" t="s">
        <v>6</v>
      </c>
      <c r="E401" s="86" t="str">
        <f t="shared" si="21"/>
        <v>Ref.</v>
      </c>
      <c r="P401" s="55">
        <f>IF(P$392="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Q401" s="55">
        <f>IF(Q$392="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R401" s="55">
        <f>IF(R$392="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S401" s="55">
        <f>IF(S$392="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T401" s="55">
        <f>IF(T$392="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U401" s="55">
        <f>IF(U$392="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V401" s="55">
        <f>IF(V$392="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W401" s="55">
        <f>IF(W$392="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X401" s="55">
        <f>IF(X$392="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Y401" s="55">
        <f>IF(Y$392="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Z401" s="55">
        <f>IF(Z$392="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A401" s="55">
        <f>IF(AA$392="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B401" s="55">
        <f>IF(AB$392="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C401" s="55">
        <f>IF(AC$392="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D401" s="55">
        <f>IF(AD$392="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E401" s="55">
        <f>IF(AE$392="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F401" s="55">
        <f>IF(AF$392="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G401" s="55">
        <f>IF(AG$392="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H401" s="55">
        <f>IF(AH$392="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I401" s="55">
        <f>IF(AI$392="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J401" s="55">
        <f>IF(AJ$392="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K401" s="55">
        <f>IF(AK$392="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L401" s="55">
        <f>IF(AL$392="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M401" s="55">
        <f>IF(AM$392="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N401" s="55">
        <f>IF(AN$392="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O401" s="55">
        <f>IF(AO$392="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P401" s="55">
        <f>IF(AP$392="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Q401" s="55">
        <f>IF(AQ$392="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R401" s="55">
        <f>IF(AR$392="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S401" s="55">
        <f>IF(AS$392="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>303781.5</v>
      </c>
      <c r="AT401" s="55" t="str">
        <f>IF(AT$392="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AU401" s="55" t="str">
        <f>IF(AU$392="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AV401" s="55" t="str">
        <f>IF(AV$392="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AW401" s="55" t="str">
        <f>IF(AW$392="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AX401" s="55" t="str">
        <f>IF(AX$392="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AY401" s="55" t="str">
        <f>IF(AY$392="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AZ401" s="55" t="str">
        <f>IF(AZ$392="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A401" s="55" t="str">
        <f>IF(BA$392="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B401" s="55" t="str">
        <f>IF(BB$392="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C401" s="55" t="str">
        <f>IF(BC$392="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D401" s="55" t="str">
        <f>IF(BD$392="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E401" s="55" t="str">
        <f>IF(BE$392="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F401" s="55" t="str">
        <f>IF(BF$392="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G401" s="55" t="str">
        <f>IF(BG$392="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H401" s="55" t="str">
        <f>IF(BH$392="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I401" s="55" t="str">
        <f>IF(BI$392="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J401" s="55" t="str">
        <f>IF(BJ$392="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K401" s="55" t="str">
        <f>IF(BK$392="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L401" s="55" t="str">
        <f>IF(BL$392="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  <c r="BM401" s="55" t="str">
        <f>IF(BM$392=" "," ",IF($E401=$S$3,INDEX(Data_sheet!$S$92:$S$102,MATCH(Berekeningen!$C401,Data_sheet!$C$92:$C$102,0))*User_interface!$K$54*User_interface!$K$55,IF($E401=$S$4,INDEX(Data_sheet!$T$92:$T$102,MATCH(Berekeningen!$C401,Data_sheet!$C$92:$C$102,0))*User_interface!$K$54*User_interface!$K$55,IF($E401=$S$5,INDEX(Data_sheet!$U$92:$U$102,MATCH(Berekeningen!$C401,Data_sheet!$C$92:$C$102,0))*User_interface!$K$54*User_interface!$K$55,IF($E401=$S$6,0,"ERROR")))))</f>
        <v xml:space="preserve"> </v>
      </c>
    </row>
    <row r="402" spans="2:65">
      <c r="B402" s="88" t="s">
        <v>5</v>
      </c>
      <c r="C402" s="88" t="s">
        <v>21</v>
      </c>
      <c r="D402" s="68" t="s">
        <v>6</v>
      </c>
      <c r="E402" s="86" t="str">
        <f t="shared" si="21"/>
        <v>Ref.</v>
      </c>
      <c r="P402" s="55">
        <f>IF(P$392="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Q402" s="55">
        <f>IF(Q$392="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R402" s="55">
        <f>IF(R$392="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S402" s="55">
        <f>IF(S$392="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T402" s="55">
        <f>IF(T$392="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U402" s="55">
        <f>IF(U$392="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V402" s="55">
        <f>IF(V$392="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W402" s="55">
        <f>IF(W$392="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X402" s="55">
        <f>IF(X$392="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Y402" s="55">
        <f>IF(Y$392="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Z402" s="55">
        <f>IF(Z$392="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A402" s="55">
        <f>IF(AA$392="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B402" s="55">
        <f>IF(AB$392="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C402" s="55">
        <f>IF(AC$392="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D402" s="55">
        <f>IF(AD$392="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E402" s="55">
        <f>IF(AE$392="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F402" s="55">
        <f>IF(AF$392="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G402" s="55">
        <f>IF(AG$392="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H402" s="55">
        <f>IF(AH$392="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I402" s="55">
        <f>IF(AI$392="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J402" s="55">
        <f>IF(AJ$392="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K402" s="55">
        <f>IF(AK$392="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L402" s="55">
        <f>IF(AL$392="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M402" s="55">
        <f>IF(AM$392="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N402" s="55">
        <f>IF(AN$392="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O402" s="55">
        <f>IF(AO$392="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P402" s="55">
        <f>IF(AP$392="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Q402" s="55">
        <f>IF(AQ$392="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R402" s="55">
        <f>IF(AR$392="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S402" s="55">
        <f>IF(AS$392="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>0</v>
      </c>
      <c r="AT402" s="55" t="str">
        <f>IF(AT$392="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AU402" s="55" t="str">
        <f>IF(AU$392="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AV402" s="55" t="str">
        <f>IF(AV$392="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AW402" s="55" t="str">
        <f>IF(AW$392="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AX402" s="55" t="str">
        <f>IF(AX$392="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AY402" s="55" t="str">
        <f>IF(AY$392="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AZ402" s="55" t="str">
        <f>IF(AZ$392="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A402" s="55" t="str">
        <f>IF(BA$392="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B402" s="55" t="str">
        <f>IF(BB$392="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C402" s="55" t="str">
        <f>IF(BC$392="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D402" s="55" t="str">
        <f>IF(BD$392="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E402" s="55" t="str">
        <f>IF(BE$392="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F402" s="55" t="str">
        <f>IF(BF$392="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G402" s="55" t="str">
        <f>IF(BG$392="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H402" s="55" t="str">
        <f>IF(BH$392="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I402" s="55" t="str">
        <f>IF(BI$392="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J402" s="55" t="str">
        <f>IF(BJ$392="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K402" s="55" t="str">
        <f>IF(BK$392="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L402" s="55" t="str">
        <f>IF(BL$392="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  <c r="BM402" s="55" t="str">
        <f>IF(BM$392=" "," ",IF(User_interface!$C$47=User_interface!$P$31,0,IF($E402=$S$3,INDEX(Data_sheet!$S$92:$S$102,MATCH(Berekeningen!$C402,Data_sheet!$C$92:$C$102,0)),IF($E402=$S$4,INDEX(Data_sheet!$T$92:$T$102,MATCH(Berekeningen!$C402,Data_sheet!$C$92:$C$102,0)),IF($E402=$S$5,INDEX(Data_sheet!$U$92:$U$102,MATCH(Berekeningen!$C402,Data_sheet!$C$92:$C$102,0)),IF($E402=$S$6,0,"ERROR"))))))</f>
        <v xml:space="preserve"> </v>
      </c>
    </row>
    <row r="403" spans="2:65">
      <c r="B403" s="88" t="s">
        <v>5</v>
      </c>
      <c r="C403" s="88" t="s">
        <v>123</v>
      </c>
      <c r="D403" s="68" t="s">
        <v>6</v>
      </c>
      <c r="E403" s="86" t="str">
        <f t="shared" si="21"/>
        <v>Ref.</v>
      </c>
      <c r="P403" s="55">
        <f>IF(P$392="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Q403" s="55">
        <f>IF(Q$392="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R403" s="55">
        <f>IF(R$392="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S403" s="55">
        <f>IF(S$392="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T403" s="55">
        <f>IF(T$392="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U403" s="55">
        <f>IF(U$392="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V403" s="55">
        <f>IF(V$392="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W403" s="55">
        <f>IF(W$392="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X403" s="55">
        <f>IF(X$392="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Y403" s="55">
        <f>IF(Y$392="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Z403" s="55">
        <f>IF(Z$392="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A403" s="55">
        <f>IF(AA$392="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B403" s="55">
        <f>IF(AB$392="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C403" s="55">
        <f>IF(AC$392="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D403" s="55">
        <f>IF(AD$392="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E403" s="55">
        <f>IF(AE$392="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F403" s="55">
        <f>IF(AF$392="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G403" s="55">
        <f>IF(AG$392="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H403" s="55">
        <f>IF(AH$392="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I403" s="55">
        <f>IF(AI$392="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J403" s="55">
        <f>IF(AJ$392="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K403" s="55">
        <f>IF(AK$392="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L403" s="55">
        <f>IF(AL$392="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M403" s="55">
        <f>IF(AM$392="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N403" s="55">
        <f>IF(AN$392="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O403" s="55">
        <f>IF(AO$392="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P403" s="55">
        <f>IF(AP$392="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Q403" s="55">
        <f>IF(AQ$392="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R403" s="55">
        <f>IF(AR$392="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S403" s="55">
        <f>IF(AS$392="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>48328.875</v>
      </c>
      <c r="AT403" s="55" t="str">
        <f>IF(AT$392="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AU403" s="55" t="str">
        <f>IF(AU$392="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AV403" s="55" t="str">
        <f>IF(AV$392="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AW403" s="55" t="str">
        <f>IF(AW$392="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AX403" s="55" t="str">
        <f>IF(AX$392="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AY403" s="55" t="str">
        <f>IF(AY$392="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AZ403" s="55" t="str">
        <f>IF(AZ$392="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A403" s="55" t="str">
        <f>IF(BA$392="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B403" s="55" t="str">
        <f>IF(BB$392="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C403" s="55" t="str">
        <f>IF(BC$392="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D403" s="55" t="str">
        <f>IF(BD$392="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E403" s="55" t="str">
        <f>IF(BE$392="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F403" s="55" t="str">
        <f>IF(BF$392="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G403" s="55" t="str">
        <f>IF(BG$392="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H403" s="55" t="str">
        <f>IF(BH$392="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I403" s="55" t="str">
        <f>IF(BI$392="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J403" s="55" t="str">
        <f>IF(BJ$392="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K403" s="55" t="str">
        <f>IF(BK$392="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L403" s="55" t="str">
        <f>IF(BL$392="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  <c r="BM403" s="55" t="str">
        <f>IF(BM$392=" "," ",IF($E403=$S$3,INDEX(Data_sheet!$S$92:$S$102,MATCH(Berekeningen!$C403,Data_sheet!$C$92:$C$102,0))*User_interface!$K$54*User_interface!$K$55,IF($E403=$S$4,INDEX(Data_sheet!$T$92:$T$102,MATCH(Berekeningen!$C403,Data_sheet!$C$92:$C$102,0))*User_interface!$K$54*User_interface!$K$55,IF($E403=$S$5,INDEX(Data_sheet!$U$92:$U$102,MATCH(Berekeningen!$C403,Data_sheet!$C$92:$C$102,0))*User_interface!$K$54*User_interface!$K$55,IF($E403=$S$6,0,"ERROR")))))</f>
        <v xml:space="preserve"> </v>
      </c>
    </row>
    <row r="404" spans="2:65">
      <c r="B404" s="68" t="s">
        <v>132</v>
      </c>
      <c r="C404" s="88" t="s">
        <v>20</v>
      </c>
      <c r="D404" s="68" t="s">
        <v>58</v>
      </c>
      <c r="E404" s="86" t="str">
        <f t="shared" si="21"/>
        <v>Ref.</v>
      </c>
      <c r="P404" s="55">
        <f>IF(P$392=" "," ",User_interface!$K$54*User_interface!$K$55)</f>
        <v>6904.125</v>
      </c>
      <c r="Q404" s="55">
        <f>IF(Q$392=" "," ",User_interface!$K$54*User_interface!$K$55)</f>
        <v>6904.125</v>
      </c>
      <c r="R404" s="55">
        <f>IF(R$392=" "," ",User_interface!$K$54*User_interface!$K$55)</f>
        <v>6904.125</v>
      </c>
      <c r="S404" s="55">
        <f>IF(S$392=" "," ",User_interface!$K$54*User_interface!$K$55)</f>
        <v>6904.125</v>
      </c>
      <c r="T404" s="55">
        <f>IF(T$392=" "," ",User_interface!$K$54*User_interface!$K$55)</f>
        <v>6904.125</v>
      </c>
      <c r="U404" s="55">
        <f>IF(U$392=" "," ",User_interface!$K$54*User_interface!$K$55)</f>
        <v>6904.125</v>
      </c>
      <c r="V404" s="55">
        <f>IF(V$392=" "," ",User_interface!$K$54*User_interface!$K$55)</f>
        <v>6904.125</v>
      </c>
      <c r="W404" s="55">
        <f>IF(W$392=" "," ",User_interface!$K$54*User_interface!$K$55)</f>
        <v>6904.125</v>
      </c>
      <c r="X404" s="55">
        <f>IF(X$392=" "," ",User_interface!$K$54*User_interface!$K$55)</f>
        <v>6904.125</v>
      </c>
      <c r="Y404" s="55">
        <f>IF(Y$392=" "," ",User_interface!$K$54*User_interface!$K$55)</f>
        <v>6904.125</v>
      </c>
      <c r="Z404" s="55">
        <f>IF(Z$392=" "," ",User_interface!$K$54*User_interface!$K$55)</f>
        <v>6904.125</v>
      </c>
      <c r="AA404" s="55">
        <f>IF(AA$392=" "," ",User_interface!$K$54*User_interface!$K$55)</f>
        <v>6904.125</v>
      </c>
      <c r="AB404" s="55">
        <f>IF(AB$392=" "," ",User_interface!$K$54*User_interface!$K$55)</f>
        <v>6904.125</v>
      </c>
      <c r="AC404" s="55">
        <f>IF(AC$392=" "," ",User_interface!$K$54*User_interface!$K$55)</f>
        <v>6904.125</v>
      </c>
      <c r="AD404" s="55">
        <f>IF(AD$392=" "," ",User_interface!$K$54*User_interface!$K$55)</f>
        <v>6904.125</v>
      </c>
      <c r="AE404" s="55">
        <f>IF(AE$392=" "," ",User_interface!$K$54*User_interface!$K$55)</f>
        <v>6904.125</v>
      </c>
      <c r="AF404" s="55">
        <f>IF(AF$392=" "," ",User_interface!$K$54*User_interface!$K$55)</f>
        <v>6904.125</v>
      </c>
      <c r="AG404" s="55">
        <f>IF(AG$392=" "," ",User_interface!$K$54*User_interface!$K$55)</f>
        <v>6904.125</v>
      </c>
      <c r="AH404" s="55">
        <f>IF(AH$392=" "," ",User_interface!$K$54*User_interface!$K$55)</f>
        <v>6904.125</v>
      </c>
      <c r="AI404" s="55">
        <f>IF(AI$392=" "," ",User_interface!$K$54*User_interface!$K$55)</f>
        <v>6904.125</v>
      </c>
      <c r="AJ404" s="55">
        <f>IF(AJ$392=" "," ",User_interface!$K$54*User_interface!$K$55)</f>
        <v>6904.125</v>
      </c>
      <c r="AK404" s="55">
        <f>IF(AK$392=" "," ",User_interface!$K$54*User_interface!$K$55)</f>
        <v>6904.125</v>
      </c>
      <c r="AL404" s="55">
        <f>IF(AL$392=" "," ",User_interface!$K$54*User_interface!$K$55)</f>
        <v>6904.125</v>
      </c>
      <c r="AM404" s="55">
        <f>IF(AM$392=" "," ",User_interface!$K$54*User_interface!$K$55)</f>
        <v>6904.125</v>
      </c>
      <c r="AN404" s="55">
        <f>IF(AN$392=" "," ",User_interface!$K$54*User_interface!$K$55)</f>
        <v>6904.125</v>
      </c>
      <c r="AO404" s="55">
        <f>IF(AO$392=" "," ",User_interface!$K$54*User_interface!$K$55)</f>
        <v>6904.125</v>
      </c>
      <c r="AP404" s="55">
        <f>IF(AP$392=" "," ",User_interface!$K$54*User_interface!$K$55)</f>
        <v>6904.125</v>
      </c>
      <c r="AQ404" s="55">
        <f>IF(AQ$392=" "," ",User_interface!$K$54*User_interface!$K$55)</f>
        <v>6904.125</v>
      </c>
      <c r="AR404" s="55">
        <f>IF(AR$392=" "," ",User_interface!$K$54*User_interface!$K$55)</f>
        <v>6904.125</v>
      </c>
      <c r="AS404" s="55">
        <f>IF(AS$392=" "," ",User_interface!$K$54*User_interface!$K$55)</f>
        <v>6904.125</v>
      </c>
      <c r="AT404" s="55" t="str">
        <f>IF(AT$392=" "," ",User_interface!$K$54*User_interface!$K$55)</f>
        <v xml:space="preserve"> </v>
      </c>
      <c r="AU404" s="55" t="str">
        <f>IF(AU$392=" "," ",User_interface!$K$54*User_interface!$K$55)</f>
        <v xml:space="preserve"> </v>
      </c>
      <c r="AV404" s="55" t="str">
        <f>IF(AV$392=" "," ",User_interface!$K$54*User_interface!$K$55)</f>
        <v xml:space="preserve"> </v>
      </c>
      <c r="AW404" s="55" t="str">
        <f>IF(AW$392=" "," ",User_interface!$K$54*User_interface!$K$55)</f>
        <v xml:space="preserve"> </v>
      </c>
      <c r="AX404" s="55" t="str">
        <f>IF(AX$392=" "," ",User_interface!$K$54*User_interface!$K$55)</f>
        <v xml:space="preserve"> </v>
      </c>
      <c r="AY404" s="55" t="str">
        <f>IF(AY$392=" "," ",User_interface!$K$54*User_interface!$K$55)</f>
        <v xml:space="preserve"> </v>
      </c>
      <c r="AZ404" s="55" t="str">
        <f>IF(AZ$392=" "," ",User_interface!$K$54*User_interface!$K$55)</f>
        <v xml:space="preserve"> </v>
      </c>
      <c r="BA404" s="55" t="str">
        <f>IF(BA$392=" "," ",User_interface!$K$54*User_interface!$K$55)</f>
        <v xml:space="preserve"> </v>
      </c>
      <c r="BB404" s="55" t="str">
        <f>IF(BB$392=" "," ",User_interface!$K$54*User_interface!$K$55)</f>
        <v xml:space="preserve"> </v>
      </c>
      <c r="BC404" s="55" t="str">
        <f>IF(BC$392=" "," ",User_interface!$K$54*User_interface!$K$55)</f>
        <v xml:space="preserve"> </v>
      </c>
      <c r="BD404" s="55" t="str">
        <f>IF(BD$392=" "," ",User_interface!$K$54*User_interface!$K$55)</f>
        <v xml:space="preserve"> </v>
      </c>
      <c r="BE404" s="55" t="str">
        <f>IF(BE$392=" "," ",User_interface!$K$54*User_interface!$K$55)</f>
        <v xml:space="preserve"> </v>
      </c>
      <c r="BF404" s="55" t="str">
        <f>IF(BF$392=" "," ",User_interface!$K$54*User_interface!$K$55)</f>
        <v xml:space="preserve"> </v>
      </c>
      <c r="BG404" s="55" t="str">
        <f>IF(BG$392=" "," ",User_interface!$K$54*User_interface!$K$55)</f>
        <v xml:space="preserve"> </v>
      </c>
      <c r="BH404" s="55" t="str">
        <f>IF(BH$392=" "," ",User_interface!$K$54*User_interface!$K$55)</f>
        <v xml:space="preserve"> </v>
      </c>
      <c r="BI404" s="55" t="str">
        <f>IF(BI$392=" "," ",User_interface!$K$54*User_interface!$K$55)</f>
        <v xml:space="preserve"> </v>
      </c>
      <c r="BJ404" s="55" t="str">
        <f>IF(BJ$392=" "," ",User_interface!$K$54*User_interface!$K$55)</f>
        <v xml:space="preserve"> </v>
      </c>
      <c r="BK404" s="55" t="str">
        <f>IF(BK$392=" "," ",User_interface!$K$54*User_interface!$K$55)</f>
        <v xml:space="preserve"> </v>
      </c>
      <c r="BL404" s="55" t="str">
        <f>IF(BL$392=" "," ",User_interface!$K$54*User_interface!$K$55)</f>
        <v xml:space="preserve"> </v>
      </c>
      <c r="BM404" s="55" t="str">
        <f>IF(BM$392=" "," ",User_interface!$K$54*User_interface!$K$55)</f>
        <v xml:space="preserve"> </v>
      </c>
    </row>
    <row r="405" spans="2:65">
      <c r="B405" s="88"/>
      <c r="C405" s="68" t="s">
        <v>43</v>
      </c>
      <c r="D405" s="68" t="s">
        <v>6</v>
      </c>
      <c r="F405" s="55" t="str">
        <f>IF(F392=" "," ",SUM(SUMIF($B393:$B403,$U$4,F393:F403),-SUMIF($B393:$B403,$U$3,F393:F403))/(1+User_interface!$K$59)^(F392-($P392-1)))</f>
        <v xml:space="preserve"> </v>
      </c>
      <c r="G405" s="55" t="str">
        <f>IF(G392=" "," ",SUM(SUMIF($B393:$B403,$U$4,G393:G403),-SUMIF($B393:$B403,$U$3,G393:G403))/(1+User_interface!$K$59)^(G392-($P392-1)))</f>
        <v xml:space="preserve"> </v>
      </c>
      <c r="H405" s="55" t="str">
        <f>IF(H392=" "," ",SUM(SUMIF($B393:$B403,$U$4,H393:H403),-SUMIF($B393:$B403,$U$3,H393:H403))/(1+User_interface!$K$59)^(H392-($P392-1)))</f>
        <v xml:space="preserve"> </v>
      </c>
      <c r="I405" s="55" t="str">
        <f>IF(I392=" "," ",SUM(SUMIF($B393:$B403,$U$4,I393:I403),-SUMIF($B393:$B403,$U$3,I393:I403))/(1+User_interface!$K$59)^(I392-($P392-1)))</f>
        <v xml:space="preserve"> </v>
      </c>
      <c r="J405" s="55" t="str">
        <f>IF(J392=" "," ",SUM(SUMIF($B393:$B403,$U$4,J393:J403),-SUMIF($B393:$B403,$U$3,J393:J403))/(1+User_interface!$K$59)^(J392-($P392-1)))</f>
        <v xml:space="preserve"> </v>
      </c>
      <c r="K405" s="55" t="str">
        <f>IF(K392=" "," ",SUM(SUMIF($B393:$B403,$U$4,K393:K403),-SUMIF($B393:$B403,$U$3,K393:K403))/(1+User_interface!$K$59)^(K392-($P392-1)))</f>
        <v xml:space="preserve"> </v>
      </c>
      <c r="L405" s="55" t="str">
        <f>IF(L392=" "," ",SUM(SUMIF($B393:$B403,$U$4,L393:L403),-SUMIF($B393:$B403,$U$3,L393:L403))/(1+User_interface!$K$59)^(L392-($P392-1)))</f>
        <v xml:space="preserve"> </v>
      </c>
      <c r="M405" s="55" t="str">
        <f>IF(M392=" "," ",SUM(SUMIF($B393:$B403,$U$4,M393:M403),-SUMIF($B393:$B403,$U$3,M393:M403))/(1+User_interface!$K$59)^(M392-($P392-1)))</f>
        <v xml:space="preserve"> </v>
      </c>
      <c r="N405" s="55" t="str">
        <f>IF(N392=" "," ",SUM(SUMIF($B393:$B403,$U$4,N393:N403),-SUMIF($B393:$B403,$U$3,N393:N403))/(1+User_interface!$K$59)^(N392-($P392-1)))</f>
        <v xml:space="preserve"> </v>
      </c>
      <c r="O405" s="55" t="str">
        <f>IF(O392=" "," ",SUM(SUMIF($B393:$B403,$U$4,O393:O403),-SUMIF($B393:$B403,$U$3,O393:O403))/(1+User_interface!$K$59)^(O392-($P392-1)))</f>
        <v xml:space="preserve"> </v>
      </c>
      <c r="P405" s="55">
        <f>IF(P392=" "," ",SUM(SUMIF($B393:$B403,$U$4,P393:P403),-SUMIF($B393:$B403,$U$3,P393:P403))/(1+User_interface!$K$59)^(P392-($P392-1)))</f>
        <v>34882.504808639176</v>
      </c>
      <c r="Q405" s="55">
        <f>IF(Q392=" "," ",SUM(SUMIF($B393:$B403,$U$4,Q393:Q403),-SUMIF($B393:$B403,$U$3,Q393:Q403))/(1+User_interface!$K$59)^(Q392-($P392-1)))</f>
        <v>34882.504808639176</v>
      </c>
      <c r="R405" s="55">
        <f>IF(R392=" "," ",SUM(SUMIF($B393:$B403,$U$4,R393:R403),-SUMIF($B393:$B403,$U$3,R393:R403))/(1+User_interface!$K$59)^(R392-($P392-1)))</f>
        <v>34882.504808639176</v>
      </c>
      <c r="S405" s="55">
        <f>IF(S392=" "," ",SUM(SUMIF($B393:$B403,$U$4,S393:S403),-SUMIF($B393:$B403,$U$3,S393:S403))/(1+User_interface!$K$59)^(S392-($P392-1)))</f>
        <v>34882.504808639176</v>
      </c>
      <c r="T405" s="55">
        <f>IF(T392=" "," ",SUM(SUMIF($B393:$B403,$U$4,T393:T403),-SUMIF($B393:$B403,$U$3,T393:T403))/(1+User_interface!$K$59)^(T392-($P392-1)))</f>
        <v>34882.504808639176</v>
      </c>
      <c r="U405" s="55">
        <f>IF(U392=" "," ",SUM(SUMIF($B393:$B403,$U$4,U393:U403),-SUMIF($B393:$B403,$U$3,U393:U403))/(1+User_interface!$K$59)^(U392-($P392-1)))</f>
        <v>34882.504808639176</v>
      </c>
      <c r="V405" s="55">
        <f>IF(V392=" "," ",SUM(SUMIF($B393:$B403,$U$4,V393:V403),-SUMIF($B393:$B403,$U$3,V393:V403))/(1+User_interface!$K$59)^(V392-($P392-1)))</f>
        <v>34882.504808639176</v>
      </c>
      <c r="W405" s="55">
        <f>IF(W392=" "," ",SUM(SUMIF($B393:$B403,$U$4,W393:W403),-SUMIF($B393:$B403,$U$3,W393:W403))/(1+User_interface!$K$59)^(W392-($P392-1)))</f>
        <v>34882.504808639176</v>
      </c>
      <c r="X405" s="55">
        <f>IF(X392=" "," ",SUM(SUMIF($B393:$B403,$U$4,X393:X403),-SUMIF($B393:$B403,$U$3,X393:X403))/(1+User_interface!$K$59)^(X392-($P392-1)))</f>
        <v>34882.504808639176</v>
      </c>
      <c r="Y405" s="55">
        <f>IF(Y392=" "," ",SUM(SUMIF($B393:$B403,$U$4,Y393:Y403),-SUMIF($B393:$B403,$U$3,Y393:Y403))/(1+User_interface!$K$59)^(Y392-($P392-1)))</f>
        <v>34882.504808639176</v>
      </c>
      <c r="Z405" s="55">
        <f>IF(Z392=" "," ",SUM(SUMIF($B393:$B403,$U$4,Z393:Z403),-SUMIF($B393:$B403,$U$3,Z393:Z403))/(1+User_interface!$K$59)^(Z392-($P392-1)))</f>
        <v>34882.504808639176</v>
      </c>
      <c r="AA405" s="55">
        <f>IF(AA392=" "," ",SUM(SUMIF($B393:$B403,$U$4,AA393:AA403),-SUMIF($B393:$B403,$U$3,AA393:AA403))/(1+User_interface!$K$59)^(AA392-($P392-1)))</f>
        <v>-581707.49519136082</v>
      </c>
      <c r="AB405" s="55">
        <f>IF(AB392=" "," ",SUM(SUMIF($B393:$B403,$U$4,AB393:AB403),-SUMIF($B393:$B403,$U$3,AB393:AB403))/(1+User_interface!$K$59)^(AB392-($P392-1)))</f>
        <v>34882.504808639176</v>
      </c>
      <c r="AC405" s="55">
        <f>IF(AC392=" "," ",SUM(SUMIF($B393:$B403,$U$4,AC393:AC403),-SUMIF($B393:$B403,$U$3,AC393:AC403))/(1+User_interface!$K$59)^(AC392-($P392-1)))</f>
        <v>34882.504808639176</v>
      </c>
      <c r="AD405" s="55">
        <f>IF(AD392=" "," ",SUM(SUMIF($B393:$B403,$U$4,AD393:AD403),-SUMIF($B393:$B403,$U$3,AD393:AD403))/(1+User_interface!$K$59)^(AD392-($P392-1)))</f>
        <v>34882.504808639176</v>
      </c>
      <c r="AE405" s="55">
        <f>IF(AE392=" "," ",SUM(SUMIF($B393:$B403,$U$4,AE393:AE403),-SUMIF($B393:$B403,$U$3,AE393:AE403))/(1+User_interface!$K$59)^(AE392-($P392-1)))</f>
        <v>34882.504808639176</v>
      </c>
      <c r="AF405" s="55">
        <f>IF(AF392=" "," ",SUM(SUMIF($B393:$B403,$U$4,AF393:AF403),-SUMIF($B393:$B403,$U$3,AF393:AF403))/(1+User_interface!$K$59)^(AF392-($P392-1)))</f>
        <v>34882.504808639176</v>
      </c>
      <c r="AG405" s="55">
        <f>IF(AG392=" "," ",SUM(SUMIF($B393:$B403,$U$4,AG393:AG403),-SUMIF($B393:$B403,$U$3,AG393:AG403))/(1+User_interface!$K$59)^(AG392-($P392-1)))</f>
        <v>34882.504808639176</v>
      </c>
      <c r="AH405" s="55">
        <f>IF(AH392=" "," ",SUM(SUMIF($B393:$B403,$U$4,AH393:AH403),-SUMIF($B393:$B403,$U$3,AH393:AH403))/(1+User_interface!$K$59)^(AH392-($P392-1)))</f>
        <v>34882.504808639176</v>
      </c>
      <c r="AI405" s="55">
        <f>IF(AI392=" "," ",SUM(SUMIF($B393:$B403,$U$4,AI393:AI403),-SUMIF($B393:$B403,$U$3,AI393:AI403))/(1+User_interface!$K$59)^(AI392-($P392-1)))</f>
        <v>34882.504808639176</v>
      </c>
      <c r="AJ405" s="55">
        <f>IF(AJ392=" "," ",SUM(SUMIF($B393:$B403,$U$4,AJ393:AJ403),-SUMIF($B393:$B403,$U$3,AJ393:AJ403))/(1+User_interface!$K$59)^(AJ392-($P392-1)))</f>
        <v>34882.504808639176</v>
      </c>
      <c r="AK405" s="55">
        <f>IF(AK392=" "," ",SUM(SUMIF($B393:$B403,$U$4,AK393:AK403),-SUMIF($B393:$B403,$U$3,AK393:AK403))/(1+User_interface!$K$59)^(AK392-($P392-1)))</f>
        <v>34882.504808639176</v>
      </c>
      <c r="AL405" s="55">
        <f>IF(AL392=" "," ",SUM(SUMIF($B393:$B403,$U$4,AL393:AL403),-SUMIF($B393:$B403,$U$3,AL393:AL403))/(1+User_interface!$K$59)^(AL392-($P392-1)))</f>
        <v>34882.504808639176</v>
      </c>
      <c r="AM405" s="55">
        <f>IF(AM392=" "," ",SUM(SUMIF($B393:$B403,$U$4,AM393:AM403),-SUMIF($B393:$B403,$U$3,AM393:AM403))/(1+User_interface!$K$59)^(AM392-($P392-1)))</f>
        <v>-581707.49519136082</v>
      </c>
      <c r="AN405" s="55">
        <f>IF(AN392=" "," ",SUM(SUMIF($B393:$B403,$U$4,AN393:AN403),-SUMIF($B393:$B403,$U$3,AN393:AN403))/(1+User_interface!$K$59)^(AN392-($P392-1)))</f>
        <v>34882.504808639176</v>
      </c>
      <c r="AO405" s="55">
        <f>IF(AO392=" "," ",SUM(SUMIF($B393:$B403,$U$4,AO393:AO403),-SUMIF($B393:$B403,$U$3,AO393:AO403))/(1+User_interface!$K$59)^(AO392-($P392-1)))</f>
        <v>34882.504808639176</v>
      </c>
      <c r="AP405" s="55">
        <f>IF(AP392=" "," ",SUM(SUMIF($B393:$B403,$U$4,AP393:AP403),-SUMIF($B393:$B403,$U$3,AP393:AP403))/(1+User_interface!$K$59)^(AP392-($P392-1)))</f>
        <v>34882.504808639176</v>
      </c>
      <c r="AQ405" s="55">
        <f>IF(AQ392=" "," ",SUM(SUMIF($B393:$B403,$U$4,AQ393:AQ403),-SUMIF($B393:$B403,$U$3,AQ393:AQ403))/(1+User_interface!$K$59)^(AQ392-($P392-1)))</f>
        <v>34882.504808639176</v>
      </c>
      <c r="AR405" s="55">
        <f>IF(AR392=" "," ",SUM(SUMIF($B393:$B403,$U$4,AR393:AR403),-SUMIF($B393:$B403,$U$3,AR393:AR403))/(1+User_interface!$K$59)^(AR392-($P392-1)))</f>
        <v>34882.504808639176</v>
      </c>
      <c r="AS405" s="55">
        <f>IF(AS392=" "," ",SUM(SUMIF($B393:$B403,$U$4,AS393:AS403),-SUMIF($B393:$B403,$U$3,AS393:AS403))/(1+User_interface!$K$59)^(AS392-($P392-1)))</f>
        <v>34882.504808639176</v>
      </c>
      <c r="AT405" s="55" t="str">
        <f>IF(AT392=" "," ",SUM(SUMIF($B393:$B403,$U$4,AT393:AT403),-SUMIF($B393:$B403,$U$3,AT393:AT403))/(1+User_interface!$K$59)^(AT392-($P392-1)))</f>
        <v xml:space="preserve"> </v>
      </c>
      <c r="AU405" s="55" t="str">
        <f>IF(AU392=" "," ",SUM(SUMIF($B393:$B403,$U$4,AU393:AU403),-SUMIF($B393:$B403,$U$3,AU393:AU403))/(1+User_interface!$K$59)^(AU392-($P392-1)))</f>
        <v xml:space="preserve"> </v>
      </c>
      <c r="AV405" s="55" t="str">
        <f>IF(AV392=" "," ",SUM(SUMIF($B393:$B403,$U$4,AV393:AV403),-SUMIF($B393:$B403,$U$3,AV393:AV403))/(1+User_interface!$K$59)^(AV392-($P392-1)))</f>
        <v xml:space="preserve"> </v>
      </c>
      <c r="AW405" s="55" t="str">
        <f>IF(AW392=" "," ",SUM(SUMIF($B393:$B403,$U$4,AW393:AW403),-SUMIF($B393:$B403,$U$3,AW393:AW403))/(1+User_interface!$K$59)^(AW392-($P392-1)))</f>
        <v xml:space="preserve"> </v>
      </c>
      <c r="AX405" s="55" t="str">
        <f>IF(AX392=" "," ",SUM(SUMIF($B393:$B403,$U$4,AX393:AX403),-SUMIF($B393:$B403,$U$3,AX393:AX403))/(1+User_interface!$K$59)^(AX392-($P392-1)))</f>
        <v xml:space="preserve"> </v>
      </c>
      <c r="AY405" s="55" t="str">
        <f>IF(AY392=" "," ",SUM(SUMIF($B393:$B403,$U$4,AY393:AY403),-SUMIF($B393:$B403,$U$3,AY393:AY403))/(1+User_interface!$K$59)^(AY392-($P392-1)))</f>
        <v xml:space="preserve"> </v>
      </c>
      <c r="AZ405" s="55" t="str">
        <f>IF(AZ392=" "," ",SUM(SUMIF($B393:$B403,$U$4,AZ393:AZ403),-SUMIF($B393:$B403,$U$3,AZ393:AZ403))/(1+User_interface!$K$59)^(AZ392-($P392-1)))</f>
        <v xml:space="preserve"> </v>
      </c>
      <c r="BA405" s="55" t="str">
        <f>IF(BA392=" "," ",SUM(SUMIF($B393:$B403,$U$4,BA393:BA403),-SUMIF($B393:$B403,$U$3,BA393:BA403))/(1+User_interface!$K$59)^(BA392-($P392-1)))</f>
        <v xml:space="preserve"> </v>
      </c>
      <c r="BB405" s="55" t="str">
        <f>IF(BB392=" "," ",SUM(SUMIF($B393:$B403,$U$4,BB393:BB403),-SUMIF($B393:$B403,$U$3,BB393:BB403))/(1+User_interface!$K$59)^(BB392-($P392-1)))</f>
        <v xml:space="preserve"> </v>
      </c>
      <c r="BC405" s="55" t="str">
        <f>IF(BC392=" "," ",SUM(SUMIF($B393:$B403,$U$4,BC393:BC403),-SUMIF($B393:$B403,$U$3,BC393:BC403))/(1+User_interface!$K$59)^(BC392-($P392-1)))</f>
        <v xml:space="preserve"> </v>
      </c>
      <c r="BD405" s="55" t="str">
        <f>IF(BD392=" "," ",SUM(SUMIF($B393:$B403,$U$4,BD393:BD403),-SUMIF($B393:$B403,$U$3,BD393:BD403))/(1+User_interface!$K$59)^(BD392-($P392-1)))</f>
        <v xml:space="preserve"> </v>
      </c>
      <c r="BE405" s="55" t="str">
        <f>IF(BE392=" "," ",SUM(SUMIF($B393:$B403,$U$4,BE393:BE403),-SUMIF($B393:$B403,$U$3,BE393:BE403))/(1+User_interface!$K$59)^(BE392-($P392-1)))</f>
        <v xml:space="preserve"> </v>
      </c>
      <c r="BF405" s="55" t="str">
        <f>IF(BF392=" "," ",SUM(SUMIF($B393:$B403,$U$4,BF393:BF403),-SUMIF($B393:$B403,$U$3,BF393:BF403))/(1+User_interface!$K$59)^(BF392-($P392-1)))</f>
        <v xml:space="preserve"> </v>
      </c>
      <c r="BG405" s="55" t="str">
        <f>IF(BG392=" "," ",SUM(SUMIF($B393:$B403,$U$4,BG393:BG403),-SUMIF($B393:$B403,$U$3,BG393:BG403))/(1+User_interface!$K$59)^(BG392-($P392-1)))</f>
        <v xml:space="preserve"> </v>
      </c>
      <c r="BH405" s="55" t="str">
        <f>IF(BH392=" "," ",SUM(SUMIF($B393:$B403,$U$4,BH393:BH403),-SUMIF($B393:$B403,$U$3,BH393:BH403))/(1+User_interface!$K$59)^(BH392-($P392-1)))</f>
        <v xml:space="preserve"> </v>
      </c>
      <c r="BI405" s="55" t="str">
        <f>IF(BI392=" "," ",SUM(SUMIF($B393:$B403,$U$4,BI393:BI403),-SUMIF($B393:$B403,$U$3,BI393:BI403))/(1+User_interface!$K$59)^(BI392-($P392-1)))</f>
        <v xml:space="preserve"> </v>
      </c>
      <c r="BJ405" s="55" t="str">
        <f>IF(BJ392=" "," ",SUM(SUMIF($B393:$B403,$U$4,BJ393:BJ403),-SUMIF($B393:$B403,$U$3,BJ393:BJ403))/(1+User_interface!$K$59)^(BJ392-($P392-1)))</f>
        <v xml:space="preserve"> </v>
      </c>
      <c r="BK405" s="55" t="str">
        <f>IF(BK392=" "," ",SUM(SUMIF($B393:$B403,$U$4,BK393:BK403),-SUMIF($B393:$B403,$U$3,BK393:BK403))/(1+User_interface!$K$59)^(BK392-($P392-1)))</f>
        <v xml:space="preserve"> </v>
      </c>
      <c r="BL405" s="55" t="str">
        <f>IF(BL392=" "," ",SUM(SUMIF($B393:$B403,$U$4,BL393:BL403),-SUMIF($B393:$B403,$U$3,BL393:BL403))/(1+User_interface!$K$59)^(BL392-($P392-1)))</f>
        <v xml:space="preserve"> </v>
      </c>
      <c r="BM405" s="55" t="str">
        <f>IF(BM392=" "," ",SUM(SUMIF($B393:$B403,$U$4,BM393:BM403),-SUMIF($B393:$B403,$U$3,BM393:BM403))/(1+User_interface!$K$59)^(BM392-($P392-1)))</f>
        <v xml:space="preserve"> </v>
      </c>
    </row>
    <row r="406" spans="2:65">
      <c r="B406" s="88"/>
      <c r="C406" s="68" t="s">
        <v>131</v>
      </c>
      <c r="D406" s="68" t="s">
        <v>6</v>
      </c>
      <c r="F406" s="68" t="str">
        <f>IF(F392=" "," ",SUM(SUMIF($B393:$B404,$U$3,F393:F404),SUMIFS(F393:F404,$B393:$B404,$U$4,$C393:$C404,$W$3),-SUMIF($B393:$B404,$U$4,F393:F404))/(1+User_interface!$K$59)^(F392-($P392-1)))</f>
        <v xml:space="preserve"> </v>
      </c>
      <c r="G406" s="68" t="str">
        <f>IF(G392=" "," ",SUM(SUMIF($B393:$B404,$U$3,G393:G404),SUMIFS(G393:G404,$B393:$B404,$U$4,$C393:$C404,$W$3),-SUMIF($B393:$B404,$U$4,G393:G404))/(1+User_interface!$K$59)^(G392-($P392-1)))</f>
        <v xml:space="preserve"> </v>
      </c>
      <c r="H406" s="68" t="str">
        <f>IF(H392=" "," ",SUM(SUMIF($B393:$B404,$U$3,H393:H404),SUMIFS(H393:H404,$B393:$B404,$U$4,$C393:$C404,$W$3),-SUMIF($B393:$B404,$U$4,H393:H404))/(1+User_interface!$K$59)^(H392-($P392-1)))</f>
        <v xml:space="preserve"> </v>
      </c>
      <c r="I406" s="68" t="str">
        <f>IF(I392=" "," ",SUM(SUMIF($B393:$B404,$U$3,I393:I404),SUMIFS(I393:I404,$B393:$B404,$U$4,$C393:$C404,$W$3),-SUMIF($B393:$B404,$U$4,I393:I404))/(1+User_interface!$K$59)^(I392-($P392-1)))</f>
        <v xml:space="preserve"> </v>
      </c>
      <c r="J406" s="68" t="str">
        <f>IF(J392=" "," ",SUM(SUMIF($B393:$B404,$U$3,J393:J404),SUMIFS(J393:J404,$B393:$B404,$U$4,$C393:$C404,$W$3),-SUMIF($B393:$B404,$U$4,J393:J404))/(1+User_interface!$K$59)^(J392-($P392-1)))</f>
        <v xml:space="preserve"> </v>
      </c>
      <c r="K406" s="68" t="str">
        <f>IF(K392=" "," ",SUM(SUMIF($B393:$B404,$U$3,K393:K404),SUMIFS(K393:K404,$B393:$B404,$U$4,$C393:$C404,$W$3),-SUMIF($B393:$B404,$U$4,K393:K404))/(1+User_interface!$K$59)^(K392-($P392-1)))</f>
        <v xml:space="preserve"> </v>
      </c>
      <c r="L406" s="68" t="str">
        <f>IF(L392=" "," ",SUM(SUMIF($B393:$B404,$U$3,L393:L404),SUMIFS(L393:L404,$B393:$B404,$U$4,$C393:$C404,$W$3),-SUMIF($B393:$B404,$U$4,L393:L404))/(1+User_interface!$K$59)^(L392-($P392-1)))</f>
        <v xml:space="preserve"> </v>
      </c>
      <c r="M406" s="68" t="str">
        <f>IF(M392=" "," ",SUM(SUMIF($B393:$B404,$U$3,M393:M404),SUMIFS(M393:M404,$B393:$B404,$U$4,$C393:$C404,$W$3),-SUMIF($B393:$B404,$U$4,M393:M404))/(1+User_interface!$K$59)^(M392-($P392-1)))</f>
        <v xml:space="preserve"> </v>
      </c>
      <c r="N406" s="68" t="str">
        <f>IF(N392=" "," ",SUM(SUMIF($B393:$B404,$U$3,N393:N404),SUMIFS(N393:N404,$B393:$B404,$U$4,$C393:$C404,$W$3),-SUMIF($B393:$B404,$U$4,N393:N404))/(1+User_interface!$K$59)^(N392-($P392-1)))</f>
        <v xml:space="preserve"> </v>
      </c>
      <c r="O406" s="68" t="str">
        <f>IF(O392=" "," ",SUM(SUMIF($B393:$B404,$U$3,O393:O404),SUMIFS(O393:O404,$B393:$B404,$U$4,$C393:$C404,$W$3),-SUMIF($B393:$B404,$U$4,O393:O404))/(1+User_interface!$K$59)^(O392-($P392-1)))</f>
        <v xml:space="preserve"> </v>
      </c>
      <c r="P406" s="68">
        <f>IF(P392=" "," ",SUM(SUMIF($B393:$B404,$U$3,P393:P404),SUMIFS(P393:P404,$B393:$B404,$U$4,$C393:$C404,$W$3),-SUMIF($B393:$B404,$U$4,P393:P404))/(1+User_interface!$K$59)^(P392-($P392-1)))</f>
        <v>268898.99519136082</v>
      </c>
      <c r="Q406" s="68">
        <f>IF(Q392=" "," ",SUM(SUMIF($B393:$B404,$U$3,Q393:Q404),SUMIFS(Q393:Q404,$B393:$B404,$U$4,$C393:$C404,$W$3),-SUMIF($B393:$B404,$U$4,Q393:Q404))/(1+User_interface!$K$59)^(Q392-($P392-1)))</f>
        <v>268898.99519136082</v>
      </c>
      <c r="R406" s="68">
        <f>IF(R392=" "," ",SUM(SUMIF($B393:$B404,$U$3,R393:R404),SUMIFS(R393:R404,$B393:$B404,$U$4,$C393:$C404,$W$3),-SUMIF($B393:$B404,$U$4,R393:R404))/(1+User_interface!$K$59)^(R392-($P392-1)))</f>
        <v>268898.99519136082</v>
      </c>
      <c r="S406" s="68">
        <f>IF(S392=" "," ",SUM(SUMIF($B393:$B404,$U$3,S393:S404),SUMIFS(S393:S404,$B393:$B404,$U$4,$C393:$C404,$W$3),-SUMIF($B393:$B404,$U$4,S393:S404))/(1+User_interface!$K$59)^(S392-($P392-1)))</f>
        <v>268898.99519136082</v>
      </c>
      <c r="T406" s="68">
        <f>IF(T392=" "," ",SUM(SUMIF($B393:$B404,$U$3,T393:T404),SUMIFS(T393:T404,$B393:$B404,$U$4,$C393:$C404,$W$3),-SUMIF($B393:$B404,$U$4,T393:T404))/(1+User_interface!$K$59)^(T392-($P392-1)))</f>
        <v>268898.99519136082</v>
      </c>
      <c r="U406" s="68">
        <f>IF(U392=" "," ",SUM(SUMIF($B393:$B404,$U$3,U393:U404),SUMIFS(U393:U404,$B393:$B404,$U$4,$C393:$C404,$W$3),-SUMIF($B393:$B404,$U$4,U393:U404))/(1+User_interface!$K$59)^(U392-($P392-1)))</f>
        <v>268898.99519136082</v>
      </c>
      <c r="V406" s="68">
        <f>IF(V392=" "," ",SUM(SUMIF($B393:$B404,$U$3,V393:V404),SUMIFS(V393:V404,$B393:$B404,$U$4,$C393:$C404,$W$3),-SUMIF($B393:$B404,$U$4,V393:V404))/(1+User_interface!$K$59)^(V392-($P392-1)))</f>
        <v>268898.99519136082</v>
      </c>
      <c r="W406" s="68">
        <f>IF(W392=" "," ",SUM(SUMIF($B393:$B404,$U$3,W393:W404),SUMIFS(W393:W404,$B393:$B404,$U$4,$C393:$C404,$W$3),-SUMIF($B393:$B404,$U$4,W393:W404))/(1+User_interface!$K$59)^(W392-($P392-1)))</f>
        <v>268898.99519136082</v>
      </c>
      <c r="X406" s="68">
        <f>IF(X392=" "," ",SUM(SUMIF($B393:$B404,$U$3,X393:X404),SUMIFS(X393:X404,$B393:$B404,$U$4,$C393:$C404,$W$3),-SUMIF($B393:$B404,$U$4,X393:X404))/(1+User_interface!$K$59)^(X392-($P392-1)))</f>
        <v>268898.99519136082</v>
      </c>
      <c r="Y406" s="68">
        <f>IF(Y392=" "," ",SUM(SUMIF($B393:$B404,$U$3,Y393:Y404),SUMIFS(Y393:Y404,$B393:$B404,$U$4,$C393:$C404,$W$3),-SUMIF($B393:$B404,$U$4,Y393:Y404))/(1+User_interface!$K$59)^(Y392-($P392-1)))</f>
        <v>268898.99519136082</v>
      </c>
      <c r="Z406" s="68">
        <f>IF(Z392=" "," ",SUM(SUMIF($B393:$B404,$U$3,Z393:Z404),SUMIFS(Z393:Z404,$B393:$B404,$U$4,$C393:$C404,$W$3),-SUMIF($B393:$B404,$U$4,Z393:Z404))/(1+User_interface!$K$59)^(Z392-($P392-1)))</f>
        <v>268898.99519136082</v>
      </c>
      <c r="AA406" s="68">
        <f>IF(AA392=" "," ",SUM(SUMIF($B393:$B404,$U$3,AA393:AA404),SUMIFS(AA393:AA404,$B393:$B404,$U$4,$C393:$C404,$W$3),-SUMIF($B393:$B404,$U$4,AA393:AA404))/(1+User_interface!$K$59)^(AA392-($P392-1)))</f>
        <v>885488.99519136082</v>
      </c>
      <c r="AB406" s="68">
        <f>IF(AB392=" "," ",SUM(SUMIF($B393:$B404,$U$3,AB393:AB404),SUMIFS(AB393:AB404,$B393:$B404,$U$4,$C393:$C404,$W$3),-SUMIF($B393:$B404,$U$4,AB393:AB404))/(1+User_interface!$K$59)^(AB392-($P392-1)))</f>
        <v>268898.99519136082</v>
      </c>
      <c r="AC406" s="68">
        <f>IF(AC392=" "," ",SUM(SUMIF($B393:$B404,$U$3,AC393:AC404),SUMIFS(AC393:AC404,$B393:$B404,$U$4,$C393:$C404,$W$3),-SUMIF($B393:$B404,$U$4,AC393:AC404))/(1+User_interface!$K$59)^(AC392-($P392-1)))</f>
        <v>268898.99519136082</v>
      </c>
      <c r="AD406" s="68">
        <f>IF(AD392=" "," ",SUM(SUMIF($B393:$B404,$U$3,AD393:AD404),SUMIFS(AD393:AD404,$B393:$B404,$U$4,$C393:$C404,$W$3),-SUMIF($B393:$B404,$U$4,AD393:AD404))/(1+User_interface!$K$59)^(AD392-($P392-1)))</f>
        <v>268898.99519136082</v>
      </c>
      <c r="AE406" s="68">
        <f>IF(AE392=" "," ",SUM(SUMIF($B393:$B404,$U$3,AE393:AE404),SUMIFS(AE393:AE404,$B393:$B404,$U$4,$C393:$C404,$W$3),-SUMIF($B393:$B404,$U$4,AE393:AE404))/(1+User_interface!$K$59)^(AE392-($P392-1)))</f>
        <v>268898.99519136082</v>
      </c>
      <c r="AF406" s="68">
        <f>IF(AF392=" "," ",SUM(SUMIF($B393:$B404,$U$3,AF393:AF404),SUMIFS(AF393:AF404,$B393:$B404,$U$4,$C393:$C404,$W$3),-SUMIF($B393:$B404,$U$4,AF393:AF404))/(1+User_interface!$K$59)^(AF392-($P392-1)))</f>
        <v>268898.99519136082</v>
      </c>
      <c r="AG406" s="68">
        <f>IF(AG392=" "," ",SUM(SUMIF($B393:$B404,$U$3,AG393:AG404),SUMIFS(AG393:AG404,$B393:$B404,$U$4,$C393:$C404,$W$3),-SUMIF($B393:$B404,$U$4,AG393:AG404))/(1+User_interface!$K$59)^(AG392-($P392-1)))</f>
        <v>268898.99519136082</v>
      </c>
      <c r="AH406" s="68">
        <f>IF(AH392=" "," ",SUM(SUMIF($B393:$B404,$U$3,AH393:AH404),SUMIFS(AH393:AH404,$B393:$B404,$U$4,$C393:$C404,$W$3),-SUMIF($B393:$B404,$U$4,AH393:AH404))/(1+User_interface!$K$59)^(AH392-($P392-1)))</f>
        <v>268898.99519136082</v>
      </c>
      <c r="AI406" s="68">
        <f>IF(AI392=" "," ",SUM(SUMIF($B393:$B404,$U$3,AI393:AI404),SUMIFS(AI393:AI404,$B393:$B404,$U$4,$C393:$C404,$W$3),-SUMIF($B393:$B404,$U$4,AI393:AI404))/(1+User_interface!$K$59)^(AI392-($P392-1)))</f>
        <v>268898.99519136082</v>
      </c>
      <c r="AJ406" s="68">
        <f>IF(AJ392=" "," ",SUM(SUMIF($B393:$B404,$U$3,AJ393:AJ404),SUMIFS(AJ393:AJ404,$B393:$B404,$U$4,$C393:$C404,$W$3),-SUMIF($B393:$B404,$U$4,AJ393:AJ404))/(1+User_interface!$K$59)^(AJ392-($P392-1)))</f>
        <v>268898.99519136082</v>
      </c>
      <c r="AK406" s="68">
        <f>IF(AK392=" "," ",SUM(SUMIF($B393:$B404,$U$3,AK393:AK404),SUMIFS(AK393:AK404,$B393:$B404,$U$4,$C393:$C404,$W$3),-SUMIF($B393:$B404,$U$4,AK393:AK404))/(1+User_interface!$K$59)^(AK392-($P392-1)))</f>
        <v>268898.99519136082</v>
      </c>
      <c r="AL406" s="68">
        <f>IF(AL392=" "," ",SUM(SUMIF($B393:$B404,$U$3,AL393:AL404),SUMIFS(AL393:AL404,$B393:$B404,$U$4,$C393:$C404,$W$3),-SUMIF($B393:$B404,$U$4,AL393:AL404))/(1+User_interface!$K$59)^(AL392-($P392-1)))</f>
        <v>268898.99519136082</v>
      </c>
      <c r="AM406" s="68">
        <f>IF(AM392=" "," ",SUM(SUMIF($B393:$B404,$U$3,AM393:AM404),SUMIFS(AM393:AM404,$B393:$B404,$U$4,$C393:$C404,$W$3),-SUMIF($B393:$B404,$U$4,AM393:AM404))/(1+User_interface!$K$59)^(AM392-($P392-1)))</f>
        <v>885488.99519136082</v>
      </c>
      <c r="AN406" s="68">
        <f>IF(AN392=" "," ",SUM(SUMIF($B393:$B404,$U$3,AN393:AN404),SUMIFS(AN393:AN404,$B393:$B404,$U$4,$C393:$C404,$W$3),-SUMIF($B393:$B404,$U$4,AN393:AN404))/(1+User_interface!$K$59)^(AN392-($P392-1)))</f>
        <v>268898.99519136082</v>
      </c>
      <c r="AO406" s="68">
        <f>IF(AO392=" "," ",SUM(SUMIF($B393:$B404,$U$3,AO393:AO404),SUMIFS(AO393:AO404,$B393:$B404,$U$4,$C393:$C404,$W$3),-SUMIF($B393:$B404,$U$4,AO393:AO404))/(1+User_interface!$K$59)^(AO392-($P392-1)))</f>
        <v>268898.99519136082</v>
      </c>
      <c r="AP406" s="68">
        <f>IF(AP392=" "," ",SUM(SUMIF($B393:$B404,$U$3,AP393:AP404),SUMIFS(AP393:AP404,$B393:$B404,$U$4,$C393:$C404,$W$3),-SUMIF($B393:$B404,$U$4,AP393:AP404))/(1+User_interface!$K$59)^(AP392-($P392-1)))</f>
        <v>268898.99519136082</v>
      </c>
      <c r="AQ406" s="68">
        <f>IF(AQ392=" "," ",SUM(SUMIF($B393:$B404,$U$3,AQ393:AQ404),SUMIFS(AQ393:AQ404,$B393:$B404,$U$4,$C393:$C404,$W$3),-SUMIF($B393:$B404,$U$4,AQ393:AQ404))/(1+User_interface!$K$59)^(AQ392-($P392-1)))</f>
        <v>268898.99519136082</v>
      </c>
      <c r="AR406" s="68">
        <f>IF(AR392=" "," ",SUM(SUMIF($B393:$B404,$U$3,AR393:AR404),SUMIFS(AR393:AR404,$B393:$B404,$U$4,$C393:$C404,$W$3),-SUMIF($B393:$B404,$U$4,AR393:AR404))/(1+User_interface!$K$59)^(AR392-($P392-1)))</f>
        <v>268898.99519136082</v>
      </c>
      <c r="AS406" s="68">
        <f>IF(AS392=" "," ",SUM(SUMIF($B393:$B404,$U$3,AS393:AS404),SUMIFS(AS393:AS404,$B393:$B404,$U$4,$C393:$C404,$W$3),-SUMIF($B393:$B404,$U$4,AS393:AS404))/(1+User_interface!$K$59)^(AS392-($P392-1)))</f>
        <v>268898.99519136082</v>
      </c>
      <c r="AT406" s="68" t="str">
        <f>IF(AT392=" "," ",SUM(SUMIF($B393:$B404,$U$3,AT393:AT404),SUMIFS(AT393:AT404,$B393:$B404,$U$4,$C393:$C404,$W$3),-SUMIF($B393:$B404,$U$4,AT393:AT404))/(1+User_interface!$K$59)^(AT392-($P392-1)))</f>
        <v xml:space="preserve"> </v>
      </c>
      <c r="AU406" s="68" t="str">
        <f>IF(AU392=" "," ",SUM(SUMIF($B393:$B404,$U$3,AU393:AU404),SUMIFS(AU393:AU404,$B393:$B404,$U$4,$C393:$C404,$W$3),-SUMIF($B393:$B404,$U$4,AU393:AU404))/(1+User_interface!$K$59)^(AU392-($P392-1)))</f>
        <v xml:space="preserve"> </v>
      </c>
      <c r="AV406" s="68" t="str">
        <f>IF(AV392=" "," ",SUM(SUMIF($B393:$B404,$U$3,AV393:AV404),SUMIFS(AV393:AV404,$B393:$B404,$U$4,$C393:$C404,$W$3),-SUMIF($B393:$B404,$U$4,AV393:AV404))/(1+User_interface!$K$59)^(AV392-($P392-1)))</f>
        <v xml:space="preserve"> </v>
      </c>
      <c r="AW406" s="68" t="str">
        <f>IF(AW392=" "," ",SUM(SUMIF($B393:$B404,$U$3,AW393:AW404),SUMIFS(AW393:AW404,$B393:$B404,$U$4,$C393:$C404,$W$3),-SUMIF($B393:$B404,$U$4,AW393:AW404))/(1+User_interface!$K$59)^(AW392-($P392-1)))</f>
        <v xml:space="preserve"> </v>
      </c>
      <c r="AX406" s="68" t="str">
        <f>IF(AX392=" "," ",SUM(SUMIF($B393:$B404,$U$3,AX393:AX404),SUMIFS(AX393:AX404,$B393:$B404,$U$4,$C393:$C404,$W$3),-SUMIF($B393:$B404,$U$4,AX393:AX404))/(1+User_interface!$K$59)^(AX392-($P392-1)))</f>
        <v xml:space="preserve"> </v>
      </c>
      <c r="AY406" s="68" t="str">
        <f>IF(AY392=" "," ",SUM(SUMIF($B393:$B404,$U$3,AY393:AY404),SUMIFS(AY393:AY404,$B393:$B404,$U$4,$C393:$C404,$W$3),-SUMIF($B393:$B404,$U$4,AY393:AY404))/(1+User_interface!$K$59)^(AY392-($P392-1)))</f>
        <v xml:space="preserve"> </v>
      </c>
      <c r="AZ406" s="68" t="str">
        <f>IF(AZ392=" "," ",SUM(SUMIF($B393:$B404,$U$3,AZ393:AZ404),SUMIFS(AZ393:AZ404,$B393:$B404,$U$4,$C393:$C404,$W$3),-SUMIF($B393:$B404,$U$4,AZ393:AZ404))/(1+User_interface!$K$59)^(AZ392-($P392-1)))</f>
        <v xml:space="preserve"> </v>
      </c>
      <c r="BA406" s="68" t="str">
        <f>IF(BA392=" "," ",SUM(SUMIF($B393:$B404,$U$3,BA393:BA404),SUMIFS(BA393:BA404,$B393:$B404,$U$4,$C393:$C404,$W$3),-SUMIF($B393:$B404,$U$4,BA393:BA404))/(1+User_interface!$K$59)^(BA392-($P392-1)))</f>
        <v xml:space="preserve"> </v>
      </c>
      <c r="BB406" s="68" t="str">
        <f>IF(BB392=" "," ",SUM(SUMIF($B393:$B404,$U$3,BB393:BB404),SUMIFS(BB393:BB404,$B393:$B404,$U$4,$C393:$C404,$W$3),-SUMIF($B393:$B404,$U$4,BB393:BB404))/(1+User_interface!$K$59)^(BB392-($P392-1)))</f>
        <v xml:space="preserve"> </v>
      </c>
      <c r="BC406" s="68" t="str">
        <f>IF(BC392=" "," ",SUM(SUMIF($B393:$B404,$U$3,BC393:BC404),SUMIFS(BC393:BC404,$B393:$B404,$U$4,$C393:$C404,$W$3),-SUMIF($B393:$B404,$U$4,BC393:BC404))/(1+User_interface!$K$59)^(BC392-($P392-1)))</f>
        <v xml:space="preserve"> </v>
      </c>
      <c r="BD406" s="68" t="str">
        <f>IF(BD392=" "," ",SUM(SUMIF($B393:$B404,$U$3,BD393:BD404),SUMIFS(BD393:BD404,$B393:$B404,$U$4,$C393:$C404,$W$3),-SUMIF($B393:$B404,$U$4,BD393:BD404))/(1+User_interface!$K$59)^(BD392-($P392-1)))</f>
        <v xml:space="preserve"> </v>
      </c>
      <c r="BE406" s="68" t="str">
        <f>IF(BE392=" "," ",SUM(SUMIF($B393:$B404,$U$3,BE393:BE404),SUMIFS(BE393:BE404,$B393:$B404,$U$4,$C393:$C404,$W$3),-SUMIF($B393:$B404,$U$4,BE393:BE404))/(1+User_interface!$K$59)^(BE392-($P392-1)))</f>
        <v xml:space="preserve"> </v>
      </c>
      <c r="BF406" s="68" t="str">
        <f>IF(BF392=" "," ",SUM(SUMIF($B393:$B404,$U$3,BF393:BF404),SUMIFS(BF393:BF404,$B393:$B404,$U$4,$C393:$C404,$W$3),-SUMIF($B393:$B404,$U$4,BF393:BF404))/(1+User_interface!$K$59)^(BF392-($P392-1)))</f>
        <v xml:space="preserve"> </v>
      </c>
      <c r="BG406" s="68" t="str">
        <f>IF(BG392=" "," ",SUM(SUMIF($B393:$B404,$U$3,BG393:BG404),SUMIFS(BG393:BG404,$B393:$B404,$U$4,$C393:$C404,$W$3),-SUMIF($B393:$B404,$U$4,BG393:BG404))/(1+User_interface!$K$59)^(BG392-($P392-1)))</f>
        <v xml:space="preserve"> </v>
      </c>
      <c r="BH406" s="68" t="str">
        <f>IF(BH392=" "," ",SUM(SUMIF($B393:$B404,$U$3,BH393:BH404),SUMIFS(BH393:BH404,$B393:$B404,$U$4,$C393:$C404,$W$3),-SUMIF($B393:$B404,$U$4,BH393:BH404))/(1+User_interface!$K$59)^(BH392-($P392-1)))</f>
        <v xml:space="preserve"> </v>
      </c>
      <c r="BI406" s="68" t="str">
        <f>IF(BI392=" "," ",SUM(SUMIF($B393:$B404,$U$3,BI393:BI404),SUMIFS(BI393:BI404,$B393:$B404,$U$4,$C393:$C404,$W$3),-SUMIF($B393:$B404,$U$4,BI393:BI404))/(1+User_interface!$K$59)^(BI392-($P392-1)))</f>
        <v xml:space="preserve"> </v>
      </c>
      <c r="BJ406" s="68" t="str">
        <f>IF(BJ392=" "," ",SUM(SUMIF($B393:$B404,$U$3,BJ393:BJ404),SUMIFS(BJ393:BJ404,$B393:$B404,$U$4,$C393:$C404,$W$3),-SUMIF($B393:$B404,$U$4,BJ393:BJ404))/(1+User_interface!$K$59)^(BJ392-($P392-1)))</f>
        <v xml:space="preserve"> </v>
      </c>
      <c r="BK406" s="68" t="str">
        <f>IF(BK392=" "," ",SUM(SUMIF($B393:$B404,$U$3,BK393:BK404),SUMIFS(BK393:BK404,$B393:$B404,$U$4,$C393:$C404,$W$3),-SUMIF($B393:$B404,$U$4,BK393:BK404))/(1+User_interface!$K$59)^(BK392-($P392-1)))</f>
        <v xml:space="preserve"> </v>
      </c>
      <c r="BL406" s="68" t="str">
        <f>IF(BL392=" "," ",SUM(SUMIF($B393:$B404,$U$3,BL393:BL404),SUMIFS(BL393:BL404,$B393:$B404,$U$4,$C393:$C404,$W$3),-SUMIF($B393:$B404,$U$4,BL393:BL404))/(1+User_interface!$K$59)^(BL392-($P392-1)))</f>
        <v xml:space="preserve"> </v>
      </c>
      <c r="BM406" s="68" t="str">
        <f>IF(BM392=" "," ",SUM(SUMIF($B393:$B404,$U$3,BM393:BM404),SUMIFS(BM393:BM404,$B393:$B404,$U$4,$C393:$C404,$W$3),-SUMIF($B393:$B404,$U$4,BM393:BM404))/(1+User_interface!$K$59)^(BM392-($P392-1)))</f>
        <v xml:space="preserve"> </v>
      </c>
    </row>
    <row r="407" spans="2:65">
      <c r="B407" s="88"/>
      <c r="C407" s="68" t="s">
        <v>130</v>
      </c>
      <c r="D407" s="68" t="s">
        <v>58</v>
      </c>
      <c r="F407" s="68" t="str">
        <f>IF(F392=" "," ",(INDEX(F393:F404,MATCH($U$5,$B393:$B404,0))/(1+User_interface!$K$59)^(F392-($P392-1))))</f>
        <v xml:space="preserve"> </v>
      </c>
      <c r="G407" s="68" t="str">
        <f>IF(G392=" "," ",(INDEX(G393:G404,MATCH($U$5,$B393:$B404,0))/(1+User_interface!$K$59)^(G392-($P392-1))))</f>
        <v xml:space="preserve"> </v>
      </c>
      <c r="H407" s="68" t="str">
        <f>IF(H392=" "," ",(INDEX(H393:H404,MATCH($U$5,$B393:$B404,0))/(1+User_interface!$K$59)^(H392-($P392-1))))</f>
        <v xml:space="preserve"> </v>
      </c>
      <c r="I407" s="68" t="str">
        <f>IF(I392=" "," ",(INDEX(I393:I404,MATCH($U$5,$B393:$B404,0))/(1+User_interface!$K$59)^(I392-($P392-1))))</f>
        <v xml:space="preserve"> </v>
      </c>
      <c r="J407" s="68" t="str">
        <f>IF(J392=" "," ",(INDEX(J393:J404,MATCH($U$5,$B393:$B404,0))/(1+User_interface!$K$59)^(J392-($P392-1))))</f>
        <v xml:space="preserve"> </v>
      </c>
      <c r="K407" s="68" t="str">
        <f>IF(K392=" "," ",(INDEX(K393:K404,MATCH($U$5,$B393:$B404,0))/(1+User_interface!$K$59)^(K392-($P392-1))))</f>
        <v xml:space="preserve"> </v>
      </c>
      <c r="L407" s="68" t="str">
        <f>IF(L392=" "," ",(INDEX(L393:L404,MATCH($U$5,$B393:$B404,0))/(1+User_interface!$K$59)^(L392-($P392-1))))</f>
        <v xml:space="preserve"> </v>
      </c>
      <c r="M407" s="68" t="str">
        <f>IF(M392=" "," ",(INDEX(M393:M404,MATCH($U$5,$B393:$B404,0))/(1+User_interface!$K$59)^(M392-($P392-1))))</f>
        <v xml:space="preserve"> </v>
      </c>
      <c r="N407" s="68" t="str">
        <f>IF(N392=" "," ",(INDEX(N393:N404,MATCH($U$5,$B393:$B404,0))/(1+User_interface!$K$59)^(N392-($P392-1))))</f>
        <v xml:space="preserve"> </v>
      </c>
      <c r="O407" s="68" t="str">
        <f>IF(O392=" "," ",(INDEX(O393:O404,MATCH($U$5,$B393:$B404,0))/(1+User_interface!$K$59)^(O392-($P392-1))))</f>
        <v xml:space="preserve"> </v>
      </c>
      <c r="P407" s="68">
        <f>IF(P392=" "," ",(INDEX(P393:P404,MATCH($U$5,$B393:$B404,0))/(1+User_interface!$K$59)^(P392-($P392-1))))</f>
        <v>6904.125</v>
      </c>
      <c r="Q407" s="68">
        <f>IF(Q392=" "," ",(INDEX(Q393:Q404,MATCH($U$5,$B393:$B404,0))/(1+User_interface!$K$59)^(Q392-($P392-1))))</f>
        <v>6904.125</v>
      </c>
      <c r="R407" s="68">
        <f>IF(R392=" "," ",(INDEX(R393:R404,MATCH($U$5,$B393:$B404,0))/(1+User_interface!$K$59)^(R392-($P392-1))))</f>
        <v>6904.125</v>
      </c>
      <c r="S407" s="68">
        <f>IF(S392=" "," ",(INDEX(S393:S404,MATCH($U$5,$B393:$B404,0))/(1+User_interface!$K$59)^(S392-($P392-1))))</f>
        <v>6904.125</v>
      </c>
      <c r="T407" s="68">
        <f>IF(T392=" "," ",(INDEX(T393:T404,MATCH($U$5,$B393:$B404,0))/(1+User_interface!$K$59)^(T392-($P392-1))))</f>
        <v>6904.125</v>
      </c>
      <c r="U407" s="68">
        <f>IF(U392=" "," ",(INDEX(U393:U404,MATCH($U$5,$B393:$B404,0))/(1+User_interface!$K$59)^(U392-($P392-1))))</f>
        <v>6904.125</v>
      </c>
      <c r="V407" s="68">
        <f>IF(V392=" "," ",(INDEX(V393:V404,MATCH($U$5,$B393:$B404,0))/(1+User_interface!$K$59)^(V392-($P392-1))))</f>
        <v>6904.125</v>
      </c>
      <c r="W407" s="68">
        <f>IF(W392=" "," ",(INDEX(W393:W404,MATCH($U$5,$B393:$B404,0))/(1+User_interface!$K$59)^(W392-($P392-1))))</f>
        <v>6904.125</v>
      </c>
      <c r="X407" s="68">
        <f>IF(X392=" "," ",(INDEX(X393:X404,MATCH($U$5,$B393:$B404,0))/(1+User_interface!$K$59)^(X392-($P392-1))))</f>
        <v>6904.125</v>
      </c>
      <c r="Y407" s="68">
        <f>IF(Y392=" "," ",(INDEX(Y393:Y404,MATCH($U$5,$B393:$B404,0))/(1+User_interface!$K$59)^(Y392-($P392-1))))</f>
        <v>6904.125</v>
      </c>
      <c r="Z407" s="68">
        <f>IF(Z392=" "," ",(INDEX(Z393:Z404,MATCH($U$5,$B393:$B404,0))/(1+User_interface!$K$59)^(Z392-($P392-1))))</f>
        <v>6904.125</v>
      </c>
      <c r="AA407" s="68">
        <f>IF(AA392=" "," ",(INDEX(AA393:AA404,MATCH($U$5,$B393:$B404,0))/(1+User_interface!$K$59)^(AA392-($P392-1))))</f>
        <v>6904.125</v>
      </c>
      <c r="AB407" s="68">
        <f>IF(AB392=" "," ",(INDEX(AB393:AB404,MATCH($U$5,$B393:$B404,0))/(1+User_interface!$K$59)^(AB392-($P392-1))))</f>
        <v>6904.125</v>
      </c>
      <c r="AC407" s="68">
        <f>IF(AC392=" "," ",(INDEX(AC393:AC404,MATCH($U$5,$B393:$B404,0))/(1+User_interface!$K$59)^(AC392-($P392-1))))</f>
        <v>6904.125</v>
      </c>
      <c r="AD407" s="68">
        <f>IF(AD392=" "," ",(INDEX(AD393:AD404,MATCH($U$5,$B393:$B404,0))/(1+User_interface!$K$59)^(AD392-($P392-1))))</f>
        <v>6904.125</v>
      </c>
      <c r="AE407" s="68">
        <f>IF(AE392=" "," ",(INDEX(AE393:AE404,MATCH($U$5,$B393:$B404,0))/(1+User_interface!$K$59)^(AE392-($P392-1))))</f>
        <v>6904.125</v>
      </c>
      <c r="AF407" s="68">
        <f>IF(AF392=" "," ",(INDEX(AF393:AF404,MATCH($U$5,$B393:$B404,0))/(1+User_interface!$K$59)^(AF392-($P392-1))))</f>
        <v>6904.125</v>
      </c>
      <c r="AG407" s="68">
        <f>IF(AG392=" "," ",(INDEX(AG393:AG404,MATCH($U$5,$B393:$B404,0))/(1+User_interface!$K$59)^(AG392-($P392-1))))</f>
        <v>6904.125</v>
      </c>
      <c r="AH407" s="68">
        <f>IF(AH392=" "," ",(INDEX(AH393:AH404,MATCH($U$5,$B393:$B404,0))/(1+User_interface!$K$59)^(AH392-($P392-1))))</f>
        <v>6904.125</v>
      </c>
      <c r="AI407" s="68">
        <f>IF(AI392=" "," ",(INDEX(AI393:AI404,MATCH($U$5,$B393:$B404,0))/(1+User_interface!$K$59)^(AI392-($P392-1))))</f>
        <v>6904.125</v>
      </c>
      <c r="AJ407" s="68">
        <f>IF(AJ392=" "," ",(INDEX(AJ393:AJ404,MATCH($U$5,$B393:$B404,0))/(1+User_interface!$K$59)^(AJ392-($P392-1))))</f>
        <v>6904.125</v>
      </c>
      <c r="AK407" s="68">
        <f>IF(AK392=" "," ",(INDEX(AK393:AK404,MATCH($U$5,$B393:$B404,0))/(1+User_interface!$K$59)^(AK392-($P392-1))))</f>
        <v>6904.125</v>
      </c>
      <c r="AL407" s="68">
        <f>IF(AL392=" "," ",(INDEX(AL393:AL404,MATCH($U$5,$B393:$B404,0))/(1+User_interface!$K$59)^(AL392-($P392-1))))</f>
        <v>6904.125</v>
      </c>
      <c r="AM407" s="68">
        <f>IF(AM392=" "," ",(INDEX(AM393:AM404,MATCH($U$5,$B393:$B404,0))/(1+User_interface!$K$59)^(AM392-($P392-1))))</f>
        <v>6904.125</v>
      </c>
      <c r="AN407" s="68">
        <f>IF(AN392=" "," ",(INDEX(AN393:AN404,MATCH($U$5,$B393:$B404,0))/(1+User_interface!$K$59)^(AN392-($P392-1))))</f>
        <v>6904.125</v>
      </c>
      <c r="AO407" s="68">
        <f>IF(AO392=" "," ",(INDEX(AO393:AO404,MATCH($U$5,$B393:$B404,0))/(1+User_interface!$K$59)^(AO392-($P392-1))))</f>
        <v>6904.125</v>
      </c>
      <c r="AP407" s="68">
        <f>IF(AP392=" "," ",(INDEX(AP393:AP404,MATCH($U$5,$B393:$B404,0))/(1+User_interface!$K$59)^(AP392-($P392-1))))</f>
        <v>6904.125</v>
      </c>
      <c r="AQ407" s="68">
        <f>IF(AQ392=" "," ",(INDEX(AQ393:AQ404,MATCH($U$5,$B393:$B404,0))/(1+User_interface!$K$59)^(AQ392-($P392-1))))</f>
        <v>6904.125</v>
      </c>
      <c r="AR407" s="68">
        <f>IF(AR392=" "," ",(INDEX(AR393:AR404,MATCH($U$5,$B393:$B404,0))/(1+User_interface!$K$59)^(AR392-($P392-1))))</f>
        <v>6904.125</v>
      </c>
      <c r="AS407" s="68">
        <f>IF(AS392=" "," ",(INDEX(AS393:AS404,MATCH($U$5,$B393:$B404,0))/(1+User_interface!$K$59)^(AS392-($P392-1))))</f>
        <v>6904.125</v>
      </c>
      <c r="AT407" s="68" t="str">
        <f>IF(AT392=" "," ",(INDEX(AT393:AT404,MATCH($U$5,$B393:$B404,0))/(1+User_interface!$K$59)^(AT392-($P392-1))))</f>
        <v xml:space="preserve"> </v>
      </c>
      <c r="AU407" s="68" t="str">
        <f>IF(AU392=" "," ",(INDEX(AU393:AU404,MATCH($U$5,$B393:$B404,0))/(1+User_interface!$K$59)^(AU392-($P392-1))))</f>
        <v xml:space="preserve"> </v>
      </c>
      <c r="AV407" s="68" t="str">
        <f>IF(AV392=" "," ",(INDEX(AV393:AV404,MATCH($U$5,$B393:$B404,0))/(1+User_interface!$K$59)^(AV392-($P392-1))))</f>
        <v xml:space="preserve"> </v>
      </c>
      <c r="AW407" s="68" t="str">
        <f>IF(AW392=" "," ",(INDEX(AW393:AW404,MATCH($U$5,$B393:$B404,0))/(1+User_interface!$K$59)^(AW392-($P392-1))))</f>
        <v xml:space="preserve"> </v>
      </c>
      <c r="AX407" s="68" t="str">
        <f>IF(AX392=" "," ",(INDEX(AX393:AX404,MATCH($U$5,$B393:$B404,0))/(1+User_interface!$K$59)^(AX392-($P392-1))))</f>
        <v xml:space="preserve"> </v>
      </c>
      <c r="AY407" s="68" t="str">
        <f>IF(AY392=" "," ",(INDEX(AY393:AY404,MATCH($U$5,$B393:$B404,0))/(1+User_interface!$K$59)^(AY392-($P392-1))))</f>
        <v xml:space="preserve"> </v>
      </c>
      <c r="AZ407" s="68" t="str">
        <f>IF(AZ392=" "," ",(INDEX(AZ393:AZ404,MATCH($U$5,$B393:$B404,0))/(1+User_interface!$K$59)^(AZ392-($P392-1))))</f>
        <v xml:space="preserve"> </v>
      </c>
      <c r="BA407" s="68" t="str">
        <f>IF(BA392=" "," ",(INDEX(BA393:BA404,MATCH($U$5,$B393:$B404,0))/(1+User_interface!$K$59)^(BA392-($P392-1))))</f>
        <v xml:space="preserve"> </v>
      </c>
      <c r="BB407" s="68" t="str">
        <f>IF(BB392=" "," ",(INDEX(BB393:BB404,MATCH($U$5,$B393:$B404,0))/(1+User_interface!$K$59)^(BB392-($P392-1))))</f>
        <v xml:space="preserve"> </v>
      </c>
      <c r="BC407" s="68" t="str">
        <f>IF(BC392=" "," ",(INDEX(BC393:BC404,MATCH($U$5,$B393:$B404,0))/(1+User_interface!$K$59)^(BC392-($P392-1))))</f>
        <v xml:space="preserve"> </v>
      </c>
      <c r="BD407" s="68" t="str">
        <f>IF(BD392=" "," ",(INDEX(BD393:BD404,MATCH($U$5,$B393:$B404,0))/(1+User_interface!$K$59)^(BD392-($P392-1))))</f>
        <v xml:space="preserve"> </v>
      </c>
      <c r="BE407" s="68" t="str">
        <f>IF(BE392=" "," ",(INDEX(BE393:BE404,MATCH($U$5,$B393:$B404,0))/(1+User_interface!$K$59)^(BE392-($P392-1))))</f>
        <v xml:space="preserve"> </v>
      </c>
      <c r="BF407" s="68" t="str">
        <f>IF(BF392=" "," ",(INDEX(BF393:BF404,MATCH($U$5,$B393:$B404,0))/(1+User_interface!$K$59)^(BF392-($P392-1))))</f>
        <v xml:space="preserve"> </v>
      </c>
      <c r="BG407" s="68" t="str">
        <f>IF(BG392=" "," ",(INDEX(BG393:BG404,MATCH($U$5,$B393:$B404,0))/(1+User_interface!$K$59)^(BG392-($P392-1))))</f>
        <v xml:space="preserve"> </v>
      </c>
      <c r="BH407" s="68" t="str">
        <f>IF(BH392=" "," ",(INDEX(BH393:BH404,MATCH($U$5,$B393:$B404,0))/(1+User_interface!$K$59)^(BH392-($P392-1))))</f>
        <v xml:space="preserve"> </v>
      </c>
      <c r="BI407" s="68" t="str">
        <f>IF(BI392=" "," ",(INDEX(BI393:BI404,MATCH($U$5,$B393:$B404,0))/(1+User_interface!$K$59)^(BI392-($P392-1))))</f>
        <v xml:space="preserve"> </v>
      </c>
      <c r="BJ407" s="68" t="str">
        <f>IF(BJ392=" "," ",(INDEX(BJ393:BJ404,MATCH($U$5,$B393:$B404,0))/(1+User_interface!$K$59)^(BJ392-($P392-1))))</f>
        <v xml:space="preserve"> </v>
      </c>
      <c r="BK407" s="68" t="str">
        <f>IF(BK392=" "," ",(INDEX(BK393:BK404,MATCH($U$5,$B393:$B404,0))/(1+User_interface!$K$59)^(BK392-($P392-1))))</f>
        <v xml:space="preserve"> </v>
      </c>
      <c r="BL407" s="68" t="str">
        <f>IF(BL392=" "," ",(INDEX(BL393:BL404,MATCH($U$5,$B393:$B404,0))/(1+User_interface!$K$59)^(BL392-($P392-1))))</f>
        <v xml:space="preserve"> </v>
      </c>
      <c r="BM407" s="68" t="str">
        <f>IF(BM392=" "," ",(INDEX(BM393:BM404,MATCH($U$5,$B393:$B404,0))/(1+User_interface!$K$59)^(BM392-($P392-1))))</f>
        <v xml:space="preserve"> </v>
      </c>
    </row>
    <row r="408" spans="2:65">
      <c r="B408" s="88"/>
      <c r="C408" s="88"/>
    </row>
    <row r="409" spans="2:65">
      <c r="B409" s="88" t="s">
        <v>209</v>
      </c>
      <c r="C409" s="88"/>
      <c r="E409" s="68" t="s">
        <v>54</v>
      </c>
      <c r="F409" s="68" t="str">
        <f>IF(AND(ABS(SUM(G409,-1,-$P409))&lt;=User_interface!$K$67,SUM(G409,-1)&lt;=$P409),SUM(G409,-1)," ")</f>
        <v xml:space="preserve"> </v>
      </c>
      <c r="G409" s="68" t="str">
        <f>IF(AND(ABS(SUM(H409,-1,-$P409))&lt;=User_interface!$K$67,SUM(H409,-1)&lt;=$P409),SUM(H409,-1)," ")</f>
        <v xml:space="preserve"> </v>
      </c>
      <c r="H409" s="68" t="str">
        <f>IF(AND(ABS(SUM(I409,-1,-$P409))&lt;=User_interface!$K$67,SUM(I409,-1)&lt;=$P409),SUM(I409,-1)," ")</f>
        <v xml:space="preserve"> </v>
      </c>
      <c r="I409" s="68" t="str">
        <f>IF(AND(ABS(SUM(J409,-1,-$P409))&lt;=User_interface!$K$67,SUM(J409,-1)&lt;=$P409),SUM(J409,-1)," ")</f>
        <v xml:space="preserve"> </v>
      </c>
      <c r="J409" s="68" t="str">
        <f>IF(AND(ABS(SUM(K409,-1,-$P409))&lt;=User_interface!$K$67,SUM(K409,-1)&lt;=$P409),SUM(K409,-1)," ")</f>
        <v xml:space="preserve"> </v>
      </c>
      <c r="K409" s="68" t="str">
        <f>IF(AND(ABS(SUM(L409,-1,-$P409))&lt;=User_interface!$K$67,SUM(L409,-1)&lt;=$P409),SUM(L409,-1)," ")</f>
        <v xml:space="preserve"> </v>
      </c>
      <c r="L409" s="68" t="str">
        <f>IF(AND(ABS(SUM(M409,-1,-$P409))&lt;=User_interface!$K$67,SUM(M409,-1)&lt;=$P409),SUM(M409,-1)," ")</f>
        <v xml:space="preserve"> </v>
      </c>
      <c r="M409" s="68" t="str">
        <f>IF(AND(ABS(SUM(N409,-1,-$P409))&lt;=User_interface!$K$67,SUM(N409,-1)&lt;=$P409),SUM(N409,-1)," ")</f>
        <v xml:space="preserve"> </v>
      </c>
      <c r="N409" s="68" t="str">
        <f>IF(AND(ABS(SUM(O409,-1,-$P409))&lt;=User_interface!$K$67,SUM(O409,-1)&lt;=$P409),SUM(O409,-1)," ")</f>
        <v xml:space="preserve"> </v>
      </c>
      <c r="O409" s="68" t="str">
        <f>IF(AND(ABS(SUM(P409,-1,-$P409))&lt;=User_interface!$K$67,SUM(P409,-1)&lt;=$P409),SUM(P409,-1)," ")</f>
        <v xml:space="preserve"> </v>
      </c>
      <c r="P409" s="68">
        <f>2030+User_interface!K67</f>
        <v>2030</v>
      </c>
      <c r="Q409" s="68">
        <f>IF(AND(SUM(P409,2,-$P409)&lt;=User_interface!$K$56,SUM(P409,1)&gt;=$P409),SUM(P409,1)," ")</f>
        <v>2031</v>
      </c>
      <c r="R409" s="68">
        <f>IF(AND(SUM(Q409,2,-$P409)&lt;=User_interface!$K$56,SUM(Q409,1)&gt;=$P409),SUM(Q409,1)," ")</f>
        <v>2032</v>
      </c>
      <c r="S409" s="68">
        <f>IF(AND(SUM(R409,2,-$P409)&lt;=User_interface!$K$56,SUM(R409,1)&gt;=$P409),SUM(R409,1)," ")</f>
        <v>2033</v>
      </c>
      <c r="T409" s="68">
        <f>IF(AND(SUM(S409,2,-$P409)&lt;=User_interface!$K$56,SUM(S409,1)&gt;=$P409),SUM(S409,1)," ")</f>
        <v>2034</v>
      </c>
      <c r="U409" s="68">
        <f>IF(AND(SUM(T409,2,-$P409)&lt;=User_interface!$K$56,SUM(T409,1)&gt;=$P409),SUM(T409,1)," ")</f>
        <v>2035</v>
      </c>
      <c r="V409" s="68">
        <f>IF(AND(SUM(U409,2,-$P409)&lt;=User_interface!$K$56,SUM(U409,1)&gt;=$P409),SUM(U409,1)," ")</f>
        <v>2036</v>
      </c>
      <c r="W409" s="68">
        <f>IF(AND(SUM(V409,2,-$P409)&lt;=User_interface!$K$56,SUM(V409,1)&gt;=$P409),SUM(V409,1)," ")</f>
        <v>2037</v>
      </c>
      <c r="X409" s="68">
        <f>IF(AND(SUM(W409,2,-$P409)&lt;=User_interface!$K$56,SUM(W409,1)&gt;=$P409),SUM(W409,1)," ")</f>
        <v>2038</v>
      </c>
      <c r="Y409" s="68">
        <f>IF(AND(SUM(X409,2,-$P409)&lt;=User_interface!$K$56,SUM(X409,1)&gt;=$P409),SUM(X409,1)," ")</f>
        <v>2039</v>
      </c>
      <c r="Z409" s="68">
        <f>IF(AND(SUM(Y409,2,-$P409)&lt;=User_interface!$K$56,SUM(Y409,1)&gt;=$P409),SUM(Y409,1)," ")</f>
        <v>2040</v>
      </c>
      <c r="AA409" s="68">
        <f>IF(AND(SUM(Z409,2,-$P409)&lt;=User_interface!$K$56,SUM(Z409,1)&gt;=$P409),SUM(Z409,1)," ")</f>
        <v>2041</v>
      </c>
      <c r="AB409" s="68">
        <f>IF(AND(SUM(AA409,2,-$P409)&lt;=User_interface!$K$56,SUM(AA409,1)&gt;=$P409),SUM(AA409,1)," ")</f>
        <v>2042</v>
      </c>
      <c r="AC409" s="68">
        <f>IF(AND(SUM(AB409,2,-$P409)&lt;=User_interface!$K$56,SUM(AB409,1)&gt;=$P409),SUM(AB409,1)," ")</f>
        <v>2043</v>
      </c>
      <c r="AD409" s="68">
        <f>IF(AND(SUM(AC409,2,-$P409)&lt;=User_interface!$K$56,SUM(AC409,1)&gt;=$P409),SUM(AC409,1)," ")</f>
        <v>2044</v>
      </c>
      <c r="AE409" s="68">
        <f>IF(AND(SUM(AD409,2,-$P409)&lt;=User_interface!$K$56,SUM(AD409,1)&gt;=$P409),SUM(AD409,1)," ")</f>
        <v>2045</v>
      </c>
      <c r="AF409" s="68">
        <f>IF(AND(SUM(AE409,2,-$P409)&lt;=User_interface!$K$56,SUM(AE409,1)&gt;=$P409),SUM(AE409,1)," ")</f>
        <v>2046</v>
      </c>
      <c r="AG409" s="68">
        <f>IF(AND(SUM(AF409,2,-$P409)&lt;=User_interface!$K$56,SUM(AF409,1)&gt;=$P409),SUM(AF409,1)," ")</f>
        <v>2047</v>
      </c>
      <c r="AH409" s="68">
        <f>IF(AND(SUM(AG409,2,-$P409)&lt;=User_interface!$K$56,SUM(AG409,1)&gt;=$P409),SUM(AG409,1)," ")</f>
        <v>2048</v>
      </c>
      <c r="AI409" s="68">
        <f>IF(AND(SUM(AH409,2,-$P409)&lt;=User_interface!$K$56,SUM(AH409,1)&gt;=$P409),SUM(AH409,1)," ")</f>
        <v>2049</v>
      </c>
      <c r="AJ409" s="68">
        <f>IF(AND(SUM(AI409,2,-$P409)&lt;=User_interface!$K$56,SUM(AI409,1)&gt;=$P409),SUM(AI409,1)," ")</f>
        <v>2050</v>
      </c>
      <c r="AK409" s="68">
        <f>IF(AND(SUM(AJ409,2,-$P409)&lt;=User_interface!$K$56,SUM(AJ409,1)&gt;=$P409),SUM(AJ409,1)," ")</f>
        <v>2051</v>
      </c>
      <c r="AL409" s="68">
        <f>IF(AND(SUM(AK409,2,-$P409)&lt;=User_interface!$K$56,SUM(AK409,1)&gt;=$P409),SUM(AK409,1)," ")</f>
        <v>2052</v>
      </c>
      <c r="AM409" s="68">
        <f>IF(AND(SUM(AL409,2,-$P409)&lt;=User_interface!$K$56,SUM(AL409,1)&gt;=$P409),SUM(AL409,1)," ")</f>
        <v>2053</v>
      </c>
      <c r="AN409" s="68">
        <f>IF(AND(SUM(AM409,2,-$P409)&lt;=User_interface!$K$56,SUM(AM409,1)&gt;=$P409),SUM(AM409,1)," ")</f>
        <v>2054</v>
      </c>
      <c r="AO409" s="68">
        <f>IF(AND(SUM(AN409,2,-$P409)&lt;=User_interface!$K$56,SUM(AN409,1)&gt;=$P409),SUM(AN409,1)," ")</f>
        <v>2055</v>
      </c>
      <c r="AP409" s="68">
        <f>IF(AND(SUM(AO409,2,-$P409)&lt;=User_interface!$K$56,SUM(AO409,1)&gt;=$P409),SUM(AO409,1)," ")</f>
        <v>2056</v>
      </c>
      <c r="AQ409" s="68">
        <f>IF(AND(SUM(AP409,2,-$P409)&lt;=User_interface!$K$56,SUM(AP409,1)&gt;=$P409),SUM(AP409,1)," ")</f>
        <v>2057</v>
      </c>
      <c r="AR409" s="68">
        <f>IF(AND(SUM(AQ409,2,-$P409)&lt;=User_interface!$K$56,SUM(AQ409,1)&gt;=$P409),SUM(AQ409,1)," ")</f>
        <v>2058</v>
      </c>
      <c r="AS409" s="68">
        <f>IF(AND(SUM(AR409,2,-$P409)&lt;=User_interface!$K$56,SUM(AR409,1)&gt;=$P409),SUM(AR409,1)," ")</f>
        <v>2059</v>
      </c>
      <c r="AT409" s="68" t="str">
        <f>IF(AND(SUM(AS409,2,-$P409)&lt;=User_interface!$K$56,SUM(AS409,1)&gt;=$P409),SUM(AS409,1)," ")</f>
        <v xml:space="preserve"> </v>
      </c>
      <c r="AU409" s="68" t="str">
        <f>IF(AND(SUM(AT409,2,-$P409)&lt;=User_interface!$K$56,SUM(AT409,1)&gt;=$P409),SUM(AT409,1)," ")</f>
        <v xml:space="preserve"> </v>
      </c>
      <c r="AV409" s="68" t="str">
        <f>IF(AND(SUM(AU409,2,-$P409)&lt;=User_interface!$K$56,SUM(AU409,1)&gt;=$P409),SUM(AU409,1)," ")</f>
        <v xml:space="preserve"> </v>
      </c>
      <c r="AW409" s="68" t="str">
        <f>IF(AND(SUM(AV409,2,-$P409)&lt;=User_interface!$K$56,SUM(AV409,1)&gt;=$P409),SUM(AV409,1)," ")</f>
        <v xml:space="preserve"> </v>
      </c>
      <c r="AX409" s="68" t="str">
        <f>IF(AND(SUM(AW409,2,-$P409)&lt;=User_interface!$K$56,SUM(AW409,1)&gt;=$P409),SUM(AW409,1)," ")</f>
        <v xml:space="preserve"> </v>
      </c>
      <c r="AY409" s="68" t="str">
        <f>IF(AND(SUM(AX409,2,-$P409)&lt;=User_interface!$K$56,SUM(AX409,1)&gt;=$P409),SUM(AX409,1)," ")</f>
        <v xml:space="preserve"> </v>
      </c>
      <c r="AZ409" s="68" t="str">
        <f>IF(AND(SUM(AY409,2,-$P409)&lt;=User_interface!$K$56,SUM(AY409,1)&gt;=$P409),SUM(AY409,1)," ")</f>
        <v xml:space="preserve"> </v>
      </c>
      <c r="BA409" s="68" t="str">
        <f>IF(AND(SUM(AZ409,2,-$P409)&lt;=User_interface!$K$56,SUM(AZ409,1)&gt;=$P409),SUM(AZ409,1)," ")</f>
        <v xml:space="preserve"> </v>
      </c>
      <c r="BB409" s="68" t="str">
        <f>IF(AND(SUM(BA409,2,-$P409)&lt;=User_interface!$K$56,SUM(BA409,1)&gt;=$P409),SUM(BA409,1)," ")</f>
        <v xml:space="preserve"> </v>
      </c>
      <c r="BC409" s="68" t="str">
        <f>IF(AND(SUM(BB409,2,-$P409)&lt;=User_interface!$K$56,SUM(BB409,1)&gt;=$P409),SUM(BB409,1)," ")</f>
        <v xml:space="preserve"> </v>
      </c>
      <c r="BD409" s="68" t="str">
        <f>IF(AND(SUM(BC409,2,-$P409)&lt;=User_interface!$K$56,SUM(BC409,1)&gt;=$P409),SUM(BC409,1)," ")</f>
        <v xml:space="preserve"> </v>
      </c>
      <c r="BE409" s="68" t="str">
        <f>IF(AND(SUM(BD409,2,-$P409)&lt;=User_interface!$K$56,SUM(BD409,1)&gt;=$P409),SUM(BD409,1)," ")</f>
        <v xml:space="preserve"> </v>
      </c>
      <c r="BF409" s="68" t="str">
        <f>IF(AND(SUM(BE409,2,-$P409)&lt;=User_interface!$K$56,SUM(BE409,1)&gt;=$P409),SUM(BE409,1)," ")</f>
        <v xml:space="preserve"> </v>
      </c>
      <c r="BG409" s="68" t="str">
        <f>IF(AND(SUM(BF409,2,-$P409)&lt;=User_interface!$K$56,SUM(BF409,1)&gt;=$P409),SUM(BF409,1)," ")</f>
        <v xml:space="preserve"> </v>
      </c>
      <c r="BH409" s="68" t="str">
        <f>IF(AND(SUM(BG409,2,-$P409)&lt;=User_interface!$K$56,SUM(BG409,1)&gt;=$P409),SUM(BG409,1)," ")</f>
        <v xml:space="preserve"> </v>
      </c>
      <c r="BI409" s="68" t="str">
        <f>IF(AND(SUM(BH409,2,-$P409)&lt;=User_interface!$K$56,SUM(BH409,1)&gt;=$P409),SUM(BH409,1)," ")</f>
        <v xml:space="preserve"> </v>
      </c>
      <c r="BJ409" s="68" t="str">
        <f>IF(AND(SUM(BI409,2,-$P409)&lt;=User_interface!$K$56,SUM(BI409,1)&gt;=$P409),SUM(BI409,1)," ")</f>
        <v xml:space="preserve"> </v>
      </c>
      <c r="BK409" s="68" t="str">
        <f>IF(AND(SUM(BJ409,2,-$P409)&lt;=User_interface!$K$56,SUM(BJ409,1)&gt;=$P409),SUM(BJ409,1)," ")</f>
        <v xml:space="preserve"> </v>
      </c>
      <c r="BL409" s="68" t="str">
        <f>IF(AND(SUM(BK409,2,-$P409)&lt;=User_interface!$K$56,SUM(BK409,1)&gt;=$P409),SUM(BK409,1)," ")</f>
        <v xml:space="preserve"> </v>
      </c>
      <c r="BM409" s="68" t="str">
        <f>IF(AND(SUM(BL409,2,-$P409)&lt;=User_interface!$K$56,SUM(BL409,1)&gt;=$P409),SUM(BL409,1)," ")</f>
        <v xml:space="preserve"> </v>
      </c>
    </row>
    <row r="410" spans="2:65">
      <c r="B410" s="88" t="s">
        <v>4</v>
      </c>
      <c r="C410" s="88" t="s">
        <v>23</v>
      </c>
      <c r="D410" s="68" t="s">
        <v>6</v>
      </c>
      <c r="E410" s="86" t="str">
        <f t="shared" ref="E410:E424" si="22">IF(B410=$U$3,$E$8,IF(B410=$U$4,$E$9,$S$4))</f>
        <v>Ref.</v>
      </c>
      <c r="P410" s="55">
        <f>IF(P$409="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Q410" s="55">
        <f>IF(Q$409="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R410" s="55">
        <f>IF(R$409="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S410" s="55">
        <f>IF(S$409="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T410" s="55">
        <f>IF(T$409="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U410" s="55">
        <f>IF(U$409="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V410" s="55">
        <f>IF(V$409="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W410" s="55">
        <f>IF(W$409="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X410" s="55">
        <f>IF(X$409="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Y410" s="55">
        <f>IF(Y$409="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Z410" s="55">
        <f>IF(Z$409="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A410" s="55">
        <f>IF(AA$409="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B410" s="55">
        <f>IF(AB$409="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C410" s="55">
        <f>IF(AC$409="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D410" s="55">
        <f>IF(AD$409="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E410" s="55">
        <f>IF(AE$409="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F410" s="55">
        <f>IF(AF$409="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G410" s="55">
        <f>IF(AG$409="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H410" s="55">
        <f>IF(AH$409="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I410" s="55">
        <f>IF(AI$409="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J410" s="55">
        <f>IF(AJ$409="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K410" s="55">
        <f>IF(AK$409="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L410" s="55">
        <f>IF(AL$409="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M410" s="55">
        <f>IF(AM$409="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N410" s="55">
        <f>IF(AN$409="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O410" s="55">
        <f>IF(AO$409="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P410" s="55">
        <f>IF(AP$409="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Q410" s="55">
        <f>IF(AQ$409="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R410" s="55">
        <f>IF(AR$409="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S410" s="55">
        <f>IF(AS$409="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>0</v>
      </c>
      <c r="AT410" s="55" t="str">
        <f>IF(AT$409="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AU410" s="55" t="str">
        <f>IF(AU$409="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AV410" s="55" t="str">
        <f>IF(AV$409="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AW410" s="55" t="str">
        <f>IF(AW$409="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AX410" s="55" t="str">
        <f>IF(AX$409="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AY410" s="55" t="str">
        <f>IF(AY$409="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AZ410" s="55" t="str">
        <f>IF(AZ$409="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A410" s="55" t="str">
        <f>IF(BA$409="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B410" s="55" t="str">
        <f>IF(BB$409="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C410" s="55" t="str">
        <f>IF(BC$409="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D410" s="55" t="str">
        <f>IF(BD$409="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E410" s="55" t="str">
        <f>IF(BE$409="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F410" s="55" t="str">
        <f>IF(BF$409="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G410" s="55" t="str">
        <f>IF(BG$409="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H410" s="55" t="str">
        <f>IF(BH$409="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I410" s="55" t="str">
        <f>IF(BI$409="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J410" s="55" t="str">
        <f>IF(BJ$409="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K410" s="55" t="str">
        <f>IF(BK$409="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L410" s="55" t="str">
        <f>IF(BL$409="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  <c r="BM410" s="55" t="str">
        <f>IF(BM$409=" "," ",IF(Berekeningen!$E410=Berekeningen!$S$3,(SUMIF(Data_sheet!$C$106:$C$117,Berekeningen!$C410,Data_sheet!$S$106:$S$117)*User_interface!$K$61),IF(Berekeningen!$E410=Berekeningen!$S$4,(SUMIF(Data_sheet!$C$106:$C$117,Berekeningen!$C410,Data_sheet!$T$106:$T$117)*User_interface!$K$61),IF(Berekeningen!$E410=Berekeningen!$S$5,(SUMIF(Data_sheet!$C$106:$C$117,Berekeningen!$C410,Data_sheet!$U$106:$U$117)*User_interface!$K$61),IF(Berekeningen!$E410=Berekeningen!$S$6,0,"ERROR")))))</f>
        <v xml:space="preserve"> </v>
      </c>
    </row>
    <row r="411" spans="2:65">
      <c r="B411" s="88" t="s">
        <v>4</v>
      </c>
      <c r="C411" s="88" t="s">
        <v>192</v>
      </c>
      <c r="D411" s="68" t="s">
        <v>6</v>
      </c>
      <c r="E411" s="86" t="str">
        <f t="shared" si="22"/>
        <v>Ref.</v>
      </c>
      <c r="P411" s="55">
        <f>IF(P$409="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Q411" s="55">
        <f>IF(Q$409="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R411" s="55">
        <f>IF(R$409="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S411" s="55">
        <f>IF(S$409="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T411" s="55">
        <f>IF(T$409="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U411" s="55">
        <f>IF(U$409="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V411" s="55">
        <f>IF(V$409="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W411" s="55">
        <f>IF(W$409="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X411" s="55">
        <f>IF(X$409="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Y411" s="55">
        <f>IF(Y$409="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Z411" s="55">
        <f>IF(Z$409="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A411" s="55">
        <f>IF(AA$409="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B411" s="55">
        <f>IF(AB$409="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C411" s="55">
        <f>IF(AC$409="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D411" s="55">
        <f>IF(AD$409="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E411" s="55">
        <f>IF(AE$409="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F411" s="55">
        <f>IF(AF$409="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G411" s="55">
        <f>IF(AG$409="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H411" s="55">
        <f>IF(AH$409="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I411" s="55">
        <f>IF(AI$409="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J411" s="55">
        <f>IF(AJ$409="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K411" s="55">
        <f>IF(AK$409="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L411" s="55">
        <f>IF(AL$409="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M411" s="55">
        <f>IF(AM$409="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N411" s="55">
        <f>IF(AN$409="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O411" s="55">
        <f>IF(AO$409="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P411" s="55">
        <f>IF(AP$409="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Q411" s="55">
        <f>IF(AQ$409="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R411" s="55">
        <f>IF(AR$409="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S411" s="55">
        <f>IF(AS$409="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>27616.5</v>
      </c>
      <c r="AT411" s="55" t="str">
        <f>IF(AT$409="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AU411" s="55" t="str">
        <f>IF(AU$409="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AV411" s="55" t="str">
        <f>IF(AV$409="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AW411" s="55" t="str">
        <f>IF(AW$409="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AX411" s="55" t="str">
        <f>IF(AX$409="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AY411" s="55" t="str">
        <f>IF(AY$409="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AZ411" s="55" t="str">
        <f>IF(AZ$409="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A411" s="55" t="str">
        <f>IF(BA$409="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B411" s="55" t="str">
        <f>IF(BB$409="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C411" s="55" t="str">
        <f>IF(BC$409="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D411" s="55" t="str">
        <f>IF(BD$409="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E411" s="55" t="str">
        <f>IF(BE$409="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F411" s="55" t="str">
        <f>IF(BF$409="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G411" s="55" t="str">
        <f>IF(BG$409="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H411" s="55" t="str">
        <f>IF(BH$409="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I411" s="55" t="str">
        <f>IF(BI$409="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J411" s="55" t="str">
        <f>IF(BJ$409="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K411" s="55" t="str">
        <f>IF(BK$409="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L411" s="55" t="str">
        <f>IF(BL$409="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  <c r="BM411" s="55" t="str">
        <f>IF(BM$409=" "," ",IF($E411=$S$3,INDEX(Data_sheet!$S$106:$S$117,MATCH(Berekeningen!$C411,Data_sheet!$C$106:$C$117,0))*User_interface!$K$54*User_interface!$K$55,IF($E411=$S$4,INDEX(Data_sheet!$T$106:$T$117,MATCH(Berekeningen!$C411,Data_sheet!$C$106:$C$117,0))*User_interface!$K$54*User_interface!$K$55,IF($E411=$S$5,INDEX(Data_sheet!$U$106:$U$117,MATCH(Berekeningen!$C411,Data_sheet!$C$106:$C$117,0))*User_interface!$K$54*User_interface!$K$55,IF($E411=$S$6,0,"ERROR")))))</f>
        <v xml:space="preserve"> </v>
      </c>
    </row>
    <row r="412" spans="2:65">
      <c r="B412" s="88" t="s">
        <v>4</v>
      </c>
      <c r="C412" s="88" t="s">
        <v>24</v>
      </c>
      <c r="D412" s="68" t="s">
        <v>6</v>
      </c>
      <c r="E412" s="86" t="str">
        <f t="shared" si="22"/>
        <v>Ref.</v>
      </c>
      <c r="P412" s="55">
        <f>IF(P$409="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Q412" s="55">
        <f>IF(Q$409="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R412" s="55">
        <f>IF(R$409="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S412" s="55">
        <f>IF(S$409="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T412" s="55">
        <f>IF(T$409="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U412" s="55">
        <f>IF(U$409="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V412" s="55">
        <f>IF(V$409="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W412" s="55">
        <f>IF(W$409="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X412" s="55">
        <f>IF(X$409="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Y412" s="55">
        <f>IF(Y$409="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Z412" s="55">
        <f>IF(Z$409="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A412" s="55">
        <f>IF(AA$409="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B412" s="55">
        <f>IF(AB$409="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C412" s="55">
        <f>IF(AC$409="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D412" s="55">
        <f>IF(AD$409="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E412" s="55">
        <f>IF(AE$409="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F412" s="55">
        <f>IF(AF$409="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G412" s="55">
        <f>IF(AG$409="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H412" s="55">
        <f>IF(AH$409="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I412" s="55">
        <f>IF(AI$409="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J412" s="55">
        <f>IF(AJ$409="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K412" s="55">
        <f>IF(AK$409="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L412" s="55">
        <f>IF(AL$409="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M412" s="55">
        <f>IF(AM$409="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N412" s="55">
        <f>IF(AN$409="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O412" s="55">
        <f>IF(AO$409="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P412" s="55">
        <f>IF(AP$409="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Q412" s="55">
        <f>IF(AQ$409="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R412" s="55">
        <f>IF(AR$409="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S412" s="55">
        <f>IF(AS$409="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>0</v>
      </c>
      <c r="AT412" s="55" t="str">
        <f>IF(AT$409="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AU412" s="55" t="str">
        <f>IF(AU$409="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AV412" s="55" t="str">
        <f>IF(AV$409="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AW412" s="55" t="str">
        <f>IF(AW$409="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AX412" s="55" t="str">
        <f>IF(AX$409="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AY412" s="55" t="str">
        <f>IF(AY$409="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AZ412" s="55" t="str">
        <f>IF(AZ$409="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A412" s="55" t="str">
        <f>IF(BA$409="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B412" s="55" t="str">
        <f>IF(BB$409="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C412" s="55" t="str">
        <f>IF(BC$409="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D412" s="55" t="str">
        <f>IF(BD$409="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E412" s="55" t="str">
        <f>IF(BE$409="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F412" s="55" t="str">
        <f>IF(BF$409="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G412" s="55" t="str">
        <f>IF(BG$409="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H412" s="55" t="str">
        <f>IF(BH$409="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I412" s="55" t="str">
        <f>IF(BI$409="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J412" s="55" t="str">
        <f>IF(BJ$409="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K412" s="55" t="str">
        <f>IF(BK$409="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L412" s="55" t="str">
        <f>IF(BL$409="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  <c r="BM412" s="55" t="str">
        <f>IF(BM$409=" "," ",IF($E412=$S$3,INDEX(Data_sheet!$S$106:$S$117,MATCH(Berekeningen!$C412,Data_sheet!$C$106:$C$117,0))*User_interface!$K$54,IF($E412=$S$4,INDEX(Data_sheet!$T$106:$T$117,MATCH(Berekeningen!$C412,Data_sheet!$C$106:$C$117,0))*User_interface!$K$54,IF($E412=$S$5,INDEX(Data_sheet!$U$106:$U$117,MATCH(Berekeningen!$C412,Data_sheet!$C$106:$C$117,0))*User_interface!$K$54,IF($E412=$S$6,0,"ERROR")))))</f>
        <v xml:space="preserve"> </v>
      </c>
    </row>
    <row r="413" spans="2:65">
      <c r="B413" s="88" t="s">
        <v>4</v>
      </c>
      <c r="C413" s="88" t="s">
        <v>26</v>
      </c>
      <c r="D413" s="68" t="s">
        <v>6</v>
      </c>
      <c r="E413" s="86" t="str">
        <f t="shared" si="22"/>
        <v>Ref.</v>
      </c>
      <c r="P413" s="55">
        <f>IF(P$409="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Q413" s="55">
        <f>IF(Q$409="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R413" s="55">
        <f>IF(R$409="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S413" s="55">
        <f>IF(S$409="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T413" s="55">
        <f>IF(T$409="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U413" s="55">
        <f>IF(U$409="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V413" s="55">
        <f>IF(V$409="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W413" s="55">
        <f>IF(W$409="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X413" s="55">
        <f>IF(X$409="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Y413" s="55">
        <f>IF(Y$409="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Z413" s="55">
        <f>IF(Z$409="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A413" s="55">
        <f>IF(AA$409="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B413" s="55">
        <f>IF(AB$409="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C413" s="55">
        <f>IF(AC$409="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D413" s="55">
        <f>IF(AD$409="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E413" s="55">
        <f>IF(AE$409="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F413" s="55">
        <f>IF(AF$409="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G413" s="55">
        <f>IF(AG$409="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H413" s="55">
        <f>IF(AH$409="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I413" s="55">
        <f>IF(AI$409="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J413" s="55">
        <f>IF(AJ$409="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K413" s="55">
        <f>IF(AK$409="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L413" s="55">
        <f>IF(AL$409="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M413" s="55">
        <f>IF(AM$409="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N413" s="55">
        <f>IF(AN$409="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O413" s="55">
        <f>IF(AO$409="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P413" s="55">
        <f>IF(AP$409="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Q413" s="55">
        <f>IF(AQ$409="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R413" s="55">
        <f>IF(AR$409="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S413" s="55">
        <f>IF(AS$409="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>0</v>
      </c>
      <c r="AT413" s="55" t="str">
        <f>IF(AT$409="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AU413" s="55" t="str">
        <f>IF(AU$409="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AV413" s="55" t="str">
        <f>IF(AV$409="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AW413" s="55" t="str">
        <f>IF(AW$409="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AX413" s="55" t="str">
        <f>IF(AX$409="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AY413" s="55" t="str">
        <f>IF(AY$409="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AZ413" s="55" t="str">
        <f>IF(AZ$409="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A413" s="55" t="str">
        <f>IF(BA$409="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B413" s="55" t="str">
        <f>IF(BB$409="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C413" s="55" t="str">
        <f>IF(BC$409="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D413" s="55" t="str">
        <f>IF(BD$409="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E413" s="55" t="str">
        <f>IF(BE$409="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F413" s="55" t="str">
        <f>IF(BF$409="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G413" s="55" t="str">
        <f>IF(BG$409="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H413" s="55" t="str">
        <f>IF(BH$409="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I413" s="55" t="str">
        <f>IF(BI$409="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J413" s="55" t="str">
        <f>IF(BJ$409="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K413" s="55" t="str">
        <f>IF(BK$409="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L413" s="55" t="str">
        <f>IF(BL$409="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  <c r="BM413" s="55" t="str">
        <f>IF(BM$409=" "," ",IF($E413=$S$3,INDEX(Data_sheet!$S$106:$S$117,MATCH(Berekeningen!$C413,Data_sheet!$C$106:$C$117,0)),IF($E413=$S$4,INDEX(Data_sheet!$T$106:$T$117,MATCH(Berekeningen!$C413,Data_sheet!$C$106:$C$117,0)),IF($E413=$S$5,INDEX(Data_sheet!$U$106:$U$117,MATCH(Berekeningen!$C413,Data_sheet!$C$106:$C$117,0)),IF($E413=$S$6,0,"ERROR")))))</f>
        <v xml:space="preserve"> </v>
      </c>
    </row>
    <row r="414" spans="2:65">
      <c r="B414" s="88" t="s">
        <v>4</v>
      </c>
      <c r="C414" s="88" t="s">
        <v>25</v>
      </c>
      <c r="D414" s="68" t="s">
        <v>6</v>
      </c>
      <c r="E414" s="86" t="str">
        <f t="shared" si="22"/>
        <v>Ref.</v>
      </c>
      <c r="P414" s="55">
        <f>IF(P$409=" "," ",IF(P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Q414" s="55">
        <f>IF(Q$409=" "," ",IF(Q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R414" s="55">
        <f>IF(R$409=" "," ",IF(R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S414" s="55">
        <f>IF(S$409=" "," ",IF(S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T414" s="55">
        <f>IF(T$409=" "," ",IF(T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U414" s="55">
        <f>IF(U$409=" "," ",IF(U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V414" s="55">
        <f>IF(V$409=" "," ",IF(V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W414" s="55">
        <f>IF(W$409=" "," ",IF(W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X414" s="55">
        <f>IF(X$409=" "," ",IF(X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Y414" s="55">
        <f>IF(Y$409=" "," ",IF(Y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Z414" s="55">
        <f>IF(Z$409=" "," ",IF(Z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A414" s="55">
        <f>IF(AA$409=" "," ",IF(AA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B414" s="55">
        <f>IF(AB$409=" "," ",IF(AB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C414" s="55">
        <f>IF(AC$409=" "," ",IF(AC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D414" s="55">
        <f>IF(AD$409=" "," ",IF(AD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E414" s="55">
        <f>IF(AE$409=" "," ",IF(AE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F414" s="55">
        <f>IF(AF$409=" "," ",IF(AF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G414" s="55">
        <f>IF(AG$409=" "," ",IF(AG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H414" s="55">
        <f>IF(AH$409=" "," ",IF(AH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I414" s="55">
        <f>IF(AI$409=" "," ",IF(AI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J414" s="55">
        <f>IF(AJ$409=" "," ",IF(AJ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K414" s="55">
        <f>IF(AK$409=" "," ",IF(AK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L414" s="55">
        <f>IF(AL$409=" "," ",IF(AL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M414" s="55">
        <f>IF(AM$409=" "," ",IF(AM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N414" s="55">
        <f>IF(AN$409=" "," ",IF(AN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O414" s="55">
        <f>IF(AO$409=" "," ",IF(AO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P414" s="55">
        <f>IF(AP$409=" "," ",IF(AP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Q414" s="55">
        <f>IF(AQ$409=" "," ",IF(AQ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R414" s="55">
        <f>IF(AR$409=" "," ",IF(AR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S414" s="55">
        <f>IF(AS$409=" "," ",IF(AS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>0</v>
      </c>
      <c r="AT414" s="55" t="str">
        <f>IF(AT$409=" "," ",IF(AT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AU414" s="55" t="str">
        <f>IF(AU$409=" "," ",IF(AU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AV414" s="55" t="str">
        <f>IF(AV$409=" "," ",IF(AV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AW414" s="55" t="str">
        <f>IF(AW$409=" "," ",IF(AW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AX414" s="55" t="str">
        <f>IF(AX$409=" "," ",IF(AX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AY414" s="55" t="str">
        <f>IF(AY$409=" "," ",IF(AY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AZ414" s="55" t="str">
        <f>IF(AZ$409=" "," ",IF(AZ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A414" s="55" t="str">
        <f>IF(BA$409=" "," ",IF(BA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B414" s="55" t="str">
        <f>IF(BB$409=" "," ",IF(BB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C414" s="55" t="str">
        <f>IF(BC$409=" "," ",IF(BC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D414" s="55" t="str">
        <f>IF(BD$409=" "," ",IF(BD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E414" s="55" t="str">
        <f>IF(BE$409=" "," ",IF(BE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F414" s="55" t="str">
        <f>IF(BF$409=" "," ",IF(BF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G414" s="55" t="str">
        <f>IF(BG$409=" "," ",IF(BG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H414" s="55" t="str">
        <f>IF(BH$409=" "," ",IF(BH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I414" s="55" t="str">
        <f>IF(BI$409=" "," ",IF(BI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J414" s="55" t="str">
        <f>IF(BJ$409=" "," ",IF(BJ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K414" s="55" t="str">
        <f>IF(BK$409=" "," ",IF(BK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L414" s="55" t="str">
        <f>IF(BL$409=" "," ",IF(BL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  <c r="BM414" s="55" t="str">
        <f>IF(BM$409=" "," ",IF(BM409=Berekeningen!$P409,(IF($E414=$S$3,INDEX(Data_sheet!$S$106:$S$117,MATCH(Berekeningen!$C414,Data_sheet!$C$106:$C$117,0)),IF($E414=$S$4,INDEX(Data_sheet!$T$106:$T$117,MATCH(Berekeningen!$C414,Data_sheet!$C$106:$C$117,0)),IF($E414=$S$5,INDEX(Data_sheet!$U$106:$U$117,MATCH(Berekeningen!$C414,Data_sheet!$C$106:$C$117,0)),IF($E414=$S$6,0,"ERROR"))))),0))</f>
        <v xml:space="preserve"> </v>
      </c>
    </row>
    <row r="415" spans="2:65">
      <c r="B415" s="68" t="s">
        <v>4</v>
      </c>
      <c r="C415" s="68" t="s">
        <v>138</v>
      </c>
      <c r="D415" s="68" t="s">
        <v>6</v>
      </c>
      <c r="E415" s="86" t="str">
        <f t="shared" si="22"/>
        <v>Ref.</v>
      </c>
      <c r="P415" s="55">
        <f>IF(P$409="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Q415" s="55">
        <f>IF(Q$409="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R415" s="55">
        <f>IF(R$409="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S415" s="55">
        <f>IF(S$409="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T415" s="55">
        <f>IF(T$409="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U415" s="55">
        <f>IF(U$409="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V415" s="55">
        <f>IF(V$409="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W415" s="55">
        <f>IF(W$409="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X415" s="55">
        <f>IF(X$409="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Y415" s="55">
        <f>IF(Y$409="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Z415" s="55">
        <f>IF(Z$409="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A415" s="55">
        <f>IF(AA$409="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B415" s="55">
        <f>IF(AB$409="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C415" s="55">
        <f>IF(AC$409="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D415" s="55">
        <f>IF(AD$409="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E415" s="55">
        <f>IF(AE$409="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F415" s="55">
        <f>IF(AF$409="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G415" s="55">
        <f>IF(AG$409="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H415" s="55">
        <f>IF(AH$409="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I415" s="55">
        <f>IF(AI$409="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J415" s="55">
        <f>IF(AJ$409="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K415" s="55">
        <f>IF(AK$409="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L415" s="55">
        <f>IF(AL$409="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M415" s="55">
        <f>IF(AM$409="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N415" s="55">
        <f>IF(AN$409="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O415" s="55">
        <f>IF(AO$409="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P415" s="55">
        <f>IF(AP$409="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Q415" s="55">
        <f>IF(AQ$409="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R415" s="55">
        <f>IF(AR$409="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S415" s="55">
        <f>IF(AS$409="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>0</v>
      </c>
      <c r="AT415" s="55" t="str">
        <f>IF(AT$409="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AU415" s="55" t="str">
        <f>IF(AU$409="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AV415" s="55" t="str">
        <f>IF(AV$409="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AW415" s="55" t="str">
        <f>IF(AW$409="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AX415" s="55" t="str">
        <f>IF(AX$409="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AY415" s="55" t="str">
        <f>IF(AY$409="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AZ415" s="55" t="str">
        <f>IF(AZ$409="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A415" s="55" t="str">
        <f>IF(BA$409="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B415" s="55" t="str">
        <f>IF(BB$409="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C415" s="55" t="str">
        <f>IF(BC$409="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D415" s="55" t="str">
        <f>IF(BD$409="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E415" s="55" t="str">
        <f>IF(BE$409="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F415" s="55" t="str">
        <f>IF(BF$409="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G415" s="55" t="str">
        <f>IF(BG$409="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H415" s="55" t="str">
        <f>IF(BH$409="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I415" s="55" t="str">
        <f>IF(BI$409="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J415" s="55" t="str">
        <f>IF(BJ$409="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K415" s="55" t="str">
        <f>IF(BK$409="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L415" s="55" t="str">
        <f>IF(BL$409="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  <c r="BM415" s="55" t="str">
        <f>IF(BM$409=" "," ",IF($E415=$S$3,INDEX(Data_sheet!$S$106:$S$117,MATCH(Berekeningen!$C415,Data_sheet!$C$106:$C$117,0))*User_interface!$K$54*User_interface!$K$28,IF($E415=$S$4,INDEX(Data_sheet!$T$106:$T$117,MATCH(Berekeningen!$C415,Data_sheet!$C$106:$C$117,0))*User_interface!$K$54*User_interface!$K$28,IF($E415=$S$5,INDEX(Data_sheet!$U$106:$U$117,MATCH(Berekeningen!$C415,Data_sheet!$C$106:$C$117,0))*User_interface!$K$54*User_interface!$K$28,IF($E415=$S$6,0,"ERROR")))))</f>
        <v xml:space="preserve"> </v>
      </c>
    </row>
    <row r="416" spans="2:65">
      <c r="B416" s="88" t="s">
        <v>4</v>
      </c>
      <c r="C416" s="88" t="s">
        <v>21</v>
      </c>
      <c r="D416" s="68" t="s">
        <v>6</v>
      </c>
      <c r="E416" s="86" t="str">
        <f t="shared" si="22"/>
        <v>Ref.</v>
      </c>
      <c r="P416" s="55">
        <f>IF(P$409="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Q416" s="55">
        <f>IF(Q$409="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R416" s="55">
        <f>IF(R$409="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S416" s="55">
        <f>IF(S$409="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T416" s="55">
        <f>IF(T$409="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U416" s="55">
        <f>IF(U$409="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V416" s="55">
        <f>IF(V$409="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W416" s="55">
        <f>IF(W$409="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X416" s="55">
        <f>IF(X$409="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Y416" s="55">
        <f>IF(Y$409="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Z416" s="55">
        <f>IF(Z$409="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A416" s="55">
        <f>IF(AA$409="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B416" s="55">
        <f>IF(AB$409="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C416" s="55">
        <f>IF(AC$409="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D416" s="55">
        <f>IF(AD$409="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E416" s="55">
        <f>IF(AE$409="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F416" s="55">
        <f>IF(AF$409="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G416" s="55">
        <f>IF(AG$409="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H416" s="55">
        <f>IF(AH$409="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I416" s="55">
        <f>IF(AI$409="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J416" s="55">
        <f>IF(AJ$409="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K416" s="55">
        <f>IF(AK$409="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L416" s="55">
        <f>IF(AL$409="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M416" s="55">
        <f>IF(AM$409="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N416" s="55">
        <f>IF(AN$409="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O416" s="55">
        <f>IF(AO$409="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P416" s="55">
        <f>IF(AP$409="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Q416" s="55">
        <f>IF(AQ$409="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R416" s="55">
        <f>IF(AR$409="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S416" s="55">
        <f>IF(AS$409="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>0</v>
      </c>
      <c r="AT416" s="55" t="str">
        <f>IF(AT$409="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AU416" s="55" t="str">
        <f>IF(AU$409="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AV416" s="55" t="str">
        <f>IF(AV$409="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AW416" s="55" t="str">
        <f>IF(AW$409="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AX416" s="55" t="str">
        <f>IF(AX$409="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AY416" s="55" t="str">
        <f>IF(AY$409="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AZ416" s="55" t="str">
        <f>IF(AZ$409="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A416" s="55" t="str">
        <f>IF(BA$409="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B416" s="55" t="str">
        <f>IF(BB$409="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C416" s="55" t="str">
        <f>IF(BC$409="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D416" s="55" t="str">
        <f>IF(BD$409="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E416" s="55" t="str">
        <f>IF(BE$409="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F416" s="55" t="str">
        <f>IF(BF$409="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G416" s="55" t="str">
        <f>IF(BG$409="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H416" s="55" t="str">
        <f>IF(BH$409="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I416" s="55" t="str">
        <f>IF(BI$409="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J416" s="55" t="str">
        <f>IF(BJ$409="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K416" s="55" t="str">
        <f>IF(BK$409="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L416" s="55" t="str">
        <f>IF(BL$409="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  <c r="BM416" s="55" t="str">
        <f>IF(BM$409=" "," ",IF(User_interface!$C$47=User_interface!$P$31,0,IF($E416=$S$3,INDEX(Data_sheet!$S$92:$S$102,MATCH(Berekeningen!$C416,Data_sheet!$C$92:$C$102,0)),IF($E416=$S$4,INDEX(Data_sheet!$T$92:$T$102,MATCH(Berekeningen!$C416,Data_sheet!$C$92:$C$102,0)),IF($E416=$S$5,INDEX(Data_sheet!$U$92:$U$102,MATCH(Berekeningen!$C416,Data_sheet!$C$92:$C$102,0)),IF($E416=$S$6,0,"ERROR"))))))</f>
        <v xml:space="preserve"> </v>
      </c>
    </row>
    <row r="417" spans="2:65">
      <c r="B417" s="88" t="s">
        <v>4</v>
      </c>
      <c r="C417" s="68" t="s">
        <v>195</v>
      </c>
      <c r="D417" s="68" t="s">
        <v>6</v>
      </c>
      <c r="E417" s="86" t="str">
        <f t="shared" si="22"/>
        <v>Ref.</v>
      </c>
      <c r="F417" s="55" t="str">
        <f>IF(F$409=" "," ",IF(F$409&gt;=$P$409,0,INDEX(User_interface!$H$85:$H$174,MATCH(Berekeningen!F$409,User_interface!$G$85:$G$174))*INDEX(User_interface!$I$85:$I$174,MATCH(Berekeningen!F$409,User_interface!$G$85:$G$174))*User_interface!$K$54*User_interface!$K$55))</f>
        <v xml:space="preserve"> </v>
      </c>
      <c r="G417" s="55" t="str">
        <f>IF(G$409=" "," ",IF(G$409&gt;=$P$409,0,INDEX(User_interface!$H$85:$H$174,MATCH(Berekeningen!G$409,User_interface!$G$85:$G$174))*INDEX(User_interface!$I$85:$I$174,MATCH(Berekeningen!G$409,User_interface!$G$85:$G$174))*User_interface!$K$54*User_interface!$K$55))</f>
        <v xml:space="preserve"> </v>
      </c>
      <c r="H417" s="55" t="str">
        <f>IF(H$409=" "," ",IF(H$409&gt;=$P$409,0,INDEX(User_interface!$H$85:$H$174,MATCH(Berekeningen!H$409,User_interface!$G$85:$G$174))*INDEX(User_interface!$I$85:$I$174,MATCH(Berekeningen!H$409,User_interface!$G$85:$G$174))*User_interface!$K$54*User_interface!$K$55))</f>
        <v xml:space="preserve"> </v>
      </c>
      <c r="I417" s="55" t="str">
        <f>IF(I$409=" "," ",IF(I$409&gt;=$P$409,0,INDEX(User_interface!$H$85:$H$174,MATCH(Berekeningen!I$409,User_interface!$G$85:$G$174))*INDEX(User_interface!$I$85:$I$174,MATCH(Berekeningen!I$409,User_interface!$G$85:$G$174))*User_interface!$K$54*User_interface!$K$55))</f>
        <v xml:space="preserve"> </v>
      </c>
      <c r="J417" s="55" t="str">
        <f>IF(J$409=" "," ",IF(J$409&gt;=$P$409,0,INDEX(User_interface!$H$85:$H$174,MATCH(Berekeningen!J$409,User_interface!$G$85:$G$174))*INDEX(User_interface!$I$85:$I$174,MATCH(Berekeningen!J$409,User_interface!$G$85:$G$174))*User_interface!$K$54*User_interface!$K$55))</f>
        <v xml:space="preserve"> </v>
      </c>
      <c r="K417" s="55" t="str">
        <f>IF(K$409=" "," ",IF(K$409&gt;=$P$409,0,INDEX(User_interface!$H$85:$H$174,MATCH(Berekeningen!K$409,User_interface!$G$85:$G$174))*INDEX(User_interface!$I$85:$I$174,MATCH(Berekeningen!K$409,User_interface!$G$85:$G$174))*User_interface!$K$54*User_interface!$K$55))</f>
        <v xml:space="preserve"> </v>
      </c>
      <c r="L417" s="55" t="str">
        <f>IF(L$409=" "," ",IF(L$409&gt;=$P$409,0,INDEX(User_interface!$H$85:$H$174,MATCH(Berekeningen!L$409,User_interface!$G$85:$G$174))*INDEX(User_interface!$I$85:$I$174,MATCH(Berekeningen!L$409,User_interface!$G$85:$G$174))*User_interface!$K$54*User_interface!$K$55))</f>
        <v xml:space="preserve"> </v>
      </c>
      <c r="M417" s="55" t="str">
        <f>IF(M$409=" "," ",IF(M$409&gt;=$P$409,0,INDEX(User_interface!$H$85:$H$174,MATCH(Berekeningen!M$409,User_interface!$G$85:$G$174))*INDEX(User_interface!$I$85:$I$174,MATCH(Berekeningen!M$409,User_interface!$G$85:$G$174))*User_interface!$K$54*User_interface!$K$55))</f>
        <v xml:space="preserve"> </v>
      </c>
      <c r="N417" s="55" t="str">
        <f>IF(N$409=" "," ",IF(N$409&gt;=$P$409,0,INDEX(User_interface!$H$85:$H$174,MATCH(Berekeningen!N$409,User_interface!$G$85:$G$174))*INDEX(User_interface!$I$85:$I$174,MATCH(Berekeningen!N$409,User_interface!$G$85:$G$174))*User_interface!$K$54*User_interface!$K$55))</f>
        <v xml:space="preserve"> </v>
      </c>
      <c r="O417" s="55" t="str">
        <f>IF(O$409=" "," ",IF(O$409&gt;=$P$409,0,INDEX(User_interface!$H$85:$H$174,MATCH(Berekeningen!O$409,User_interface!$G$85:$G$174))*INDEX(User_interface!$I$85:$I$174,MATCH(Berekeningen!O$409,User_interface!$G$85:$G$174))*User_interface!$K$54*User_interface!$K$55))</f>
        <v xml:space="preserve"> </v>
      </c>
      <c r="P417" s="55">
        <f>IF(P$409=" "," ",IF(P$409&gt;=$P$409,0,INDEX(User_interface!$H$85:$H$174,MATCH(Berekeningen!P$409,User_interface!$G$85:$G$174))*INDEX(User_interface!$I$85:$I$174,MATCH(Berekeningen!P$409,User_interface!$G$85:$G$174))*User_interface!$K$54*User_interface!$K$55))</f>
        <v>0</v>
      </c>
      <c r="Q417" s="55">
        <f>IF(Q$409=" "," ",IF(Q$409&gt;=$P$409,0,INDEX(User_interface!$H$85:$H$174,MATCH(Berekeningen!Q$409,User_interface!$G$85:$G$174))*INDEX(User_interface!$I$85:$I$174,MATCH(Berekeningen!Q$409,User_interface!$G$85:$G$174))*User_interface!$K$54*User_interface!$K$55))</f>
        <v>0</v>
      </c>
      <c r="R417" s="55">
        <f>IF(R$409=" "," ",IF(R$409&gt;=$P$409,0,INDEX(User_interface!$H$85:$H$174,MATCH(Berekeningen!R$409,User_interface!$G$85:$G$174))*INDEX(User_interface!$I$85:$I$174,MATCH(Berekeningen!R$409,User_interface!$G$85:$G$174))*User_interface!$K$54*User_interface!$K$55))</f>
        <v>0</v>
      </c>
      <c r="S417" s="55">
        <f>IF(S$409=" "," ",IF(S$409&gt;=$P$409,0,INDEX(User_interface!$H$85:$H$174,MATCH(Berekeningen!S$409,User_interface!$G$85:$G$174))*INDEX(User_interface!$I$85:$I$174,MATCH(Berekeningen!S$409,User_interface!$G$85:$G$174))*User_interface!$K$54*User_interface!$K$55))</f>
        <v>0</v>
      </c>
      <c r="T417" s="55">
        <f>IF(T$409=" "," ",IF(T$409&gt;=$P$409,0,INDEX(User_interface!$H$85:$H$174,MATCH(Berekeningen!T$409,User_interface!$G$85:$G$174))*INDEX(User_interface!$I$85:$I$174,MATCH(Berekeningen!T$409,User_interface!$G$85:$G$174))*User_interface!$K$54*User_interface!$K$55))</f>
        <v>0</v>
      </c>
      <c r="U417" s="55">
        <f>IF(U$409=" "," ",IF(U$409&gt;=$P$409,0,INDEX(User_interface!$H$85:$H$174,MATCH(Berekeningen!U$409,User_interface!$G$85:$G$174))*INDEX(User_interface!$I$85:$I$174,MATCH(Berekeningen!U$409,User_interface!$G$85:$G$174))*User_interface!$K$54*User_interface!$K$55))</f>
        <v>0</v>
      </c>
      <c r="V417" s="55">
        <f>IF(V$409=" "," ",IF(V$409&gt;=$P$409,0,INDEX(User_interface!$H$85:$H$174,MATCH(Berekeningen!V$409,User_interface!$G$85:$G$174))*INDEX(User_interface!$I$85:$I$174,MATCH(Berekeningen!V$409,User_interface!$G$85:$G$174))*User_interface!$K$54*User_interface!$K$55))</f>
        <v>0</v>
      </c>
      <c r="W417" s="55">
        <f>IF(W$409=" "," ",IF(W$409&gt;=$P$409,0,INDEX(User_interface!$H$85:$H$174,MATCH(Berekeningen!W$409,User_interface!$G$85:$G$174))*INDEX(User_interface!$I$85:$I$174,MATCH(Berekeningen!W$409,User_interface!$G$85:$G$174))*User_interface!$K$54*User_interface!$K$55))</f>
        <v>0</v>
      </c>
      <c r="X417" s="55">
        <f>IF(X$409=" "," ",IF(X$409&gt;=$P$409,0,INDEX(User_interface!$H$85:$H$174,MATCH(Berekeningen!X$409,User_interface!$G$85:$G$174))*INDEX(User_interface!$I$85:$I$174,MATCH(Berekeningen!X$409,User_interface!$G$85:$G$174))*User_interface!$K$54*User_interface!$K$55))</f>
        <v>0</v>
      </c>
      <c r="Y417" s="55">
        <f>IF(Y$409=" "," ",IF(Y$409&gt;=$P$409,0,INDEX(User_interface!$H$85:$H$174,MATCH(Berekeningen!Y$409,User_interface!$G$85:$G$174))*INDEX(User_interface!$I$85:$I$174,MATCH(Berekeningen!Y$409,User_interface!$G$85:$G$174))*User_interface!$K$54*User_interface!$K$55))</f>
        <v>0</v>
      </c>
      <c r="Z417" s="55">
        <f>IF(Z$409=" "," ",IF(Z$409&gt;=$P$409,0,INDEX(User_interface!$H$85:$H$174,MATCH(Berekeningen!Z$409,User_interface!$G$85:$G$174))*INDEX(User_interface!$I$85:$I$174,MATCH(Berekeningen!Z$409,User_interface!$G$85:$G$174))*User_interface!$K$54*User_interface!$K$55))</f>
        <v>0</v>
      </c>
      <c r="AA417" s="55">
        <f>IF(AA$409=" "," ",IF(AA$409&gt;=$P$409,0,INDEX(User_interface!$H$85:$H$174,MATCH(Berekeningen!AA$409,User_interface!$G$85:$G$174))*INDEX(User_interface!$I$85:$I$174,MATCH(Berekeningen!AA$409,User_interface!$G$85:$G$174))*User_interface!$K$54*User_interface!$K$55))</f>
        <v>0</v>
      </c>
      <c r="AB417" s="55">
        <f>IF(AB$409=" "," ",IF(AB$409&gt;=$P$409,0,INDEX(User_interface!$H$85:$H$174,MATCH(Berekeningen!AB$409,User_interface!$G$85:$G$174))*INDEX(User_interface!$I$85:$I$174,MATCH(Berekeningen!AB$409,User_interface!$G$85:$G$174))*User_interface!$K$54*User_interface!$K$55))</f>
        <v>0</v>
      </c>
      <c r="AC417" s="55">
        <f>IF(AC$409=" "," ",IF(AC$409&gt;=$P$409,0,INDEX(User_interface!$H$85:$H$174,MATCH(Berekeningen!AC$409,User_interface!$G$85:$G$174))*INDEX(User_interface!$I$85:$I$174,MATCH(Berekeningen!AC$409,User_interface!$G$85:$G$174))*User_interface!$K$54*User_interface!$K$55))</f>
        <v>0</v>
      </c>
      <c r="AD417" s="55">
        <f>IF(AD$409=" "," ",IF(AD$409&gt;=$P$409,0,INDEX(User_interface!$H$85:$H$174,MATCH(Berekeningen!AD$409,User_interface!$G$85:$G$174))*INDEX(User_interface!$I$85:$I$174,MATCH(Berekeningen!AD$409,User_interface!$G$85:$G$174))*User_interface!$K$54*User_interface!$K$55))</f>
        <v>0</v>
      </c>
      <c r="AE417" s="55">
        <f>IF(AE$409=" "," ",IF(AE$409&gt;=$P$409,0,INDEX(User_interface!$H$85:$H$174,MATCH(Berekeningen!AE$409,User_interface!$G$85:$G$174))*INDEX(User_interface!$I$85:$I$174,MATCH(Berekeningen!AE$409,User_interface!$G$85:$G$174))*User_interface!$K$54*User_interface!$K$55))</f>
        <v>0</v>
      </c>
      <c r="AF417" s="55">
        <f>IF(AF$409=" "," ",IF(AF$409&gt;=$P$409,0,INDEX(User_interface!$H$85:$H$174,MATCH(Berekeningen!AF$409,User_interface!$G$85:$G$174))*INDEX(User_interface!$I$85:$I$174,MATCH(Berekeningen!AF$409,User_interface!$G$85:$G$174))*User_interface!$K$54*User_interface!$K$55))</f>
        <v>0</v>
      </c>
      <c r="AG417" s="55">
        <f>IF(AG$409=" "," ",IF(AG$409&gt;=$P$409,0,INDEX(User_interface!$H$85:$H$174,MATCH(Berekeningen!AG$409,User_interface!$G$85:$G$174))*INDEX(User_interface!$I$85:$I$174,MATCH(Berekeningen!AG$409,User_interface!$G$85:$G$174))*User_interface!$K$54*User_interface!$K$55))</f>
        <v>0</v>
      </c>
      <c r="AH417" s="55">
        <f>IF(AH$409=" "," ",IF(AH$409&gt;=$P$409,0,INDEX(User_interface!$H$85:$H$174,MATCH(Berekeningen!AH$409,User_interface!$G$85:$G$174))*INDEX(User_interface!$I$85:$I$174,MATCH(Berekeningen!AH$409,User_interface!$G$85:$G$174))*User_interface!$K$54*User_interface!$K$55))</f>
        <v>0</v>
      </c>
      <c r="AI417" s="55">
        <f>IF(AI$409=" "," ",IF(AI$409&gt;=$P$409,0,INDEX(User_interface!$H$85:$H$174,MATCH(Berekeningen!AI$409,User_interface!$G$85:$G$174))*INDEX(User_interface!$I$85:$I$174,MATCH(Berekeningen!AI$409,User_interface!$G$85:$G$174))*User_interface!$K$54*User_interface!$K$55))</f>
        <v>0</v>
      </c>
      <c r="AJ417" s="55">
        <f>IF(AJ$409=" "," ",IF(AJ$409&gt;=$P$409,0,INDEX(User_interface!$H$85:$H$174,MATCH(Berekeningen!AJ$409,User_interface!$G$85:$G$174))*INDEX(User_interface!$I$85:$I$174,MATCH(Berekeningen!AJ$409,User_interface!$G$85:$G$174))*User_interface!$K$54*User_interface!$K$55))</f>
        <v>0</v>
      </c>
      <c r="AK417" s="55">
        <f>IF(AK$409=" "," ",IF(AK$409&gt;=$P$409,0,INDEX(User_interface!$H$85:$H$174,MATCH(Berekeningen!AK$409,User_interface!$G$85:$G$174))*INDEX(User_interface!$I$85:$I$174,MATCH(Berekeningen!AK$409,User_interface!$G$85:$G$174))*User_interface!$K$54*User_interface!$K$55))</f>
        <v>0</v>
      </c>
      <c r="AL417" s="55">
        <f>IF(AL$409=" "," ",IF(AL$409&gt;=$P$409,0,INDEX(User_interface!$H$85:$H$174,MATCH(Berekeningen!AL$409,User_interface!$G$85:$G$174))*INDEX(User_interface!$I$85:$I$174,MATCH(Berekeningen!AL$409,User_interface!$G$85:$G$174))*User_interface!$K$54*User_interface!$K$55))</f>
        <v>0</v>
      </c>
      <c r="AM417" s="55">
        <f>IF(AM$409=" "," ",IF(AM$409&gt;=$P$409,0,INDEX(User_interface!$H$85:$H$174,MATCH(Berekeningen!AM$409,User_interface!$G$85:$G$174))*INDEX(User_interface!$I$85:$I$174,MATCH(Berekeningen!AM$409,User_interface!$G$85:$G$174))*User_interface!$K$54*User_interface!$K$55))</f>
        <v>0</v>
      </c>
      <c r="AN417" s="55">
        <f>IF(AN$409=" "," ",IF(AN$409&gt;=$P$409,0,INDEX(User_interface!$H$85:$H$174,MATCH(Berekeningen!AN$409,User_interface!$G$85:$G$174))*INDEX(User_interface!$I$85:$I$174,MATCH(Berekeningen!AN$409,User_interface!$G$85:$G$174))*User_interface!$K$54*User_interface!$K$55))</f>
        <v>0</v>
      </c>
      <c r="AO417" s="55">
        <f>IF(AO$409=" "," ",IF(AO$409&gt;=$P$409,0,INDEX(User_interface!$H$85:$H$174,MATCH(Berekeningen!AO$409,User_interface!$G$85:$G$174))*INDEX(User_interface!$I$85:$I$174,MATCH(Berekeningen!AO$409,User_interface!$G$85:$G$174))*User_interface!$K$54*User_interface!$K$55))</f>
        <v>0</v>
      </c>
      <c r="AP417" s="55">
        <f>IF(AP$409=" "," ",IF(AP$409&gt;=$P$409,0,INDEX(User_interface!$H$85:$H$174,MATCH(Berekeningen!AP$409,User_interface!$G$85:$G$174))*INDEX(User_interface!$I$85:$I$174,MATCH(Berekeningen!AP$409,User_interface!$G$85:$G$174))*User_interface!$K$54*User_interface!$K$55))</f>
        <v>0</v>
      </c>
      <c r="AQ417" s="55">
        <f>IF(AQ$409=" "," ",IF(AQ$409&gt;=$P$409,0,INDEX(User_interface!$H$85:$H$174,MATCH(Berekeningen!AQ$409,User_interface!$G$85:$G$174))*INDEX(User_interface!$I$85:$I$174,MATCH(Berekeningen!AQ$409,User_interface!$G$85:$G$174))*User_interface!$K$54*User_interface!$K$55))</f>
        <v>0</v>
      </c>
      <c r="AR417" s="55">
        <f>IF(AR$409=" "," ",IF(AR$409&gt;=$P$409,0,INDEX(User_interface!$H$85:$H$174,MATCH(Berekeningen!AR$409,User_interface!$G$85:$G$174))*INDEX(User_interface!$I$85:$I$174,MATCH(Berekeningen!AR$409,User_interface!$G$85:$G$174))*User_interface!$K$54*User_interface!$K$55))</f>
        <v>0</v>
      </c>
      <c r="AS417" s="55">
        <f>IF(AS$409=" "," ",IF(AS$409&gt;=$P$409,0,INDEX(User_interface!$H$85:$H$174,MATCH(Berekeningen!AS$409,User_interface!$G$85:$G$174))*INDEX(User_interface!$I$85:$I$174,MATCH(Berekeningen!AS$409,User_interface!$G$85:$G$174))*User_interface!$K$54*User_interface!$K$55))</f>
        <v>0</v>
      </c>
      <c r="AT417" s="55" t="str">
        <f>IF(AT$409=" "," ",IF(AT$409&gt;=$P$409,0,INDEX(User_interface!$H$85:$H$174,MATCH(Berekeningen!AT$409,User_interface!$G$85:$G$174))*INDEX(User_interface!$I$85:$I$174,MATCH(Berekeningen!AT$409,User_interface!$G$85:$G$174))*User_interface!$K$54*User_interface!$K$55))</f>
        <v xml:space="preserve"> </v>
      </c>
      <c r="AU417" s="55" t="str">
        <f>IF(AU$409=" "," ",IF(AU$409&gt;=$P$409,0,INDEX(User_interface!$H$85:$H$174,MATCH(Berekeningen!AU$409,User_interface!$G$85:$G$174))*INDEX(User_interface!$I$85:$I$174,MATCH(Berekeningen!AU$409,User_interface!$G$85:$G$174))*User_interface!$K$54*User_interface!$K$55))</f>
        <v xml:space="preserve"> </v>
      </c>
      <c r="AV417" s="55" t="str">
        <f>IF(AV$409=" "," ",IF(AV$409&gt;=$P$409,0,INDEX(User_interface!$H$85:$H$174,MATCH(Berekeningen!AV$409,User_interface!$G$85:$G$174))*INDEX(User_interface!$I$85:$I$174,MATCH(Berekeningen!AV$409,User_interface!$G$85:$G$174))*User_interface!$K$54*User_interface!$K$55))</f>
        <v xml:space="preserve"> </v>
      </c>
      <c r="AW417" s="55" t="str">
        <f>IF(AW$409=" "," ",IF(AW$409&gt;=$P$409,0,INDEX(User_interface!$H$85:$H$174,MATCH(Berekeningen!AW$409,User_interface!$G$85:$G$174))*INDEX(User_interface!$I$85:$I$174,MATCH(Berekeningen!AW$409,User_interface!$G$85:$G$174))*User_interface!$K$54*User_interface!$K$55))</f>
        <v xml:space="preserve"> </v>
      </c>
      <c r="AX417" s="55" t="str">
        <f>IF(AX$409=" "," ",IF(AX$409&gt;=$P$409,0,INDEX(User_interface!$H$85:$H$174,MATCH(Berekeningen!AX$409,User_interface!$G$85:$G$174))*INDEX(User_interface!$I$85:$I$174,MATCH(Berekeningen!AX$409,User_interface!$G$85:$G$174))*User_interface!$K$54*User_interface!$K$55))</f>
        <v xml:space="preserve"> </v>
      </c>
      <c r="AY417" s="55" t="str">
        <f>IF(AY$409=" "," ",IF(AY$409&gt;=$P$409,0,INDEX(User_interface!$H$85:$H$174,MATCH(Berekeningen!AY$409,User_interface!$G$85:$G$174))*INDEX(User_interface!$I$85:$I$174,MATCH(Berekeningen!AY$409,User_interface!$G$85:$G$174))*User_interface!$K$54*User_interface!$K$55))</f>
        <v xml:space="preserve"> </v>
      </c>
      <c r="AZ417" s="55" t="str">
        <f>IF(AZ$409=" "," ",IF(AZ$409&gt;=$P$409,0,INDEX(User_interface!$H$85:$H$174,MATCH(Berekeningen!AZ$409,User_interface!$G$85:$G$174))*INDEX(User_interface!$I$85:$I$174,MATCH(Berekeningen!AZ$409,User_interface!$G$85:$G$174))*User_interface!$K$54*User_interface!$K$55))</f>
        <v xml:space="preserve"> </v>
      </c>
      <c r="BA417" s="55" t="str">
        <f>IF(BA$409=" "," ",IF(BA$409&gt;=$P$409,0,INDEX(User_interface!$H$85:$H$174,MATCH(Berekeningen!BA$409,User_interface!$G$85:$G$174))*INDEX(User_interface!$I$85:$I$174,MATCH(Berekeningen!BA$409,User_interface!$G$85:$G$174))*User_interface!$K$54*User_interface!$K$55))</f>
        <v xml:space="preserve"> </v>
      </c>
      <c r="BB417" s="55" t="str">
        <f>IF(BB$409=" "," ",IF(BB$409&gt;=$P$409,0,INDEX(User_interface!$H$85:$H$174,MATCH(Berekeningen!BB$409,User_interface!$G$85:$G$174))*INDEX(User_interface!$I$85:$I$174,MATCH(Berekeningen!BB$409,User_interface!$G$85:$G$174))*User_interface!$K$54*User_interface!$K$55))</f>
        <v xml:space="preserve"> </v>
      </c>
      <c r="BC417" s="55" t="str">
        <f>IF(BC$409=" "," ",IF(BC$409&gt;=$P$409,0,INDEX(User_interface!$H$85:$H$174,MATCH(Berekeningen!BC$409,User_interface!$G$85:$G$174))*INDEX(User_interface!$I$85:$I$174,MATCH(Berekeningen!BC$409,User_interface!$G$85:$G$174))*User_interface!$K$54*User_interface!$K$55))</f>
        <v xml:space="preserve"> </v>
      </c>
      <c r="BD417" s="55" t="str">
        <f>IF(BD$409=" "," ",IF(BD$409&gt;=$P$409,0,INDEX(User_interface!$H$85:$H$174,MATCH(Berekeningen!BD$409,User_interface!$G$85:$G$174))*INDEX(User_interface!$I$85:$I$174,MATCH(Berekeningen!BD$409,User_interface!$G$85:$G$174))*User_interface!$K$54*User_interface!$K$55))</f>
        <v xml:space="preserve"> </v>
      </c>
      <c r="BE417" s="55" t="str">
        <f>IF(BE$409=" "," ",IF(BE$409&gt;=$P$409,0,INDEX(User_interface!$H$85:$H$174,MATCH(Berekeningen!BE$409,User_interface!$G$85:$G$174))*INDEX(User_interface!$I$85:$I$174,MATCH(Berekeningen!BE$409,User_interface!$G$85:$G$174))*User_interface!$K$54*User_interface!$K$55))</f>
        <v xml:space="preserve"> </v>
      </c>
      <c r="BF417" s="55" t="str">
        <f>IF(BF$409=" "," ",IF(BF$409&gt;=$P$409,0,INDEX(User_interface!$H$85:$H$174,MATCH(Berekeningen!BF$409,User_interface!$G$85:$G$174))*INDEX(User_interface!$I$85:$I$174,MATCH(Berekeningen!BF$409,User_interface!$G$85:$G$174))*User_interface!$K$54*User_interface!$K$55))</f>
        <v xml:space="preserve"> </v>
      </c>
      <c r="BG417" s="55" t="str">
        <f>IF(BG$409=" "," ",IF(BG$409&gt;=$P$409,0,INDEX(User_interface!$H$85:$H$174,MATCH(Berekeningen!BG$409,User_interface!$G$85:$G$174))*INDEX(User_interface!$I$85:$I$174,MATCH(Berekeningen!BG$409,User_interface!$G$85:$G$174))*User_interface!$K$54*User_interface!$K$55))</f>
        <v xml:space="preserve"> </v>
      </c>
      <c r="BH417" s="55" t="str">
        <f>IF(BH$409=" "," ",IF(BH$409&gt;=$P$409,0,INDEX(User_interface!$H$85:$H$174,MATCH(Berekeningen!BH$409,User_interface!$G$85:$G$174))*INDEX(User_interface!$I$85:$I$174,MATCH(Berekeningen!BH$409,User_interface!$G$85:$G$174))*User_interface!$K$54*User_interface!$K$55))</f>
        <v xml:space="preserve"> </v>
      </c>
      <c r="BI417" s="55" t="str">
        <f>IF(BI$409=" "," ",IF(BI$409&gt;=$P$409,0,INDEX(User_interface!$H$85:$H$174,MATCH(Berekeningen!BI$409,User_interface!$G$85:$G$174))*INDEX(User_interface!$I$85:$I$174,MATCH(Berekeningen!BI$409,User_interface!$G$85:$G$174))*User_interface!$K$54*User_interface!$K$55))</f>
        <v xml:space="preserve"> </v>
      </c>
      <c r="BJ417" s="55" t="str">
        <f>IF(BJ$409=" "," ",IF(BJ$409&gt;=$P$409,0,INDEX(User_interface!$H$85:$H$174,MATCH(Berekeningen!BJ$409,User_interface!$G$85:$G$174))*INDEX(User_interface!$I$85:$I$174,MATCH(Berekeningen!BJ$409,User_interface!$G$85:$G$174))*User_interface!$K$54*User_interface!$K$55))</f>
        <v xml:space="preserve"> </v>
      </c>
      <c r="BK417" s="55" t="str">
        <f>IF(BK$409=" "," ",IF(BK$409&gt;=$P$409,0,INDEX(User_interface!$H$85:$H$174,MATCH(Berekeningen!BK$409,User_interface!$G$85:$G$174))*INDEX(User_interface!$I$85:$I$174,MATCH(Berekeningen!BK$409,User_interface!$G$85:$G$174))*User_interface!$K$54*User_interface!$K$55))</f>
        <v xml:space="preserve"> </v>
      </c>
      <c r="BL417" s="55" t="str">
        <f>IF(BL$409=" "," ",IF(BL$409&gt;=$P$409,0,INDEX(User_interface!$H$85:$H$174,MATCH(Berekeningen!BL$409,User_interface!$G$85:$G$174))*INDEX(User_interface!$I$85:$I$174,MATCH(Berekeningen!BL$409,User_interface!$G$85:$G$174))*User_interface!$K$54*User_interface!$K$55))</f>
        <v xml:space="preserve"> </v>
      </c>
      <c r="BM417" s="55" t="str">
        <f>IF(BM$409=" "," ",IF(BM$409&gt;=$P$409,0,INDEX(User_interface!$H$85:$H$174,MATCH(Berekeningen!BM$409,User_interface!$G$85:$G$174))*INDEX(User_interface!$I$85:$I$174,MATCH(Berekeningen!BM$409,User_interface!$G$85:$G$174))*User_interface!$K$54*User_interface!$K$55))</f>
        <v xml:space="preserve"> </v>
      </c>
    </row>
    <row r="418" spans="2:65">
      <c r="B418" s="88" t="s">
        <v>4</v>
      </c>
      <c r="C418" s="68" t="s">
        <v>193</v>
      </c>
      <c r="D418" s="68" t="s">
        <v>6</v>
      </c>
      <c r="E418" s="86" t="str">
        <f t="shared" si="22"/>
        <v>Ref.</v>
      </c>
      <c r="F418" s="55" t="str">
        <f>IF(F$409=" "," ",IF(F$409&gt;=$P$409,0,INDEX(User_interface!$L$85:$L$174,MATCH(Berekeningen!F$409,User_interface!$K$85:$K$174))*INDEX(User_interface!$M$85:$M$174,MATCH(Berekeningen!F$409,User_interface!$K$85:$K$174))*User_interface!$K$54*User_interface!$K$55))</f>
        <v xml:space="preserve"> </v>
      </c>
      <c r="G418" s="55" t="str">
        <f>IF(G$409=" "," ",IF(G$409&gt;=$P$409,0,INDEX(User_interface!$L$85:$L$174,MATCH(Berekeningen!G$409,User_interface!$K$85:$K$174))*INDEX(User_interface!$M$85:$M$174,MATCH(Berekeningen!G$409,User_interface!$K$85:$K$174))*User_interface!$K$54*User_interface!$K$55))</f>
        <v xml:space="preserve"> </v>
      </c>
      <c r="H418" s="55" t="str">
        <f>IF(H$409=" "," ",IF(H$409&gt;=$P$409,0,INDEX(User_interface!$L$85:$L$174,MATCH(Berekeningen!H$409,User_interface!$K$85:$K$174))*INDEX(User_interface!$M$85:$M$174,MATCH(Berekeningen!H$409,User_interface!$K$85:$K$174))*User_interface!$K$54*User_interface!$K$55))</f>
        <v xml:space="preserve"> </v>
      </c>
      <c r="I418" s="55" t="str">
        <f>IF(I$409=" "," ",IF(I$409&gt;=$P$409,0,INDEX(User_interface!$L$85:$L$174,MATCH(Berekeningen!I$409,User_interface!$K$85:$K$174))*INDEX(User_interface!$M$85:$M$174,MATCH(Berekeningen!I$409,User_interface!$K$85:$K$174))*User_interface!$K$54*User_interface!$K$55))</f>
        <v xml:space="preserve"> </v>
      </c>
      <c r="J418" s="55" t="str">
        <f>IF(J$409=" "," ",IF(J$409&gt;=$P$409,0,INDEX(User_interface!$L$85:$L$174,MATCH(Berekeningen!J$409,User_interface!$K$85:$K$174))*INDEX(User_interface!$M$85:$M$174,MATCH(Berekeningen!J$409,User_interface!$K$85:$K$174))*User_interface!$K$54*User_interface!$K$55))</f>
        <v xml:space="preserve"> </v>
      </c>
      <c r="K418" s="55" t="str">
        <f>IF(K$409=" "," ",IF(K$409&gt;=$P$409,0,INDEX(User_interface!$L$85:$L$174,MATCH(Berekeningen!K$409,User_interface!$K$85:$K$174))*INDEX(User_interface!$M$85:$M$174,MATCH(Berekeningen!K$409,User_interface!$K$85:$K$174))*User_interface!$K$54*User_interface!$K$55))</f>
        <v xml:space="preserve"> </v>
      </c>
      <c r="L418" s="55" t="str">
        <f>IF(L$409=" "," ",IF(L$409&gt;=$P$409,0,INDEX(User_interface!$L$85:$L$174,MATCH(Berekeningen!L$409,User_interface!$K$85:$K$174))*INDEX(User_interface!$M$85:$M$174,MATCH(Berekeningen!L$409,User_interface!$K$85:$K$174))*User_interface!$K$54*User_interface!$K$55))</f>
        <v xml:space="preserve"> </v>
      </c>
      <c r="M418" s="55" t="str">
        <f>IF(M$409=" "," ",IF(M$409&gt;=$P$409,0,INDEX(User_interface!$L$85:$L$174,MATCH(Berekeningen!M$409,User_interface!$K$85:$K$174))*INDEX(User_interface!$M$85:$M$174,MATCH(Berekeningen!M$409,User_interface!$K$85:$K$174))*User_interface!$K$54*User_interface!$K$55))</f>
        <v xml:space="preserve"> </v>
      </c>
      <c r="N418" s="55" t="str">
        <f>IF(N$409=" "," ",IF(N$409&gt;=$P$409,0,INDEX(User_interface!$L$85:$L$174,MATCH(Berekeningen!N$409,User_interface!$K$85:$K$174))*INDEX(User_interface!$M$85:$M$174,MATCH(Berekeningen!N$409,User_interface!$K$85:$K$174))*User_interface!$K$54*User_interface!$K$55))</f>
        <v xml:space="preserve"> </v>
      </c>
      <c r="O418" s="55" t="str">
        <f>IF(O$409=" "," ",IF(O$409&gt;=$P$409,0,INDEX(User_interface!$L$85:$L$174,MATCH(Berekeningen!O$409,User_interface!$K$85:$K$174))*INDEX(User_interface!$M$85:$M$174,MATCH(Berekeningen!O$409,User_interface!$K$85:$K$174))*User_interface!$K$54*User_interface!$K$55))</f>
        <v xml:space="preserve"> </v>
      </c>
      <c r="P418" s="55">
        <f>IF(P$409=" "," ",IF(P$409&gt;=$P$409,0,INDEX(User_interface!$L$85:$L$174,MATCH(Berekeningen!P$409,User_interface!$K$85:$K$174))*INDEX(User_interface!$M$85:$M$174,MATCH(Berekeningen!P$409,User_interface!$K$85:$K$174))*User_interface!$K$54*User_interface!$K$55))</f>
        <v>0</v>
      </c>
      <c r="Q418" s="55">
        <f>IF(Q$409=" "," ",IF(Q$409&gt;=$P$409,0,INDEX(User_interface!$L$85:$L$174,MATCH(Berekeningen!Q$409,User_interface!$K$85:$K$174))*INDEX(User_interface!$M$85:$M$174,MATCH(Berekeningen!Q$409,User_interface!$K$85:$K$174))*User_interface!$K$54*User_interface!$K$55))</f>
        <v>0</v>
      </c>
      <c r="R418" s="55">
        <f>IF(R$409=" "," ",IF(R$409&gt;=$P$409,0,INDEX(User_interface!$L$85:$L$174,MATCH(Berekeningen!R$409,User_interface!$K$85:$K$174))*INDEX(User_interface!$M$85:$M$174,MATCH(Berekeningen!R$409,User_interface!$K$85:$K$174))*User_interface!$K$54*User_interface!$K$55))</f>
        <v>0</v>
      </c>
      <c r="S418" s="55">
        <f>IF(S$409=" "," ",IF(S$409&gt;=$P$409,0,INDEX(User_interface!$L$85:$L$174,MATCH(Berekeningen!S$409,User_interface!$K$85:$K$174))*INDEX(User_interface!$M$85:$M$174,MATCH(Berekeningen!S$409,User_interface!$K$85:$K$174))*User_interface!$K$54*User_interface!$K$55))</f>
        <v>0</v>
      </c>
      <c r="T418" s="55">
        <f>IF(T$409=" "," ",IF(T$409&gt;=$P$409,0,INDEX(User_interface!$L$85:$L$174,MATCH(Berekeningen!T$409,User_interface!$K$85:$K$174))*INDEX(User_interface!$M$85:$M$174,MATCH(Berekeningen!T$409,User_interface!$K$85:$K$174))*User_interface!$K$54*User_interface!$K$55))</f>
        <v>0</v>
      </c>
      <c r="U418" s="55">
        <f>IF(U$409=" "," ",IF(U$409&gt;=$P$409,0,INDEX(User_interface!$L$85:$L$174,MATCH(Berekeningen!U$409,User_interface!$K$85:$K$174))*INDEX(User_interface!$M$85:$M$174,MATCH(Berekeningen!U$409,User_interface!$K$85:$K$174))*User_interface!$K$54*User_interface!$K$55))</f>
        <v>0</v>
      </c>
      <c r="V418" s="55">
        <f>IF(V$409=" "," ",IF(V$409&gt;=$P$409,0,INDEX(User_interface!$L$85:$L$174,MATCH(Berekeningen!V$409,User_interface!$K$85:$K$174))*INDEX(User_interface!$M$85:$M$174,MATCH(Berekeningen!V$409,User_interface!$K$85:$K$174))*User_interface!$K$54*User_interface!$K$55))</f>
        <v>0</v>
      </c>
      <c r="W418" s="55">
        <f>IF(W$409=" "," ",IF(W$409&gt;=$P$409,0,INDEX(User_interface!$L$85:$L$174,MATCH(Berekeningen!W$409,User_interface!$K$85:$K$174))*INDEX(User_interface!$M$85:$M$174,MATCH(Berekeningen!W$409,User_interface!$K$85:$K$174))*User_interface!$K$54*User_interface!$K$55))</f>
        <v>0</v>
      </c>
      <c r="X418" s="55">
        <f>IF(X$409=" "," ",IF(X$409&gt;=$P$409,0,INDEX(User_interface!$L$85:$L$174,MATCH(Berekeningen!X$409,User_interface!$K$85:$K$174))*INDEX(User_interface!$M$85:$M$174,MATCH(Berekeningen!X$409,User_interface!$K$85:$K$174))*User_interface!$K$54*User_interface!$K$55))</f>
        <v>0</v>
      </c>
      <c r="Y418" s="55">
        <f>IF(Y$409=" "," ",IF(Y$409&gt;=$P$409,0,INDEX(User_interface!$L$85:$L$174,MATCH(Berekeningen!Y$409,User_interface!$K$85:$K$174))*INDEX(User_interface!$M$85:$M$174,MATCH(Berekeningen!Y$409,User_interface!$K$85:$K$174))*User_interface!$K$54*User_interface!$K$55))</f>
        <v>0</v>
      </c>
      <c r="Z418" s="55">
        <f>IF(Z$409=" "," ",IF(Z$409&gt;=$P$409,0,INDEX(User_interface!$L$85:$L$174,MATCH(Berekeningen!Z$409,User_interface!$K$85:$K$174))*INDEX(User_interface!$M$85:$M$174,MATCH(Berekeningen!Z$409,User_interface!$K$85:$K$174))*User_interface!$K$54*User_interface!$K$55))</f>
        <v>0</v>
      </c>
      <c r="AA418" s="55">
        <f>IF(AA$409=" "," ",IF(AA$409&gt;=$P$409,0,INDEX(User_interface!$L$85:$L$174,MATCH(Berekeningen!AA$409,User_interface!$K$85:$K$174))*INDEX(User_interface!$M$85:$M$174,MATCH(Berekeningen!AA$409,User_interface!$K$85:$K$174))*User_interface!$K$54*User_interface!$K$55))</f>
        <v>0</v>
      </c>
      <c r="AB418" s="55">
        <f>IF(AB$409=" "," ",IF(AB$409&gt;=$P$409,0,INDEX(User_interface!$L$85:$L$174,MATCH(Berekeningen!AB$409,User_interface!$K$85:$K$174))*INDEX(User_interface!$M$85:$M$174,MATCH(Berekeningen!AB$409,User_interface!$K$85:$K$174))*User_interface!$K$54*User_interface!$K$55))</f>
        <v>0</v>
      </c>
      <c r="AC418" s="55">
        <f>IF(AC$409=" "," ",IF(AC$409&gt;=$P$409,0,INDEX(User_interface!$L$85:$L$174,MATCH(Berekeningen!AC$409,User_interface!$K$85:$K$174))*INDEX(User_interface!$M$85:$M$174,MATCH(Berekeningen!AC$409,User_interface!$K$85:$K$174))*User_interface!$K$54*User_interface!$K$55))</f>
        <v>0</v>
      </c>
      <c r="AD418" s="55">
        <f>IF(AD$409=" "," ",IF(AD$409&gt;=$P$409,0,INDEX(User_interface!$L$85:$L$174,MATCH(Berekeningen!AD$409,User_interface!$K$85:$K$174))*INDEX(User_interface!$M$85:$M$174,MATCH(Berekeningen!AD$409,User_interface!$K$85:$K$174))*User_interface!$K$54*User_interface!$K$55))</f>
        <v>0</v>
      </c>
      <c r="AE418" s="55">
        <f>IF(AE$409=" "," ",IF(AE$409&gt;=$P$409,0,INDEX(User_interface!$L$85:$L$174,MATCH(Berekeningen!AE$409,User_interface!$K$85:$K$174))*INDEX(User_interface!$M$85:$M$174,MATCH(Berekeningen!AE$409,User_interface!$K$85:$K$174))*User_interface!$K$54*User_interface!$K$55))</f>
        <v>0</v>
      </c>
      <c r="AF418" s="55">
        <f>IF(AF$409=" "," ",IF(AF$409&gt;=$P$409,0,INDEX(User_interface!$L$85:$L$174,MATCH(Berekeningen!AF$409,User_interface!$K$85:$K$174))*INDEX(User_interface!$M$85:$M$174,MATCH(Berekeningen!AF$409,User_interface!$K$85:$K$174))*User_interface!$K$54*User_interface!$K$55))</f>
        <v>0</v>
      </c>
      <c r="AG418" s="55">
        <f>IF(AG$409=" "," ",IF(AG$409&gt;=$P$409,0,INDEX(User_interface!$L$85:$L$174,MATCH(Berekeningen!AG$409,User_interface!$K$85:$K$174))*INDEX(User_interface!$M$85:$M$174,MATCH(Berekeningen!AG$409,User_interface!$K$85:$K$174))*User_interface!$K$54*User_interface!$K$55))</f>
        <v>0</v>
      </c>
      <c r="AH418" s="55">
        <f>IF(AH$409=" "," ",IF(AH$409&gt;=$P$409,0,INDEX(User_interface!$L$85:$L$174,MATCH(Berekeningen!AH$409,User_interface!$K$85:$K$174))*INDEX(User_interface!$M$85:$M$174,MATCH(Berekeningen!AH$409,User_interface!$K$85:$K$174))*User_interface!$K$54*User_interface!$K$55))</f>
        <v>0</v>
      </c>
      <c r="AI418" s="55">
        <f>IF(AI$409=" "," ",IF(AI$409&gt;=$P$409,0,INDEX(User_interface!$L$85:$L$174,MATCH(Berekeningen!AI$409,User_interface!$K$85:$K$174))*INDEX(User_interface!$M$85:$M$174,MATCH(Berekeningen!AI$409,User_interface!$K$85:$K$174))*User_interface!$K$54*User_interface!$K$55))</f>
        <v>0</v>
      </c>
      <c r="AJ418" s="55">
        <f>IF(AJ$409=" "," ",IF(AJ$409&gt;=$P$409,0,INDEX(User_interface!$L$85:$L$174,MATCH(Berekeningen!AJ$409,User_interface!$K$85:$K$174))*INDEX(User_interface!$M$85:$M$174,MATCH(Berekeningen!AJ$409,User_interface!$K$85:$K$174))*User_interface!$K$54*User_interface!$K$55))</f>
        <v>0</v>
      </c>
      <c r="AK418" s="55">
        <f>IF(AK$409=" "," ",IF(AK$409&gt;=$P$409,0,INDEX(User_interface!$L$85:$L$174,MATCH(Berekeningen!AK$409,User_interface!$K$85:$K$174))*INDEX(User_interface!$M$85:$M$174,MATCH(Berekeningen!AK$409,User_interface!$K$85:$K$174))*User_interface!$K$54*User_interface!$K$55))</f>
        <v>0</v>
      </c>
      <c r="AL418" s="55">
        <f>IF(AL$409=" "," ",IF(AL$409&gt;=$P$409,0,INDEX(User_interface!$L$85:$L$174,MATCH(Berekeningen!AL$409,User_interface!$K$85:$K$174))*INDEX(User_interface!$M$85:$M$174,MATCH(Berekeningen!AL$409,User_interface!$K$85:$K$174))*User_interface!$K$54*User_interface!$K$55))</f>
        <v>0</v>
      </c>
      <c r="AM418" s="55">
        <f>IF(AM$409=" "," ",IF(AM$409&gt;=$P$409,0,INDEX(User_interface!$L$85:$L$174,MATCH(Berekeningen!AM$409,User_interface!$K$85:$K$174))*INDEX(User_interface!$M$85:$M$174,MATCH(Berekeningen!AM$409,User_interface!$K$85:$K$174))*User_interface!$K$54*User_interface!$K$55))</f>
        <v>0</v>
      </c>
      <c r="AN418" s="55">
        <f>IF(AN$409=" "," ",IF(AN$409&gt;=$P$409,0,INDEX(User_interface!$L$85:$L$174,MATCH(Berekeningen!AN$409,User_interface!$K$85:$K$174))*INDEX(User_interface!$M$85:$M$174,MATCH(Berekeningen!AN$409,User_interface!$K$85:$K$174))*User_interface!$K$54*User_interface!$K$55))</f>
        <v>0</v>
      </c>
      <c r="AO418" s="55">
        <f>IF(AO$409=" "," ",IF(AO$409&gt;=$P$409,0,INDEX(User_interface!$L$85:$L$174,MATCH(Berekeningen!AO$409,User_interface!$K$85:$K$174))*INDEX(User_interface!$M$85:$M$174,MATCH(Berekeningen!AO$409,User_interface!$K$85:$K$174))*User_interface!$K$54*User_interface!$K$55))</f>
        <v>0</v>
      </c>
      <c r="AP418" s="55">
        <f>IF(AP$409=" "," ",IF(AP$409&gt;=$P$409,0,INDEX(User_interface!$L$85:$L$174,MATCH(Berekeningen!AP$409,User_interface!$K$85:$K$174))*INDEX(User_interface!$M$85:$M$174,MATCH(Berekeningen!AP$409,User_interface!$K$85:$K$174))*User_interface!$K$54*User_interface!$K$55))</f>
        <v>0</v>
      </c>
      <c r="AQ418" s="55">
        <f>IF(AQ$409=" "," ",IF(AQ$409&gt;=$P$409,0,INDEX(User_interface!$L$85:$L$174,MATCH(Berekeningen!AQ$409,User_interface!$K$85:$K$174))*INDEX(User_interface!$M$85:$M$174,MATCH(Berekeningen!AQ$409,User_interface!$K$85:$K$174))*User_interface!$K$54*User_interface!$K$55))</f>
        <v>0</v>
      </c>
      <c r="AR418" s="55">
        <f>IF(AR$409=" "," ",IF(AR$409&gt;=$P$409,0,INDEX(User_interface!$L$85:$L$174,MATCH(Berekeningen!AR$409,User_interface!$K$85:$K$174))*INDEX(User_interface!$M$85:$M$174,MATCH(Berekeningen!AR$409,User_interface!$K$85:$K$174))*User_interface!$K$54*User_interface!$K$55))</f>
        <v>0</v>
      </c>
      <c r="AS418" s="55">
        <f>IF(AS$409=" "," ",IF(AS$409&gt;=$P$409,0,INDEX(User_interface!$L$85:$L$174,MATCH(Berekeningen!AS$409,User_interface!$K$85:$K$174))*INDEX(User_interface!$M$85:$M$174,MATCH(Berekeningen!AS$409,User_interface!$K$85:$K$174))*User_interface!$K$54*User_interface!$K$55))</f>
        <v>0</v>
      </c>
      <c r="AT418" s="55" t="str">
        <f>IF(AT$409=" "," ",IF(AT$409&gt;=$P$409,0,INDEX(User_interface!$L$85:$L$174,MATCH(Berekeningen!AT$409,User_interface!$K$85:$K$174))*INDEX(User_interface!$M$85:$M$174,MATCH(Berekeningen!AT$409,User_interface!$K$85:$K$174))*User_interface!$K$54*User_interface!$K$55))</f>
        <v xml:space="preserve"> </v>
      </c>
      <c r="AU418" s="55" t="str">
        <f>IF(AU$409=" "," ",IF(AU$409&gt;=$P$409,0,INDEX(User_interface!$L$85:$L$174,MATCH(Berekeningen!AU$409,User_interface!$K$85:$K$174))*INDEX(User_interface!$M$85:$M$174,MATCH(Berekeningen!AU$409,User_interface!$K$85:$K$174))*User_interface!$K$54*User_interface!$K$55))</f>
        <v xml:space="preserve"> </v>
      </c>
      <c r="AV418" s="55" t="str">
        <f>IF(AV$409=" "," ",IF(AV$409&gt;=$P$409,0,INDEX(User_interface!$L$85:$L$174,MATCH(Berekeningen!AV$409,User_interface!$K$85:$K$174))*INDEX(User_interface!$M$85:$M$174,MATCH(Berekeningen!AV$409,User_interface!$K$85:$K$174))*User_interface!$K$54*User_interface!$K$55))</f>
        <v xml:space="preserve"> </v>
      </c>
      <c r="AW418" s="55" t="str">
        <f>IF(AW$409=" "," ",IF(AW$409&gt;=$P$409,0,INDEX(User_interface!$L$85:$L$174,MATCH(Berekeningen!AW$409,User_interface!$K$85:$K$174))*INDEX(User_interface!$M$85:$M$174,MATCH(Berekeningen!AW$409,User_interface!$K$85:$K$174))*User_interface!$K$54*User_interface!$K$55))</f>
        <v xml:space="preserve"> </v>
      </c>
      <c r="AX418" s="55" t="str">
        <f>IF(AX$409=" "," ",IF(AX$409&gt;=$P$409,0,INDEX(User_interface!$L$85:$L$174,MATCH(Berekeningen!AX$409,User_interface!$K$85:$K$174))*INDEX(User_interface!$M$85:$M$174,MATCH(Berekeningen!AX$409,User_interface!$K$85:$K$174))*User_interface!$K$54*User_interface!$K$55))</f>
        <v xml:space="preserve"> </v>
      </c>
      <c r="AY418" s="55" t="str">
        <f>IF(AY$409=" "," ",IF(AY$409&gt;=$P$409,0,INDEX(User_interface!$L$85:$L$174,MATCH(Berekeningen!AY$409,User_interface!$K$85:$K$174))*INDEX(User_interface!$M$85:$M$174,MATCH(Berekeningen!AY$409,User_interface!$K$85:$K$174))*User_interface!$K$54*User_interface!$K$55))</f>
        <v xml:space="preserve"> </v>
      </c>
      <c r="AZ418" s="55" t="str">
        <f>IF(AZ$409=" "," ",IF(AZ$409&gt;=$P$409,0,INDEX(User_interface!$L$85:$L$174,MATCH(Berekeningen!AZ$409,User_interface!$K$85:$K$174))*INDEX(User_interface!$M$85:$M$174,MATCH(Berekeningen!AZ$409,User_interface!$K$85:$K$174))*User_interface!$K$54*User_interface!$K$55))</f>
        <v xml:space="preserve"> </v>
      </c>
      <c r="BA418" s="55" t="str">
        <f>IF(BA$409=" "," ",IF(BA$409&gt;=$P$409,0,INDEX(User_interface!$L$85:$L$174,MATCH(Berekeningen!BA$409,User_interface!$K$85:$K$174))*INDEX(User_interface!$M$85:$M$174,MATCH(Berekeningen!BA$409,User_interface!$K$85:$K$174))*User_interface!$K$54*User_interface!$K$55))</f>
        <v xml:space="preserve"> </v>
      </c>
      <c r="BB418" s="55" t="str">
        <f>IF(BB$409=" "," ",IF(BB$409&gt;=$P$409,0,INDEX(User_interface!$L$85:$L$174,MATCH(Berekeningen!BB$409,User_interface!$K$85:$K$174))*INDEX(User_interface!$M$85:$M$174,MATCH(Berekeningen!BB$409,User_interface!$K$85:$K$174))*User_interface!$K$54*User_interface!$K$55))</f>
        <v xml:space="preserve"> </v>
      </c>
      <c r="BC418" s="55" t="str">
        <f>IF(BC$409=" "," ",IF(BC$409&gt;=$P$409,0,INDEX(User_interface!$L$85:$L$174,MATCH(Berekeningen!BC$409,User_interface!$K$85:$K$174))*INDEX(User_interface!$M$85:$M$174,MATCH(Berekeningen!BC$409,User_interface!$K$85:$K$174))*User_interface!$K$54*User_interface!$K$55))</f>
        <v xml:space="preserve"> </v>
      </c>
      <c r="BD418" s="55" t="str">
        <f>IF(BD$409=" "," ",IF(BD$409&gt;=$P$409,0,INDEX(User_interface!$L$85:$L$174,MATCH(Berekeningen!BD$409,User_interface!$K$85:$K$174))*INDEX(User_interface!$M$85:$M$174,MATCH(Berekeningen!BD$409,User_interface!$K$85:$K$174))*User_interface!$K$54*User_interface!$K$55))</f>
        <v xml:space="preserve"> </v>
      </c>
      <c r="BE418" s="55" t="str">
        <f>IF(BE$409=" "," ",IF(BE$409&gt;=$P$409,0,INDEX(User_interface!$L$85:$L$174,MATCH(Berekeningen!BE$409,User_interface!$K$85:$K$174))*INDEX(User_interface!$M$85:$M$174,MATCH(Berekeningen!BE$409,User_interface!$K$85:$K$174))*User_interface!$K$54*User_interface!$K$55))</f>
        <v xml:space="preserve"> </v>
      </c>
      <c r="BF418" s="55" t="str">
        <f>IF(BF$409=" "," ",IF(BF$409&gt;=$P$409,0,INDEX(User_interface!$L$85:$L$174,MATCH(Berekeningen!BF$409,User_interface!$K$85:$K$174))*INDEX(User_interface!$M$85:$M$174,MATCH(Berekeningen!BF$409,User_interface!$K$85:$K$174))*User_interface!$K$54*User_interface!$K$55))</f>
        <v xml:space="preserve"> </v>
      </c>
      <c r="BG418" s="55" t="str">
        <f>IF(BG$409=" "," ",IF(BG$409&gt;=$P$409,0,INDEX(User_interface!$L$85:$L$174,MATCH(Berekeningen!BG$409,User_interface!$K$85:$K$174))*INDEX(User_interface!$M$85:$M$174,MATCH(Berekeningen!BG$409,User_interface!$K$85:$K$174))*User_interface!$K$54*User_interface!$K$55))</f>
        <v xml:space="preserve"> </v>
      </c>
      <c r="BH418" s="55" t="str">
        <f>IF(BH$409=" "," ",IF(BH$409&gt;=$P$409,0,INDEX(User_interface!$L$85:$L$174,MATCH(Berekeningen!BH$409,User_interface!$K$85:$K$174))*INDEX(User_interface!$M$85:$M$174,MATCH(Berekeningen!BH$409,User_interface!$K$85:$K$174))*User_interface!$K$54*User_interface!$K$55))</f>
        <v xml:space="preserve"> </v>
      </c>
      <c r="BI418" s="55" t="str">
        <f>IF(BI$409=" "," ",IF(BI$409&gt;=$P$409,0,INDEX(User_interface!$L$85:$L$174,MATCH(Berekeningen!BI$409,User_interface!$K$85:$K$174))*INDEX(User_interface!$M$85:$M$174,MATCH(Berekeningen!BI$409,User_interface!$K$85:$K$174))*User_interface!$K$54*User_interface!$K$55))</f>
        <v xml:space="preserve"> </v>
      </c>
      <c r="BJ418" s="55" t="str">
        <f>IF(BJ$409=" "," ",IF(BJ$409&gt;=$P$409,0,INDEX(User_interface!$L$85:$L$174,MATCH(Berekeningen!BJ$409,User_interface!$K$85:$K$174))*INDEX(User_interface!$M$85:$M$174,MATCH(Berekeningen!BJ$409,User_interface!$K$85:$K$174))*User_interface!$K$54*User_interface!$K$55))</f>
        <v xml:space="preserve"> </v>
      </c>
      <c r="BK418" s="55" t="str">
        <f>IF(BK$409=" "," ",IF(BK$409&gt;=$P$409,0,INDEX(User_interface!$L$85:$L$174,MATCH(Berekeningen!BK$409,User_interface!$K$85:$K$174))*INDEX(User_interface!$M$85:$M$174,MATCH(Berekeningen!BK$409,User_interface!$K$85:$K$174))*User_interface!$K$54*User_interface!$K$55))</f>
        <v xml:space="preserve"> </v>
      </c>
      <c r="BL418" s="55" t="str">
        <f>IF(BL$409=" "," ",IF(BL$409&gt;=$P$409,0,INDEX(User_interface!$L$85:$L$174,MATCH(Berekeningen!BL$409,User_interface!$K$85:$K$174))*INDEX(User_interface!$M$85:$M$174,MATCH(Berekeningen!BL$409,User_interface!$K$85:$K$174))*User_interface!$K$54*User_interface!$K$55))</f>
        <v xml:space="preserve"> </v>
      </c>
      <c r="BM418" s="55" t="str">
        <f>IF(BM$409=" "," ",IF(BM$409&gt;=$P$409,0,INDEX(User_interface!$L$85:$L$174,MATCH(Berekeningen!BM$409,User_interface!$K$85:$K$174))*INDEX(User_interface!$M$85:$M$174,MATCH(Berekeningen!BM$409,User_interface!$K$85:$K$174))*User_interface!$K$54*User_interface!$K$55))</f>
        <v xml:space="preserve"> </v>
      </c>
    </row>
    <row r="419" spans="2:65">
      <c r="B419" s="88" t="s">
        <v>4</v>
      </c>
      <c r="C419" s="68" t="s">
        <v>194</v>
      </c>
      <c r="D419" s="68" t="s">
        <v>6</v>
      </c>
      <c r="E419" s="86" t="str">
        <f t="shared" si="22"/>
        <v>Ref.</v>
      </c>
      <c r="F419" s="55" t="str">
        <f>IF(F$409=" "," ",IF(F$409&gt;=$P$409,0,INDEX(User_interface!$P$85:$P$174,MATCH(Berekeningen!F$409,User_interface!$O$85:$O$174))*INDEX(User_interface!$Q$85:$Q$174,MATCH(Berekeningen!F$409,User_interface!$O$85:$O$174))*User_interface!$K$54*User_interface!$K$55))</f>
        <v xml:space="preserve"> </v>
      </c>
      <c r="G419" s="55" t="str">
        <f>IF(G$409=" "," ",IF(G$409&gt;=$P$409,0,INDEX(User_interface!$P$85:$P$174,MATCH(Berekeningen!G$409,User_interface!$O$85:$O$174))*INDEX(User_interface!$Q$85:$Q$174,MATCH(Berekeningen!G$409,User_interface!$O$85:$O$174))*User_interface!$K$54*User_interface!$K$55))</f>
        <v xml:space="preserve"> </v>
      </c>
      <c r="H419" s="55" t="str">
        <f>IF(H$409=" "," ",IF(H$409&gt;=$P$409,0,INDEX(User_interface!$P$85:$P$174,MATCH(Berekeningen!H$409,User_interface!$O$85:$O$174))*INDEX(User_interface!$Q$85:$Q$174,MATCH(Berekeningen!H$409,User_interface!$O$85:$O$174))*User_interface!$K$54*User_interface!$K$55))</f>
        <v xml:space="preserve"> </v>
      </c>
      <c r="I419" s="55" t="str">
        <f>IF(I$409=" "," ",IF(I$409&gt;=$P$409,0,INDEX(User_interface!$P$85:$P$174,MATCH(Berekeningen!I$409,User_interface!$O$85:$O$174))*INDEX(User_interface!$Q$85:$Q$174,MATCH(Berekeningen!I$409,User_interface!$O$85:$O$174))*User_interface!$K$54*User_interface!$K$55))</f>
        <v xml:space="preserve"> </v>
      </c>
      <c r="J419" s="55" t="str">
        <f>IF(J$409=" "," ",IF(J$409&gt;=$P$409,0,INDEX(User_interface!$P$85:$P$174,MATCH(Berekeningen!J$409,User_interface!$O$85:$O$174))*INDEX(User_interface!$Q$85:$Q$174,MATCH(Berekeningen!J$409,User_interface!$O$85:$O$174))*User_interface!$K$54*User_interface!$K$55))</f>
        <v xml:space="preserve"> </v>
      </c>
      <c r="K419" s="55" t="str">
        <f>IF(K$409=" "," ",IF(K$409&gt;=$P$409,0,INDEX(User_interface!$P$85:$P$174,MATCH(Berekeningen!K$409,User_interface!$O$85:$O$174))*INDEX(User_interface!$Q$85:$Q$174,MATCH(Berekeningen!K$409,User_interface!$O$85:$O$174))*User_interface!$K$54*User_interface!$K$55))</f>
        <v xml:space="preserve"> </v>
      </c>
      <c r="L419" s="55" t="str">
        <f>IF(L$409=" "," ",IF(L$409&gt;=$P$409,0,INDEX(User_interface!$P$85:$P$174,MATCH(Berekeningen!L$409,User_interface!$O$85:$O$174))*INDEX(User_interface!$Q$85:$Q$174,MATCH(Berekeningen!L$409,User_interface!$O$85:$O$174))*User_interface!$K$54*User_interface!$K$55))</f>
        <v xml:space="preserve"> </v>
      </c>
      <c r="M419" s="55" t="str">
        <f>IF(M$409=" "," ",IF(M$409&gt;=$P$409,0,INDEX(User_interface!$P$85:$P$174,MATCH(Berekeningen!M$409,User_interface!$O$85:$O$174))*INDEX(User_interface!$Q$85:$Q$174,MATCH(Berekeningen!M$409,User_interface!$O$85:$O$174))*User_interface!$K$54*User_interface!$K$55))</f>
        <v xml:space="preserve"> </v>
      </c>
      <c r="N419" s="55" t="str">
        <f>IF(N$409=" "," ",IF(N$409&gt;=$P$409,0,INDEX(User_interface!$P$85:$P$174,MATCH(Berekeningen!N$409,User_interface!$O$85:$O$174))*INDEX(User_interface!$Q$85:$Q$174,MATCH(Berekeningen!N$409,User_interface!$O$85:$O$174))*User_interface!$K$54*User_interface!$K$55))</f>
        <v xml:space="preserve"> </v>
      </c>
      <c r="O419" s="55" t="str">
        <f>IF(O$409=" "," ",IF(O$409&gt;=$P$409,0,INDEX(User_interface!$P$85:$P$174,MATCH(Berekeningen!O$409,User_interface!$O$85:$O$174))*INDEX(User_interface!$Q$85:$Q$174,MATCH(Berekeningen!O$409,User_interface!$O$85:$O$174))*User_interface!$K$54*User_interface!$K$55))</f>
        <v xml:space="preserve"> </v>
      </c>
      <c r="P419" s="55">
        <f>IF(P$409=" "," ",IF(P$409&gt;=$P$409,0,INDEX(User_interface!$P$85:$P$174,MATCH(Berekeningen!P$409,User_interface!$O$85:$O$174))*INDEX(User_interface!$Q$85:$Q$174,MATCH(Berekeningen!P$409,User_interface!$O$85:$O$174))*User_interface!$K$54*User_interface!$K$55))</f>
        <v>0</v>
      </c>
      <c r="Q419" s="55">
        <f>IF(Q$409=" "," ",IF(Q$409&gt;=$P$409,0,INDEX(User_interface!$P$85:$P$174,MATCH(Berekeningen!Q$409,User_interface!$O$85:$O$174))*INDEX(User_interface!$Q$85:$Q$174,MATCH(Berekeningen!Q$409,User_interface!$O$85:$O$174))*User_interface!$K$54*User_interface!$K$55))</f>
        <v>0</v>
      </c>
      <c r="R419" s="55">
        <f>IF(R$409=" "," ",IF(R$409&gt;=$P$409,0,INDEX(User_interface!$P$85:$P$174,MATCH(Berekeningen!R$409,User_interface!$O$85:$O$174))*INDEX(User_interface!$Q$85:$Q$174,MATCH(Berekeningen!R$409,User_interface!$O$85:$O$174))*User_interface!$K$54*User_interface!$K$55))</f>
        <v>0</v>
      </c>
      <c r="S419" s="55">
        <f>IF(S$409=" "," ",IF(S$409&gt;=$P$409,0,INDEX(User_interface!$P$85:$P$174,MATCH(Berekeningen!S$409,User_interface!$O$85:$O$174))*INDEX(User_interface!$Q$85:$Q$174,MATCH(Berekeningen!S$409,User_interface!$O$85:$O$174))*User_interface!$K$54*User_interface!$K$55))</f>
        <v>0</v>
      </c>
      <c r="T419" s="55">
        <f>IF(T$409=" "," ",IF(T$409&gt;=$P$409,0,INDEX(User_interface!$P$85:$P$174,MATCH(Berekeningen!T$409,User_interface!$O$85:$O$174))*INDEX(User_interface!$Q$85:$Q$174,MATCH(Berekeningen!T$409,User_interface!$O$85:$O$174))*User_interface!$K$54*User_interface!$K$55))</f>
        <v>0</v>
      </c>
      <c r="U419" s="55">
        <f>IF(U$409=" "," ",IF(U$409&gt;=$P$409,0,INDEX(User_interface!$P$85:$P$174,MATCH(Berekeningen!U$409,User_interface!$O$85:$O$174))*INDEX(User_interface!$Q$85:$Q$174,MATCH(Berekeningen!U$409,User_interface!$O$85:$O$174))*User_interface!$K$54*User_interface!$K$55))</f>
        <v>0</v>
      </c>
      <c r="V419" s="55">
        <f>IF(V$409=" "," ",IF(V$409&gt;=$P$409,0,INDEX(User_interface!$P$85:$P$174,MATCH(Berekeningen!V$409,User_interface!$O$85:$O$174))*INDEX(User_interface!$Q$85:$Q$174,MATCH(Berekeningen!V$409,User_interface!$O$85:$O$174))*User_interface!$K$54*User_interface!$K$55))</f>
        <v>0</v>
      </c>
      <c r="W419" s="55">
        <f>IF(W$409=" "," ",IF(W$409&gt;=$P$409,0,INDEX(User_interface!$P$85:$P$174,MATCH(Berekeningen!W$409,User_interface!$O$85:$O$174))*INDEX(User_interface!$Q$85:$Q$174,MATCH(Berekeningen!W$409,User_interface!$O$85:$O$174))*User_interface!$K$54*User_interface!$K$55))</f>
        <v>0</v>
      </c>
      <c r="X419" s="55">
        <f>IF(X$409=" "," ",IF(X$409&gt;=$P$409,0,INDEX(User_interface!$P$85:$P$174,MATCH(Berekeningen!X$409,User_interface!$O$85:$O$174))*INDEX(User_interface!$Q$85:$Q$174,MATCH(Berekeningen!X$409,User_interface!$O$85:$O$174))*User_interface!$K$54*User_interface!$K$55))</f>
        <v>0</v>
      </c>
      <c r="Y419" s="55">
        <f>IF(Y$409=" "," ",IF(Y$409&gt;=$P$409,0,INDEX(User_interface!$P$85:$P$174,MATCH(Berekeningen!Y$409,User_interface!$O$85:$O$174))*INDEX(User_interface!$Q$85:$Q$174,MATCH(Berekeningen!Y$409,User_interface!$O$85:$O$174))*User_interface!$K$54*User_interface!$K$55))</f>
        <v>0</v>
      </c>
      <c r="Z419" s="55">
        <f>IF(Z$409=" "," ",IF(Z$409&gt;=$P$409,0,INDEX(User_interface!$P$85:$P$174,MATCH(Berekeningen!Z$409,User_interface!$O$85:$O$174))*INDEX(User_interface!$Q$85:$Q$174,MATCH(Berekeningen!Z$409,User_interface!$O$85:$O$174))*User_interface!$K$54*User_interface!$K$55))</f>
        <v>0</v>
      </c>
      <c r="AA419" s="55">
        <f>IF(AA$409=" "," ",IF(AA$409&gt;=$P$409,0,INDEX(User_interface!$P$85:$P$174,MATCH(Berekeningen!AA$409,User_interface!$O$85:$O$174))*INDEX(User_interface!$Q$85:$Q$174,MATCH(Berekeningen!AA$409,User_interface!$O$85:$O$174))*User_interface!$K$54*User_interface!$K$55))</f>
        <v>0</v>
      </c>
      <c r="AB419" s="55">
        <f>IF(AB$409=" "," ",IF(AB$409&gt;=$P$409,0,INDEX(User_interface!$P$85:$P$174,MATCH(Berekeningen!AB$409,User_interface!$O$85:$O$174))*INDEX(User_interface!$Q$85:$Q$174,MATCH(Berekeningen!AB$409,User_interface!$O$85:$O$174))*User_interface!$K$54*User_interface!$K$55))</f>
        <v>0</v>
      </c>
      <c r="AC419" s="55">
        <f>IF(AC$409=" "," ",IF(AC$409&gt;=$P$409,0,INDEX(User_interface!$P$85:$P$174,MATCH(Berekeningen!AC$409,User_interface!$O$85:$O$174))*INDEX(User_interface!$Q$85:$Q$174,MATCH(Berekeningen!AC$409,User_interface!$O$85:$O$174))*User_interface!$K$54*User_interface!$K$55))</f>
        <v>0</v>
      </c>
      <c r="AD419" s="55">
        <f>IF(AD$409=" "," ",IF(AD$409&gt;=$P$409,0,INDEX(User_interface!$P$85:$P$174,MATCH(Berekeningen!AD$409,User_interface!$O$85:$O$174))*INDEX(User_interface!$Q$85:$Q$174,MATCH(Berekeningen!AD$409,User_interface!$O$85:$O$174))*User_interface!$K$54*User_interface!$K$55))</f>
        <v>0</v>
      </c>
      <c r="AE419" s="55">
        <f>IF(AE$409=" "," ",IF(AE$409&gt;=$P$409,0,INDEX(User_interface!$P$85:$P$174,MATCH(Berekeningen!AE$409,User_interface!$O$85:$O$174))*INDEX(User_interface!$Q$85:$Q$174,MATCH(Berekeningen!AE$409,User_interface!$O$85:$O$174))*User_interface!$K$54*User_interface!$K$55))</f>
        <v>0</v>
      </c>
      <c r="AF419" s="55">
        <f>IF(AF$409=" "," ",IF(AF$409&gt;=$P$409,0,INDEX(User_interface!$P$85:$P$174,MATCH(Berekeningen!AF$409,User_interface!$O$85:$O$174))*INDEX(User_interface!$Q$85:$Q$174,MATCH(Berekeningen!AF$409,User_interface!$O$85:$O$174))*User_interface!$K$54*User_interface!$K$55))</f>
        <v>0</v>
      </c>
      <c r="AG419" s="55">
        <f>IF(AG$409=" "," ",IF(AG$409&gt;=$P$409,0,INDEX(User_interface!$P$85:$P$174,MATCH(Berekeningen!AG$409,User_interface!$O$85:$O$174))*INDEX(User_interface!$Q$85:$Q$174,MATCH(Berekeningen!AG$409,User_interface!$O$85:$O$174))*User_interface!$K$54*User_interface!$K$55))</f>
        <v>0</v>
      </c>
      <c r="AH419" s="55">
        <f>IF(AH$409=" "," ",IF(AH$409&gt;=$P$409,0,INDEX(User_interface!$P$85:$P$174,MATCH(Berekeningen!AH$409,User_interface!$O$85:$O$174))*INDEX(User_interface!$Q$85:$Q$174,MATCH(Berekeningen!AH$409,User_interface!$O$85:$O$174))*User_interface!$K$54*User_interface!$K$55))</f>
        <v>0</v>
      </c>
      <c r="AI419" s="55">
        <f>IF(AI$409=" "," ",IF(AI$409&gt;=$P$409,0,INDEX(User_interface!$P$85:$P$174,MATCH(Berekeningen!AI$409,User_interface!$O$85:$O$174))*INDEX(User_interface!$Q$85:$Q$174,MATCH(Berekeningen!AI$409,User_interface!$O$85:$O$174))*User_interface!$K$54*User_interface!$K$55))</f>
        <v>0</v>
      </c>
      <c r="AJ419" s="55">
        <f>IF(AJ$409=" "," ",IF(AJ$409&gt;=$P$409,0,INDEX(User_interface!$P$85:$P$174,MATCH(Berekeningen!AJ$409,User_interface!$O$85:$O$174))*INDEX(User_interface!$Q$85:$Q$174,MATCH(Berekeningen!AJ$409,User_interface!$O$85:$O$174))*User_interface!$K$54*User_interface!$K$55))</f>
        <v>0</v>
      </c>
      <c r="AK419" s="55">
        <f>IF(AK$409=" "," ",IF(AK$409&gt;=$P$409,0,INDEX(User_interface!$P$85:$P$174,MATCH(Berekeningen!AK$409,User_interface!$O$85:$O$174))*INDEX(User_interface!$Q$85:$Q$174,MATCH(Berekeningen!AK$409,User_interface!$O$85:$O$174))*User_interface!$K$54*User_interface!$K$55))</f>
        <v>0</v>
      </c>
      <c r="AL419" s="55">
        <f>IF(AL$409=" "," ",IF(AL$409&gt;=$P$409,0,INDEX(User_interface!$P$85:$P$174,MATCH(Berekeningen!AL$409,User_interface!$O$85:$O$174))*INDEX(User_interface!$Q$85:$Q$174,MATCH(Berekeningen!AL$409,User_interface!$O$85:$O$174))*User_interface!$K$54*User_interface!$K$55))</f>
        <v>0</v>
      </c>
      <c r="AM419" s="55">
        <f>IF(AM$409=" "," ",IF(AM$409&gt;=$P$409,0,INDEX(User_interface!$P$85:$P$174,MATCH(Berekeningen!AM$409,User_interface!$O$85:$O$174))*INDEX(User_interface!$Q$85:$Q$174,MATCH(Berekeningen!AM$409,User_interface!$O$85:$O$174))*User_interface!$K$54*User_interface!$K$55))</f>
        <v>0</v>
      </c>
      <c r="AN419" s="55">
        <f>IF(AN$409=" "," ",IF(AN$409&gt;=$P$409,0,INDEX(User_interface!$P$85:$P$174,MATCH(Berekeningen!AN$409,User_interface!$O$85:$O$174))*INDEX(User_interface!$Q$85:$Q$174,MATCH(Berekeningen!AN$409,User_interface!$O$85:$O$174))*User_interface!$K$54*User_interface!$K$55))</f>
        <v>0</v>
      </c>
      <c r="AO419" s="55">
        <f>IF(AO$409=" "," ",IF(AO$409&gt;=$P$409,0,INDEX(User_interface!$P$85:$P$174,MATCH(Berekeningen!AO$409,User_interface!$O$85:$O$174))*INDEX(User_interface!$Q$85:$Q$174,MATCH(Berekeningen!AO$409,User_interface!$O$85:$O$174))*User_interface!$K$54*User_interface!$K$55))</f>
        <v>0</v>
      </c>
      <c r="AP419" s="55">
        <f>IF(AP$409=" "," ",IF(AP$409&gt;=$P$409,0,INDEX(User_interface!$P$85:$P$174,MATCH(Berekeningen!AP$409,User_interface!$O$85:$O$174))*INDEX(User_interface!$Q$85:$Q$174,MATCH(Berekeningen!AP$409,User_interface!$O$85:$O$174))*User_interface!$K$54*User_interface!$K$55))</f>
        <v>0</v>
      </c>
      <c r="AQ419" s="55">
        <f>IF(AQ$409=" "," ",IF(AQ$409&gt;=$P$409,0,INDEX(User_interface!$P$85:$P$174,MATCH(Berekeningen!AQ$409,User_interface!$O$85:$O$174))*INDEX(User_interface!$Q$85:$Q$174,MATCH(Berekeningen!AQ$409,User_interface!$O$85:$O$174))*User_interface!$K$54*User_interface!$K$55))</f>
        <v>0</v>
      </c>
      <c r="AR419" s="55">
        <f>IF(AR$409=" "," ",IF(AR$409&gt;=$P$409,0,INDEX(User_interface!$P$85:$P$174,MATCH(Berekeningen!AR$409,User_interface!$O$85:$O$174))*INDEX(User_interface!$Q$85:$Q$174,MATCH(Berekeningen!AR$409,User_interface!$O$85:$O$174))*User_interface!$K$54*User_interface!$K$55))</f>
        <v>0</v>
      </c>
      <c r="AS419" s="55">
        <f>IF(AS$409=" "," ",IF(AS$409&gt;=$P$409,0,INDEX(User_interface!$P$85:$P$174,MATCH(Berekeningen!AS$409,User_interface!$O$85:$O$174))*INDEX(User_interface!$Q$85:$Q$174,MATCH(Berekeningen!AS$409,User_interface!$O$85:$O$174))*User_interface!$K$54*User_interface!$K$55))</f>
        <v>0</v>
      </c>
      <c r="AT419" s="55" t="str">
        <f>IF(AT$409=" "," ",IF(AT$409&gt;=$P$409,0,INDEX(User_interface!$P$85:$P$174,MATCH(Berekeningen!AT$409,User_interface!$O$85:$O$174))*INDEX(User_interface!$Q$85:$Q$174,MATCH(Berekeningen!AT$409,User_interface!$O$85:$O$174))*User_interface!$K$54*User_interface!$K$55))</f>
        <v xml:space="preserve"> </v>
      </c>
      <c r="AU419" s="55" t="str">
        <f>IF(AU$409=" "," ",IF(AU$409&gt;=$P$409,0,INDEX(User_interface!$P$85:$P$174,MATCH(Berekeningen!AU$409,User_interface!$O$85:$O$174))*INDEX(User_interface!$Q$85:$Q$174,MATCH(Berekeningen!AU$409,User_interface!$O$85:$O$174))*User_interface!$K$54*User_interface!$K$55))</f>
        <v xml:space="preserve"> </v>
      </c>
      <c r="AV419" s="55" t="str">
        <f>IF(AV$409=" "," ",IF(AV$409&gt;=$P$409,0,INDEX(User_interface!$P$85:$P$174,MATCH(Berekeningen!AV$409,User_interface!$O$85:$O$174))*INDEX(User_interface!$Q$85:$Q$174,MATCH(Berekeningen!AV$409,User_interface!$O$85:$O$174))*User_interface!$K$54*User_interface!$K$55))</f>
        <v xml:space="preserve"> </v>
      </c>
      <c r="AW419" s="55" t="str">
        <f>IF(AW$409=" "," ",IF(AW$409&gt;=$P$409,0,INDEX(User_interface!$P$85:$P$174,MATCH(Berekeningen!AW$409,User_interface!$O$85:$O$174))*INDEX(User_interface!$Q$85:$Q$174,MATCH(Berekeningen!AW$409,User_interface!$O$85:$O$174))*User_interface!$K$54*User_interface!$K$55))</f>
        <v xml:space="preserve"> </v>
      </c>
      <c r="AX419" s="55" t="str">
        <f>IF(AX$409=" "," ",IF(AX$409&gt;=$P$409,0,INDEX(User_interface!$P$85:$P$174,MATCH(Berekeningen!AX$409,User_interface!$O$85:$O$174))*INDEX(User_interface!$Q$85:$Q$174,MATCH(Berekeningen!AX$409,User_interface!$O$85:$O$174))*User_interface!$K$54*User_interface!$K$55))</f>
        <v xml:space="preserve"> </v>
      </c>
      <c r="AY419" s="55" t="str">
        <f>IF(AY$409=" "," ",IF(AY$409&gt;=$P$409,0,INDEX(User_interface!$P$85:$P$174,MATCH(Berekeningen!AY$409,User_interface!$O$85:$O$174))*INDEX(User_interface!$Q$85:$Q$174,MATCH(Berekeningen!AY$409,User_interface!$O$85:$O$174))*User_interface!$K$54*User_interface!$K$55))</f>
        <v xml:space="preserve"> </v>
      </c>
      <c r="AZ419" s="55" t="str">
        <f>IF(AZ$409=" "," ",IF(AZ$409&gt;=$P$409,0,INDEX(User_interface!$P$85:$P$174,MATCH(Berekeningen!AZ$409,User_interface!$O$85:$O$174))*INDEX(User_interface!$Q$85:$Q$174,MATCH(Berekeningen!AZ$409,User_interface!$O$85:$O$174))*User_interface!$K$54*User_interface!$K$55))</f>
        <v xml:space="preserve"> </v>
      </c>
      <c r="BA419" s="55" t="str">
        <f>IF(BA$409=" "," ",IF(BA$409&gt;=$P$409,0,INDEX(User_interface!$P$85:$P$174,MATCH(Berekeningen!BA$409,User_interface!$O$85:$O$174))*INDEX(User_interface!$Q$85:$Q$174,MATCH(Berekeningen!BA$409,User_interface!$O$85:$O$174))*User_interface!$K$54*User_interface!$K$55))</f>
        <v xml:space="preserve"> </v>
      </c>
      <c r="BB419" s="55" t="str">
        <f>IF(BB$409=" "," ",IF(BB$409&gt;=$P$409,0,INDEX(User_interface!$P$85:$P$174,MATCH(Berekeningen!BB$409,User_interface!$O$85:$O$174))*INDEX(User_interface!$Q$85:$Q$174,MATCH(Berekeningen!BB$409,User_interface!$O$85:$O$174))*User_interface!$K$54*User_interface!$K$55))</f>
        <v xml:space="preserve"> </v>
      </c>
      <c r="BC419" s="55" t="str">
        <f>IF(BC$409=" "," ",IF(BC$409&gt;=$P$409,0,INDEX(User_interface!$P$85:$P$174,MATCH(Berekeningen!BC$409,User_interface!$O$85:$O$174))*INDEX(User_interface!$Q$85:$Q$174,MATCH(Berekeningen!BC$409,User_interface!$O$85:$O$174))*User_interface!$K$54*User_interface!$K$55))</f>
        <v xml:space="preserve"> </v>
      </c>
      <c r="BD419" s="55" t="str">
        <f>IF(BD$409=" "," ",IF(BD$409&gt;=$P$409,0,INDEX(User_interface!$P$85:$P$174,MATCH(Berekeningen!BD$409,User_interface!$O$85:$O$174))*INDEX(User_interface!$Q$85:$Q$174,MATCH(Berekeningen!BD$409,User_interface!$O$85:$O$174))*User_interface!$K$54*User_interface!$K$55))</f>
        <v xml:space="preserve"> </v>
      </c>
      <c r="BE419" s="55" t="str">
        <f>IF(BE$409=" "," ",IF(BE$409&gt;=$P$409,0,INDEX(User_interface!$P$85:$P$174,MATCH(Berekeningen!BE$409,User_interface!$O$85:$O$174))*INDEX(User_interface!$Q$85:$Q$174,MATCH(Berekeningen!BE$409,User_interface!$O$85:$O$174))*User_interface!$K$54*User_interface!$K$55))</f>
        <v xml:space="preserve"> </v>
      </c>
      <c r="BF419" s="55" t="str">
        <f>IF(BF$409=" "," ",IF(BF$409&gt;=$P$409,0,INDEX(User_interface!$P$85:$P$174,MATCH(Berekeningen!BF$409,User_interface!$O$85:$O$174))*INDEX(User_interface!$Q$85:$Q$174,MATCH(Berekeningen!BF$409,User_interface!$O$85:$O$174))*User_interface!$K$54*User_interface!$K$55))</f>
        <v xml:space="preserve"> </v>
      </c>
      <c r="BG419" s="55" t="str">
        <f>IF(BG$409=" "," ",IF(BG$409&gt;=$P$409,0,INDEX(User_interface!$P$85:$P$174,MATCH(Berekeningen!BG$409,User_interface!$O$85:$O$174))*INDEX(User_interface!$Q$85:$Q$174,MATCH(Berekeningen!BG$409,User_interface!$O$85:$O$174))*User_interface!$K$54*User_interface!$K$55))</f>
        <v xml:space="preserve"> </v>
      </c>
      <c r="BH419" s="55" t="str">
        <f>IF(BH$409=" "," ",IF(BH$409&gt;=$P$409,0,INDEX(User_interface!$P$85:$P$174,MATCH(Berekeningen!BH$409,User_interface!$O$85:$O$174))*INDEX(User_interface!$Q$85:$Q$174,MATCH(Berekeningen!BH$409,User_interface!$O$85:$O$174))*User_interface!$K$54*User_interface!$K$55))</f>
        <v xml:space="preserve"> </v>
      </c>
      <c r="BI419" s="55" t="str">
        <f>IF(BI$409=" "," ",IF(BI$409&gt;=$P$409,0,INDEX(User_interface!$P$85:$P$174,MATCH(Berekeningen!BI$409,User_interface!$O$85:$O$174))*INDEX(User_interface!$Q$85:$Q$174,MATCH(Berekeningen!BI$409,User_interface!$O$85:$O$174))*User_interface!$K$54*User_interface!$K$55))</f>
        <v xml:space="preserve"> </v>
      </c>
      <c r="BJ419" s="55" t="str">
        <f>IF(BJ$409=" "," ",IF(BJ$409&gt;=$P$409,0,INDEX(User_interface!$P$85:$P$174,MATCH(Berekeningen!BJ$409,User_interface!$O$85:$O$174))*INDEX(User_interface!$Q$85:$Q$174,MATCH(Berekeningen!BJ$409,User_interface!$O$85:$O$174))*User_interface!$K$54*User_interface!$K$55))</f>
        <v xml:space="preserve"> </v>
      </c>
      <c r="BK419" s="55" t="str">
        <f>IF(BK$409=" "," ",IF(BK$409&gt;=$P$409,0,INDEX(User_interface!$P$85:$P$174,MATCH(Berekeningen!BK$409,User_interface!$O$85:$O$174))*INDEX(User_interface!$Q$85:$Q$174,MATCH(Berekeningen!BK$409,User_interface!$O$85:$O$174))*User_interface!$K$54*User_interface!$K$55))</f>
        <v xml:space="preserve"> </v>
      </c>
      <c r="BL419" s="55" t="str">
        <f>IF(BL$409=" "," ",IF(BL$409&gt;=$P$409,0,INDEX(User_interface!$P$85:$P$174,MATCH(Berekeningen!BL$409,User_interface!$O$85:$O$174))*INDEX(User_interface!$Q$85:$Q$174,MATCH(Berekeningen!BL$409,User_interface!$O$85:$O$174))*User_interface!$K$54*User_interface!$K$55))</f>
        <v xml:space="preserve"> </v>
      </c>
      <c r="BM419" s="55" t="str">
        <f>IF(BM$409=" "," ",IF(BM$409&gt;=$P$409,0,INDEX(User_interface!$P$85:$P$174,MATCH(Berekeningen!BM$409,User_interface!$O$85:$O$174))*INDEX(User_interface!$Q$85:$Q$174,MATCH(Berekeningen!BM$409,User_interface!$O$85:$O$174))*User_interface!$K$54*User_interface!$K$55))</f>
        <v xml:space="preserve"> </v>
      </c>
    </row>
    <row r="420" spans="2:65">
      <c r="B420" s="68" t="s">
        <v>4</v>
      </c>
      <c r="C420" s="68" t="s">
        <v>117</v>
      </c>
      <c r="D420" s="68" t="s">
        <v>6</v>
      </c>
      <c r="E420" s="86" t="str">
        <f t="shared" si="22"/>
        <v>Ref.</v>
      </c>
      <c r="F420" s="55" t="str">
        <f>IF(F$409=" "," ",IF(F$409&gt;=$P$409,0,INDEX(User_interface!$C$85:$C$174,MATCH(Berekeningen!F$409,User_interface!$B$85:$B$174))*INDEX(User_interface!$D$85:$D$174,MATCH(Berekeningen!F$409,User_interface!$B$85:$B$174))*User_interface!$K$54*User_interface!$K$55))</f>
        <v xml:space="preserve"> </v>
      </c>
      <c r="G420" s="55" t="str">
        <f>IF(G$409=" "," ",IF(G$409&gt;=$P$409,0,INDEX(User_interface!$C$85:$C$174,MATCH(Berekeningen!G$409,User_interface!$B$85:$B$174))*INDEX(User_interface!$D$85:$D$174,MATCH(Berekeningen!G$409,User_interface!$B$85:$B$174))*User_interface!$K$54*User_interface!$K$55))</f>
        <v xml:space="preserve"> </v>
      </c>
      <c r="H420" s="55" t="str">
        <f>IF(H$409=" "," ",IF(H$409&gt;=$P$409,0,INDEX(User_interface!$C$85:$C$174,MATCH(Berekeningen!H$409,User_interface!$B$85:$B$174))*INDEX(User_interface!$D$85:$D$174,MATCH(Berekeningen!H$409,User_interface!$B$85:$B$174))*User_interface!$K$54*User_interface!$K$55))</f>
        <v xml:space="preserve"> </v>
      </c>
      <c r="I420" s="55" t="str">
        <f>IF(I$409=" "," ",IF(I$409&gt;=$P$409,0,INDEX(User_interface!$C$85:$C$174,MATCH(Berekeningen!I$409,User_interface!$B$85:$B$174))*INDEX(User_interface!$D$85:$D$174,MATCH(Berekeningen!I$409,User_interface!$B$85:$B$174))*User_interface!$K$54*User_interface!$K$55))</f>
        <v xml:space="preserve"> </v>
      </c>
      <c r="J420" s="55" t="str">
        <f>IF(J$409=" "," ",IF(J$409&gt;=$P$409,0,INDEX(User_interface!$C$85:$C$174,MATCH(Berekeningen!J$409,User_interface!$B$85:$B$174))*INDEX(User_interface!$D$85:$D$174,MATCH(Berekeningen!J$409,User_interface!$B$85:$B$174))*User_interface!$K$54*User_interface!$K$55))</f>
        <v xml:space="preserve"> </v>
      </c>
      <c r="K420" s="55" t="str">
        <f>IF(K$409=" "," ",IF(K$409&gt;=$P$409,0,INDEX(User_interface!$C$85:$C$174,MATCH(Berekeningen!K$409,User_interface!$B$85:$B$174))*INDEX(User_interface!$D$85:$D$174,MATCH(Berekeningen!K$409,User_interface!$B$85:$B$174))*User_interface!$K$54*User_interface!$K$55))</f>
        <v xml:space="preserve"> </v>
      </c>
      <c r="L420" s="55" t="str">
        <f>IF(L$409=" "," ",IF(L$409&gt;=$P$409,0,INDEX(User_interface!$C$85:$C$174,MATCH(Berekeningen!L$409,User_interface!$B$85:$B$174))*INDEX(User_interface!$D$85:$D$174,MATCH(Berekeningen!L$409,User_interface!$B$85:$B$174))*User_interface!$K$54*User_interface!$K$55))</f>
        <v xml:space="preserve"> </v>
      </c>
      <c r="M420" s="55" t="str">
        <f>IF(M$409=" "," ",IF(M$409&gt;=$P$409,0,INDEX(User_interface!$C$85:$C$174,MATCH(Berekeningen!M$409,User_interface!$B$85:$B$174))*INDEX(User_interface!$D$85:$D$174,MATCH(Berekeningen!M$409,User_interface!$B$85:$B$174))*User_interface!$K$54*User_interface!$K$55))</f>
        <v xml:space="preserve"> </v>
      </c>
      <c r="N420" s="55" t="str">
        <f>IF(N$409=" "," ",IF(N$409&gt;=$P$409,0,INDEX(User_interface!$C$85:$C$174,MATCH(Berekeningen!N$409,User_interface!$B$85:$B$174))*INDEX(User_interface!$D$85:$D$174,MATCH(Berekeningen!N$409,User_interface!$B$85:$B$174))*User_interface!$K$54*User_interface!$K$55))</f>
        <v xml:space="preserve"> </v>
      </c>
      <c r="O420" s="55" t="str">
        <f>IF(O$409=" "," ",IF(O$409&gt;=$P$409,0,INDEX(User_interface!$C$85:$C$174,MATCH(Berekeningen!O$409,User_interface!$B$85:$B$174))*INDEX(User_interface!$D$85:$D$174,MATCH(Berekeningen!O$409,User_interface!$B$85:$B$174))*User_interface!$K$54*User_interface!$K$55))</f>
        <v xml:space="preserve"> </v>
      </c>
      <c r="P420" s="55">
        <f>IF(P$409=" "," ",IF(P$409&gt;=$P$409,0,INDEX(User_interface!$C$85:$C$174,MATCH(Berekeningen!P$409,User_interface!$B$85:$B$174))*INDEX(User_interface!$D$85:$D$174,MATCH(Berekeningen!P$409,User_interface!$B$85:$B$174))*User_interface!$K$54*User_interface!$K$55))</f>
        <v>0</v>
      </c>
      <c r="Q420" s="55">
        <f>IF(Q$409=" "," ",IF(Q$409&gt;=$P$409,0,INDEX(User_interface!$C$85:$C$174,MATCH(Berekeningen!Q$409,User_interface!$B$85:$B$174))*INDEX(User_interface!$D$85:$D$174,MATCH(Berekeningen!Q$409,User_interface!$B$85:$B$174))*User_interface!$K$54*User_interface!$K$55))</f>
        <v>0</v>
      </c>
      <c r="R420" s="55">
        <f>IF(R$409=" "," ",IF(R$409&gt;=$P$409,0,INDEX(User_interface!$C$85:$C$174,MATCH(Berekeningen!R$409,User_interface!$B$85:$B$174))*INDEX(User_interface!$D$85:$D$174,MATCH(Berekeningen!R$409,User_interface!$B$85:$B$174))*User_interface!$K$54*User_interface!$K$55))</f>
        <v>0</v>
      </c>
      <c r="S420" s="55">
        <f>IF(S$409=" "," ",IF(S$409&gt;=$P$409,0,INDEX(User_interface!$C$85:$C$174,MATCH(Berekeningen!S$409,User_interface!$B$85:$B$174))*INDEX(User_interface!$D$85:$D$174,MATCH(Berekeningen!S$409,User_interface!$B$85:$B$174))*User_interface!$K$54*User_interface!$K$55))</f>
        <v>0</v>
      </c>
      <c r="T420" s="55">
        <f>IF(T$409=" "," ",IF(T$409&gt;=$P$409,0,INDEX(User_interface!$C$85:$C$174,MATCH(Berekeningen!T$409,User_interface!$B$85:$B$174))*INDEX(User_interface!$D$85:$D$174,MATCH(Berekeningen!T$409,User_interface!$B$85:$B$174))*User_interface!$K$54*User_interface!$K$55))</f>
        <v>0</v>
      </c>
      <c r="U420" s="55">
        <f>IF(U$409=" "," ",IF(U$409&gt;=$P$409,0,INDEX(User_interface!$C$85:$C$174,MATCH(Berekeningen!U$409,User_interface!$B$85:$B$174))*INDEX(User_interface!$D$85:$D$174,MATCH(Berekeningen!U$409,User_interface!$B$85:$B$174))*User_interface!$K$54*User_interface!$K$55))</f>
        <v>0</v>
      </c>
      <c r="V420" s="55">
        <f>IF(V$409=" "," ",IF(V$409&gt;=$P$409,0,INDEX(User_interface!$C$85:$C$174,MATCH(Berekeningen!V$409,User_interface!$B$85:$B$174))*INDEX(User_interface!$D$85:$D$174,MATCH(Berekeningen!V$409,User_interface!$B$85:$B$174))*User_interface!$K$54*User_interface!$K$55))</f>
        <v>0</v>
      </c>
      <c r="W420" s="55">
        <f>IF(W$409=" "," ",IF(W$409&gt;=$P$409,0,INDEX(User_interface!$C$85:$C$174,MATCH(Berekeningen!W$409,User_interface!$B$85:$B$174))*INDEX(User_interface!$D$85:$D$174,MATCH(Berekeningen!W$409,User_interface!$B$85:$B$174))*User_interface!$K$54*User_interface!$K$55))</f>
        <v>0</v>
      </c>
      <c r="X420" s="55">
        <f>IF(X$409=" "," ",IF(X$409&gt;=$P$409,0,INDEX(User_interface!$C$85:$C$174,MATCH(Berekeningen!X$409,User_interface!$B$85:$B$174))*INDEX(User_interface!$D$85:$D$174,MATCH(Berekeningen!X$409,User_interface!$B$85:$B$174))*User_interface!$K$54*User_interface!$K$55))</f>
        <v>0</v>
      </c>
      <c r="Y420" s="55">
        <f>IF(Y$409=" "," ",IF(Y$409&gt;=$P$409,0,INDEX(User_interface!$C$85:$C$174,MATCH(Berekeningen!Y$409,User_interface!$B$85:$B$174))*INDEX(User_interface!$D$85:$D$174,MATCH(Berekeningen!Y$409,User_interface!$B$85:$B$174))*User_interface!$K$54*User_interface!$K$55))</f>
        <v>0</v>
      </c>
      <c r="Z420" s="55">
        <f>IF(Z$409=" "," ",IF(Z$409&gt;=$P$409,0,INDEX(User_interface!$C$85:$C$174,MATCH(Berekeningen!Z$409,User_interface!$B$85:$B$174))*INDEX(User_interface!$D$85:$D$174,MATCH(Berekeningen!Z$409,User_interface!$B$85:$B$174))*User_interface!$K$54*User_interface!$K$55))</f>
        <v>0</v>
      </c>
      <c r="AA420" s="55">
        <f>IF(AA$409=" "," ",IF(AA$409&gt;=$P$409,0,INDEX(User_interface!$C$85:$C$174,MATCH(Berekeningen!AA$409,User_interface!$B$85:$B$174))*INDEX(User_interface!$D$85:$D$174,MATCH(Berekeningen!AA$409,User_interface!$B$85:$B$174))*User_interface!$K$54*User_interface!$K$55))</f>
        <v>0</v>
      </c>
      <c r="AB420" s="55">
        <f>IF(AB$409=" "," ",IF(AB$409&gt;=$P$409,0,INDEX(User_interface!$C$85:$C$174,MATCH(Berekeningen!AB$409,User_interface!$B$85:$B$174))*INDEX(User_interface!$D$85:$D$174,MATCH(Berekeningen!AB$409,User_interface!$B$85:$B$174))*User_interface!$K$54*User_interface!$K$55))</f>
        <v>0</v>
      </c>
      <c r="AC420" s="55">
        <f>IF(AC$409=" "," ",IF(AC$409&gt;=$P$409,0,INDEX(User_interface!$C$85:$C$174,MATCH(Berekeningen!AC$409,User_interface!$B$85:$B$174))*INDEX(User_interface!$D$85:$D$174,MATCH(Berekeningen!AC$409,User_interface!$B$85:$B$174))*User_interface!$K$54*User_interface!$K$55))</f>
        <v>0</v>
      </c>
      <c r="AD420" s="55">
        <f>IF(AD$409=" "," ",IF(AD$409&gt;=$P$409,0,INDEX(User_interface!$C$85:$C$174,MATCH(Berekeningen!AD$409,User_interface!$B$85:$B$174))*INDEX(User_interface!$D$85:$D$174,MATCH(Berekeningen!AD$409,User_interface!$B$85:$B$174))*User_interface!$K$54*User_interface!$K$55))</f>
        <v>0</v>
      </c>
      <c r="AE420" s="55">
        <f>IF(AE$409=" "," ",IF(AE$409&gt;=$P$409,0,INDEX(User_interface!$C$85:$C$174,MATCH(Berekeningen!AE$409,User_interface!$B$85:$B$174))*INDEX(User_interface!$D$85:$D$174,MATCH(Berekeningen!AE$409,User_interface!$B$85:$B$174))*User_interface!$K$54*User_interface!$K$55))</f>
        <v>0</v>
      </c>
      <c r="AF420" s="55">
        <f>IF(AF$409=" "," ",IF(AF$409&gt;=$P$409,0,INDEX(User_interface!$C$85:$C$174,MATCH(Berekeningen!AF$409,User_interface!$B$85:$B$174))*INDEX(User_interface!$D$85:$D$174,MATCH(Berekeningen!AF$409,User_interface!$B$85:$B$174))*User_interface!$K$54*User_interface!$K$55))</f>
        <v>0</v>
      </c>
      <c r="AG420" s="55">
        <f>IF(AG$409=" "," ",IF(AG$409&gt;=$P$409,0,INDEX(User_interface!$C$85:$C$174,MATCH(Berekeningen!AG$409,User_interface!$B$85:$B$174))*INDEX(User_interface!$D$85:$D$174,MATCH(Berekeningen!AG$409,User_interface!$B$85:$B$174))*User_interface!$K$54*User_interface!$K$55))</f>
        <v>0</v>
      </c>
      <c r="AH420" s="55">
        <f>IF(AH$409=" "," ",IF(AH$409&gt;=$P$409,0,INDEX(User_interface!$C$85:$C$174,MATCH(Berekeningen!AH$409,User_interface!$B$85:$B$174))*INDEX(User_interface!$D$85:$D$174,MATCH(Berekeningen!AH$409,User_interface!$B$85:$B$174))*User_interface!$K$54*User_interface!$K$55))</f>
        <v>0</v>
      </c>
      <c r="AI420" s="55">
        <f>IF(AI$409=" "," ",IF(AI$409&gt;=$P$409,0,INDEX(User_interface!$C$85:$C$174,MATCH(Berekeningen!AI$409,User_interface!$B$85:$B$174))*INDEX(User_interface!$D$85:$D$174,MATCH(Berekeningen!AI$409,User_interface!$B$85:$B$174))*User_interface!$K$54*User_interface!$K$55))</f>
        <v>0</v>
      </c>
      <c r="AJ420" s="55">
        <f>IF(AJ$409=" "," ",IF(AJ$409&gt;=$P$409,0,INDEX(User_interface!$C$85:$C$174,MATCH(Berekeningen!AJ$409,User_interface!$B$85:$B$174))*INDEX(User_interface!$D$85:$D$174,MATCH(Berekeningen!AJ$409,User_interface!$B$85:$B$174))*User_interface!$K$54*User_interface!$K$55))</f>
        <v>0</v>
      </c>
      <c r="AK420" s="55">
        <f>IF(AK$409=" "," ",IF(AK$409&gt;=$P$409,0,INDEX(User_interface!$C$85:$C$174,MATCH(Berekeningen!AK$409,User_interface!$B$85:$B$174))*INDEX(User_interface!$D$85:$D$174,MATCH(Berekeningen!AK$409,User_interface!$B$85:$B$174))*User_interface!$K$54*User_interface!$K$55))</f>
        <v>0</v>
      </c>
      <c r="AL420" s="55">
        <f>IF(AL$409=" "," ",IF(AL$409&gt;=$P$409,0,INDEX(User_interface!$C$85:$C$174,MATCH(Berekeningen!AL$409,User_interface!$B$85:$B$174))*INDEX(User_interface!$D$85:$D$174,MATCH(Berekeningen!AL$409,User_interface!$B$85:$B$174))*User_interface!$K$54*User_interface!$K$55))</f>
        <v>0</v>
      </c>
      <c r="AM420" s="55">
        <f>IF(AM$409=" "," ",IF(AM$409&gt;=$P$409,0,INDEX(User_interface!$C$85:$C$174,MATCH(Berekeningen!AM$409,User_interface!$B$85:$B$174))*INDEX(User_interface!$D$85:$D$174,MATCH(Berekeningen!AM$409,User_interface!$B$85:$B$174))*User_interface!$K$54*User_interface!$K$55))</f>
        <v>0</v>
      </c>
      <c r="AN420" s="55">
        <f>IF(AN$409=" "," ",IF(AN$409&gt;=$P$409,0,INDEX(User_interface!$C$85:$C$174,MATCH(Berekeningen!AN$409,User_interface!$B$85:$B$174))*INDEX(User_interface!$D$85:$D$174,MATCH(Berekeningen!AN$409,User_interface!$B$85:$B$174))*User_interface!$K$54*User_interface!$K$55))</f>
        <v>0</v>
      </c>
      <c r="AO420" s="55">
        <f>IF(AO$409=" "," ",IF(AO$409&gt;=$P$409,0,INDEX(User_interface!$C$85:$C$174,MATCH(Berekeningen!AO$409,User_interface!$B$85:$B$174))*INDEX(User_interface!$D$85:$D$174,MATCH(Berekeningen!AO$409,User_interface!$B$85:$B$174))*User_interface!$K$54*User_interface!$K$55))</f>
        <v>0</v>
      </c>
      <c r="AP420" s="55">
        <f>IF(AP$409=" "," ",IF(AP$409&gt;=$P$409,0,INDEX(User_interface!$C$85:$C$174,MATCH(Berekeningen!AP$409,User_interface!$B$85:$B$174))*INDEX(User_interface!$D$85:$D$174,MATCH(Berekeningen!AP$409,User_interface!$B$85:$B$174))*User_interface!$K$54*User_interface!$K$55))</f>
        <v>0</v>
      </c>
      <c r="AQ420" s="55">
        <f>IF(AQ$409=" "," ",IF(AQ$409&gt;=$P$409,0,INDEX(User_interface!$C$85:$C$174,MATCH(Berekeningen!AQ$409,User_interface!$B$85:$B$174))*INDEX(User_interface!$D$85:$D$174,MATCH(Berekeningen!AQ$409,User_interface!$B$85:$B$174))*User_interface!$K$54*User_interface!$K$55))</f>
        <v>0</v>
      </c>
      <c r="AR420" s="55">
        <f>IF(AR$409=" "," ",IF(AR$409&gt;=$P$409,0,INDEX(User_interface!$C$85:$C$174,MATCH(Berekeningen!AR$409,User_interface!$B$85:$B$174))*INDEX(User_interface!$D$85:$D$174,MATCH(Berekeningen!AR$409,User_interface!$B$85:$B$174))*User_interface!$K$54*User_interface!$K$55))</f>
        <v>0</v>
      </c>
      <c r="AS420" s="55">
        <f>IF(AS$409=" "," ",IF(AS$409&gt;=$P$409,0,INDEX(User_interface!$C$85:$C$174,MATCH(Berekeningen!AS$409,User_interface!$B$85:$B$174))*INDEX(User_interface!$D$85:$D$174,MATCH(Berekeningen!AS$409,User_interface!$B$85:$B$174))*User_interface!$K$54*User_interface!$K$55))</f>
        <v>0</v>
      </c>
      <c r="AT420" s="55" t="str">
        <f>IF(AT$409=" "," ",IF(AT$409&gt;=$P$409,0,INDEX(User_interface!$C$85:$C$174,MATCH(Berekeningen!AT$409,User_interface!$B$85:$B$174))*INDEX(User_interface!$D$85:$D$174,MATCH(Berekeningen!AT$409,User_interface!$B$85:$B$174))*User_interface!$K$54*User_interface!$K$55))</f>
        <v xml:space="preserve"> </v>
      </c>
      <c r="AU420" s="55" t="str">
        <f>IF(AU$409=" "," ",IF(AU$409&gt;=$P$409,0,INDEX(User_interface!$C$85:$C$174,MATCH(Berekeningen!AU$409,User_interface!$B$85:$B$174))*INDEX(User_interface!$D$85:$D$174,MATCH(Berekeningen!AU$409,User_interface!$B$85:$B$174))*User_interface!$K$54*User_interface!$K$55))</f>
        <v xml:space="preserve"> </v>
      </c>
      <c r="AV420" s="55" t="str">
        <f>IF(AV$409=" "," ",IF(AV$409&gt;=$P$409,0,INDEX(User_interface!$C$85:$C$174,MATCH(Berekeningen!AV$409,User_interface!$B$85:$B$174))*INDEX(User_interface!$D$85:$D$174,MATCH(Berekeningen!AV$409,User_interface!$B$85:$B$174))*User_interface!$K$54*User_interface!$K$55))</f>
        <v xml:space="preserve"> </v>
      </c>
      <c r="AW420" s="55" t="str">
        <f>IF(AW$409=" "," ",IF(AW$409&gt;=$P$409,0,INDEX(User_interface!$C$85:$C$174,MATCH(Berekeningen!AW$409,User_interface!$B$85:$B$174))*INDEX(User_interface!$D$85:$D$174,MATCH(Berekeningen!AW$409,User_interface!$B$85:$B$174))*User_interface!$K$54*User_interface!$K$55))</f>
        <v xml:space="preserve"> </v>
      </c>
      <c r="AX420" s="55" t="str">
        <f>IF(AX$409=" "," ",IF(AX$409&gt;=$P$409,0,INDEX(User_interface!$C$85:$C$174,MATCH(Berekeningen!AX$409,User_interface!$B$85:$B$174))*INDEX(User_interface!$D$85:$D$174,MATCH(Berekeningen!AX$409,User_interface!$B$85:$B$174))*User_interface!$K$54*User_interface!$K$55))</f>
        <v xml:space="preserve"> </v>
      </c>
      <c r="AY420" s="55" t="str">
        <f>IF(AY$409=" "," ",IF(AY$409&gt;=$P$409,0,INDEX(User_interface!$C$85:$C$174,MATCH(Berekeningen!AY$409,User_interface!$B$85:$B$174))*INDEX(User_interface!$D$85:$D$174,MATCH(Berekeningen!AY$409,User_interface!$B$85:$B$174))*User_interface!$K$54*User_interface!$K$55))</f>
        <v xml:space="preserve"> </v>
      </c>
      <c r="AZ420" s="55" t="str">
        <f>IF(AZ$409=" "," ",IF(AZ$409&gt;=$P$409,0,INDEX(User_interface!$C$85:$C$174,MATCH(Berekeningen!AZ$409,User_interface!$B$85:$B$174))*INDEX(User_interface!$D$85:$D$174,MATCH(Berekeningen!AZ$409,User_interface!$B$85:$B$174))*User_interface!$K$54*User_interface!$K$55))</f>
        <v xml:space="preserve"> </v>
      </c>
      <c r="BA420" s="55" t="str">
        <f>IF(BA$409=" "," ",IF(BA$409&gt;=$P$409,0,INDEX(User_interface!$C$85:$C$174,MATCH(Berekeningen!BA$409,User_interface!$B$85:$B$174))*INDEX(User_interface!$D$85:$D$174,MATCH(Berekeningen!BA$409,User_interface!$B$85:$B$174))*User_interface!$K$54*User_interface!$K$55))</f>
        <v xml:space="preserve"> </v>
      </c>
      <c r="BB420" s="55" t="str">
        <f>IF(BB$409=" "," ",IF(BB$409&gt;=$P$409,0,INDEX(User_interface!$C$85:$C$174,MATCH(Berekeningen!BB$409,User_interface!$B$85:$B$174))*INDEX(User_interface!$D$85:$D$174,MATCH(Berekeningen!BB$409,User_interface!$B$85:$B$174))*User_interface!$K$54*User_interface!$K$55))</f>
        <v xml:space="preserve"> </v>
      </c>
      <c r="BC420" s="55" t="str">
        <f>IF(BC$409=" "," ",IF(BC$409&gt;=$P$409,0,INDEX(User_interface!$C$85:$C$174,MATCH(Berekeningen!BC$409,User_interface!$B$85:$B$174))*INDEX(User_interface!$D$85:$D$174,MATCH(Berekeningen!BC$409,User_interface!$B$85:$B$174))*User_interface!$K$54*User_interface!$K$55))</f>
        <v xml:space="preserve"> </v>
      </c>
      <c r="BD420" s="55" t="str">
        <f>IF(BD$409=" "," ",IF(BD$409&gt;=$P$409,0,INDEX(User_interface!$C$85:$C$174,MATCH(Berekeningen!BD$409,User_interface!$B$85:$B$174))*INDEX(User_interface!$D$85:$D$174,MATCH(Berekeningen!BD$409,User_interface!$B$85:$B$174))*User_interface!$K$54*User_interface!$K$55))</f>
        <v xml:space="preserve"> </v>
      </c>
      <c r="BE420" s="55" t="str">
        <f>IF(BE$409=" "," ",IF(BE$409&gt;=$P$409,0,INDEX(User_interface!$C$85:$C$174,MATCH(Berekeningen!BE$409,User_interface!$B$85:$B$174))*INDEX(User_interface!$D$85:$D$174,MATCH(Berekeningen!BE$409,User_interface!$B$85:$B$174))*User_interface!$K$54*User_interface!$K$55))</f>
        <v xml:space="preserve"> </v>
      </c>
      <c r="BF420" s="55" t="str">
        <f>IF(BF$409=" "," ",IF(BF$409&gt;=$P$409,0,INDEX(User_interface!$C$85:$C$174,MATCH(Berekeningen!BF$409,User_interface!$B$85:$B$174))*INDEX(User_interface!$D$85:$D$174,MATCH(Berekeningen!BF$409,User_interface!$B$85:$B$174))*User_interface!$K$54*User_interface!$K$55))</f>
        <v xml:space="preserve"> </v>
      </c>
      <c r="BG420" s="55" t="str">
        <f>IF(BG$409=" "," ",IF(BG$409&gt;=$P$409,0,INDEX(User_interface!$C$85:$C$174,MATCH(Berekeningen!BG$409,User_interface!$B$85:$B$174))*INDEX(User_interface!$D$85:$D$174,MATCH(Berekeningen!BG$409,User_interface!$B$85:$B$174))*User_interface!$K$54*User_interface!$K$55))</f>
        <v xml:space="preserve"> </v>
      </c>
      <c r="BH420" s="55" t="str">
        <f>IF(BH$409=" "," ",IF(BH$409&gt;=$P$409,0,INDEX(User_interface!$C$85:$C$174,MATCH(Berekeningen!BH$409,User_interface!$B$85:$B$174))*INDEX(User_interface!$D$85:$D$174,MATCH(Berekeningen!BH$409,User_interface!$B$85:$B$174))*User_interface!$K$54*User_interface!$K$55))</f>
        <v xml:space="preserve"> </v>
      </c>
      <c r="BI420" s="55" t="str">
        <f>IF(BI$409=" "," ",IF(BI$409&gt;=$P$409,0,INDEX(User_interface!$C$85:$C$174,MATCH(Berekeningen!BI$409,User_interface!$B$85:$B$174))*INDEX(User_interface!$D$85:$D$174,MATCH(Berekeningen!BI$409,User_interface!$B$85:$B$174))*User_interface!$K$54*User_interface!$K$55))</f>
        <v xml:space="preserve"> </v>
      </c>
      <c r="BJ420" s="55" t="str">
        <f>IF(BJ$409=" "," ",IF(BJ$409&gt;=$P$409,0,INDEX(User_interface!$C$85:$C$174,MATCH(Berekeningen!BJ$409,User_interface!$B$85:$B$174))*INDEX(User_interface!$D$85:$D$174,MATCH(Berekeningen!BJ$409,User_interface!$B$85:$B$174))*User_interface!$K$54*User_interface!$K$55))</f>
        <v xml:space="preserve"> </v>
      </c>
      <c r="BK420" s="55" t="str">
        <f>IF(BK$409=" "," ",IF(BK$409&gt;=$P$409,0,INDEX(User_interface!$C$85:$C$174,MATCH(Berekeningen!BK$409,User_interface!$B$85:$B$174))*INDEX(User_interface!$D$85:$D$174,MATCH(Berekeningen!BK$409,User_interface!$B$85:$B$174))*User_interface!$K$54*User_interface!$K$55))</f>
        <v xml:space="preserve"> </v>
      </c>
      <c r="BL420" s="55" t="str">
        <f>IF(BL$409=" "," ",IF(BL$409&gt;=$P$409,0,INDEX(User_interface!$C$85:$C$174,MATCH(Berekeningen!BL$409,User_interface!$B$85:$B$174))*INDEX(User_interface!$D$85:$D$174,MATCH(Berekeningen!BL$409,User_interface!$B$85:$B$174))*User_interface!$K$54*User_interface!$K$55))</f>
        <v xml:space="preserve"> </v>
      </c>
      <c r="BM420" s="55" t="str">
        <f>IF(BM$409=" "," ",IF(BM$409&gt;=$P$409,0,INDEX(User_interface!$C$85:$C$174,MATCH(Berekeningen!BM$409,User_interface!$B$85:$B$174))*INDEX(User_interface!$D$85:$D$174,MATCH(Berekeningen!BM$409,User_interface!$B$85:$B$174))*User_interface!$K$54*User_interface!$K$55))</f>
        <v xml:space="preserve"> </v>
      </c>
    </row>
    <row r="421" spans="2:65">
      <c r="B421" s="68" t="s">
        <v>5</v>
      </c>
      <c r="C421" s="68" t="s">
        <v>195</v>
      </c>
      <c r="D421" s="68" t="s">
        <v>6</v>
      </c>
      <c r="E421" s="86" t="str">
        <f t="shared" si="22"/>
        <v>Ref.</v>
      </c>
      <c r="P421" s="68">
        <f>IF(P$409=" ", " ",INDEX(User_interface!$H$85:$H$174,MATCH(Berekeningen!P$409,User_interface!$G$85:$G$174))*INDEX(User_interface!$I$85:$I$174,MATCH(Berekeningen!P$409,User_interface!$G$85:$G$174))*User_interface!$K$54*User_interface!$K$55)</f>
        <v>63064.684672280178</v>
      </c>
      <c r="Q421" s="68">
        <f>IF(Q$409=" ", " ",INDEX(User_interface!$H$85:$H$174,MATCH(Berekeningen!Q$409,User_interface!$G$85:$G$174))*INDEX(User_interface!$I$85:$I$174,MATCH(Berekeningen!Q$409,User_interface!$G$85:$G$174))*User_interface!$K$54*User_interface!$K$55)</f>
        <v>56133.875826796575</v>
      </c>
      <c r="R421" s="68">
        <f>IF(R$409=" ", " ",INDEX(User_interface!$H$85:$H$174,MATCH(Berekeningen!R$409,User_interface!$G$85:$G$174))*INDEX(User_interface!$I$85:$I$174,MATCH(Berekeningen!R$409,User_interface!$G$85:$G$174))*User_interface!$K$54*User_interface!$K$55)</f>
        <v>49964.762873431631</v>
      </c>
      <c r="S421" s="68">
        <f>IF(S$409=" ", " ",INDEX(User_interface!$H$85:$H$174,MATCH(Berekeningen!S$409,User_interface!$G$85:$G$174))*INDEX(User_interface!$I$85:$I$174,MATCH(Berekeningen!S$409,User_interface!$G$85:$G$174))*User_interface!$K$54*User_interface!$K$55)</f>
        <v>44473.635433641488</v>
      </c>
      <c r="T421" s="68">
        <f>IF(T$409=" ", " ",INDEX(User_interface!$H$85:$H$174,MATCH(Berekeningen!T$409,User_interface!$G$85:$G$174))*INDEX(User_interface!$I$85:$I$174,MATCH(Berekeningen!T$409,User_interface!$G$85:$G$174))*User_interface!$K$54*User_interface!$K$55)</f>
        <v>39585.98289948429</v>
      </c>
      <c r="U421" s="68">
        <f>IF(U$409=" ", " ",INDEX(User_interface!$H$85:$H$174,MATCH(Berekeningen!U$409,User_interface!$G$85:$G$174))*INDEX(User_interface!$I$85:$I$174,MATCH(Berekeningen!U$409,User_interface!$G$85:$G$174))*User_interface!$K$54*User_interface!$K$55)</f>
        <v>35235.483378830962</v>
      </c>
      <c r="V421" s="68">
        <f>IF(V$409=" ", " ",INDEX(User_interface!$H$85:$H$174,MATCH(Berekeningen!V$409,User_interface!$G$85:$G$174))*INDEX(User_interface!$I$85:$I$174,MATCH(Berekeningen!V$409,User_interface!$G$85:$G$174))*User_interface!$K$54*User_interface!$K$55)</f>
        <v>31363.103755497432</v>
      </c>
      <c r="W421" s="68">
        <f>IF(W$409=" ", " ",INDEX(User_interface!$H$85:$H$174,MATCH(Berekeningen!W$409,User_interface!$G$85:$G$174))*INDEX(User_interface!$I$85:$I$174,MATCH(Berekeningen!W$409,User_interface!$G$85:$G$174))*User_interface!$K$54*User_interface!$K$55)</f>
        <v>27916.298652768259</v>
      </c>
      <c r="X421" s="68">
        <f>IF(X$409=" ", " ",INDEX(User_interface!$H$85:$H$174,MATCH(Berekeningen!X$409,User_interface!$G$85:$G$174))*INDEX(User_interface!$I$85:$I$174,MATCH(Berekeningen!X$409,User_interface!$G$85:$G$174))*User_interface!$K$54*User_interface!$K$55)</f>
        <v>24848.297430829029</v>
      </c>
      <c r="Y421" s="68">
        <f>IF(Y$409=" ", " ",INDEX(User_interface!$H$85:$H$174,MATCH(Berekeningen!Y$409,User_interface!$G$85:$G$174))*INDEX(User_interface!$I$85:$I$174,MATCH(Berekeningen!Y$409,User_interface!$G$85:$G$174))*User_interface!$K$54*User_interface!$K$55)</f>
        <v>22117.46954318092</v>
      </c>
      <c r="Z421" s="68">
        <f>IF(Z$409=" ", " ",INDEX(User_interface!$H$85:$H$174,MATCH(Berekeningen!Z$409,User_interface!$G$85:$G$174))*INDEX(User_interface!$I$85:$I$174,MATCH(Berekeningen!Z$409,User_interface!$G$85:$G$174))*User_interface!$K$54*User_interface!$K$55)</f>
        <v>19686.759640385335</v>
      </c>
      <c r="AA421" s="68">
        <f>IF(AA$409=" ", " ",INDEX(User_interface!$H$85:$H$174,MATCH(Berekeningen!AA$409,User_interface!$G$85:$G$174))*INDEX(User_interface!$I$85:$I$174,MATCH(Berekeningen!AA$409,User_interface!$G$85:$G$174))*User_interface!$K$54*User_interface!$K$55)</f>
        <v>17523.184755906983</v>
      </c>
      <c r="AB421" s="68">
        <f>IF(AB$409=" ", " ",INDEX(User_interface!$H$85:$H$174,MATCH(Berekeningen!AB$409,User_interface!$G$85:$G$174))*INDEX(User_interface!$I$85:$I$174,MATCH(Berekeningen!AB$409,User_interface!$G$85:$G$174))*User_interface!$K$54*User_interface!$K$55)</f>
        <v>15597.386751232807</v>
      </c>
      <c r="AC421" s="68">
        <f>IF(AC$409=" ", " ",INDEX(User_interface!$H$85:$H$174,MATCH(Berekeningen!AC$409,User_interface!$G$85:$G$174))*INDEX(User_interface!$I$85:$I$174,MATCH(Berekeningen!AC$409,User_interface!$G$85:$G$174))*User_interface!$K$54*User_interface!$K$55)</f>
        <v>13883.23394727232</v>
      </c>
      <c r="AD421" s="68">
        <f>IF(AD$409=" ", " ",INDEX(User_interface!$H$85:$H$174,MATCH(Berekeningen!AD$409,User_interface!$G$85:$G$174))*INDEX(User_interface!$I$85:$I$174,MATCH(Berekeningen!AD$409,User_interface!$G$85:$G$174))*User_interface!$K$54*User_interface!$K$55)</f>
        <v>12357.466536467091</v>
      </c>
      <c r="AE421" s="68">
        <f>IF(AE$409=" ", " ",INDEX(User_interface!$H$85:$H$174,MATCH(Berekeningen!AE$409,User_interface!$G$85:$G$174))*INDEX(User_interface!$I$85:$I$174,MATCH(Berekeningen!AE$409,User_interface!$G$85:$G$174))*User_interface!$K$54*User_interface!$K$55)</f>
        <v>10999.380964109356</v>
      </c>
      <c r="AF421" s="68">
        <f>IF(AF$409=" ", " ",INDEX(User_interface!$H$85:$H$174,MATCH(Berekeningen!AF$409,User_interface!$G$85:$G$174))*INDEX(User_interface!$I$85:$I$174,MATCH(Berekeningen!AF$409,User_interface!$G$85:$G$174))*User_interface!$K$54*User_interface!$K$55)</f>
        <v>9790.5489961537387</v>
      </c>
      <c r="AG421" s="68">
        <f>IF(AG$409=" ", " ",INDEX(User_interface!$H$85:$H$174,MATCH(Berekeningen!AG$409,User_interface!$G$85:$G$174))*INDEX(User_interface!$I$85:$I$174,MATCH(Berekeningen!AG$409,User_interface!$G$85:$G$174))*User_interface!$K$54*User_interface!$K$55)</f>
        <v>8714.5676614764416</v>
      </c>
      <c r="AH421" s="68">
        <f>IF(AH$409=" ", " ",INDEX(User_interface!$H$85:$H$174,MATCH(Berekeningen!AH$409,User_interface!$G$85:$G$174))*INDEX(User_interface!$I$85:$I$174,MATCH(Berekeningen!AH$409,User_interface!$G$85:$G$174))*User_interface!$K$54*User_interface!$K$55)</f>
        <v>7756.8366754801782</v>
      </c>
      <c r="AI421" s="68">
        <f>IF(AI$409=" ", " ",INDEX(User_interface!$H$85:$H$174,MATCH(Berekeningen!AI$409,User_interface!$G$85:$G$174))*INDEX(User_interface!$I$85:$I$174,MATCH(Berekeningen!AI$409,User_interface!$G$85:$G$174))*User_interface!$K$54*User_interface!$K$55)</f>
        <v>6904.3603248449062</v>
      </c>
      <c r="AJ421" s="68">
        <f>IF(AJ$409=" ", " ",INDEX(User_interface!$H$85:$H$174,MATCH(Berekeningen!AJ$409,User_interface!$G$85:$G$174))*INDEX(User_interface!$I$85:$I$174,MATCH(Berekeningen!AJ$409,User_interface!$G$85:$G$174))*User_interface!$K$54*User_interface!$K$55)</f>
        <v>6145.5711251444482</v>
      </c>
      <c r="AK421" s="68">
        <f>IF(AK$409=" ", " ",INDEX(User_interface!$H$85:$H$174,MATCH(Berekeningen!AK$409,User_interface!$G$85:$G$174))*INDEX(User_interface!$I$85:$I$174,MATCH(Berekeningen!AK$409,User_interface!$G$85:$G$174))*User_interface!$K$54*User_interface!$K$55)</f>
        <v>5285.1911676242262</v>
      </c>
      <c r="AL421" s="68">
        <f>IF(AL$409=" ", " ",INDEX(User_interface!$H$85:$H$174,MATCH(Berekeningen!AL$409,User_interface!$G$85:$G$174))*INDEX(User_interface!$I$85:$I$174,MATCH(Berekeningen!AL$409,User_interface!$G$85:$G$174))*User_interface!$K$54*User_interface!$K$55)</f>
        <v>4545.2644041568337</v>
      </c>
      <c r="AM421" s="68">
        <f>IF(AM$409=" ", " ",INDEX(User_interface!$H$85:$H$174,MATCH(Berekeningen!AM$409,User_interface!$G$85:$G$174))*INDEX(User_interface!$I$85:$I$174,MATCH(Berekeningen!AM$409,User_interface!$G$85:$G$174))*User_interface!$K$54*User_interface!$K$55)</f>
        <v>3908.9273875748772</v>
      </c>
      <c r="AN421" s="68">
        <f>IF(AN$409=" ", " ",INDEX(User_interface!$H$85:$H$174,MATCH(Berekeningen!AN$409,User_interface!$G$85:$G$174))*INDEX(User_interface!$I$85:$I$174,MATCH(Berekeningen!AN$409,User_interface!$G$85:$G$174))*User_interface!$K$54*User_interface!$K$55)</f>
        <v>3361.6775533143946</v>
      </c>
      <c r="AO421" s="68">
        <f>IF(AO$409=" ", " ",INDEX(User_interface!$H$85:$H$174,MATCH(Berekeningen!AO$409,User_interface!$G$85:$G$174))*INDEX(User_interface!$I$85:$I$174,MATCH(Berekeningen!AO$409,User_interface!$G$85:$G$174))*User_interface!$K$54*User_interface!$K$55)</f>
        <v>2891.0426958503795</v>
      </c>
      <c r="AP421" s="68">
        <f>IF(AP$409=" ", " ",INDEX(User_interface!$H$85:$H$174,MATCH(Berekeningen!AP$409,User_interface!$G$85:$G$174))*INDEX(User_interface!$I$85:$I$174,MATCH(Berekeningen!AP$409,User_interface!$G$85:$G$174))*User_interface!$K$54*User_interface!$K$55)</f>
        <v>2486.2967184313261</v>
      </c>
      <c r="AQ421" s="68">
        <f>IF(AQ$409=" ", " ",INDEX(User_interface!$H$85:$H$174,MATCH(Berekeningen!AQ$409,User_interface!$G$85:$G$174))*INDEX(User_interface!$I$85:$I$174,MATCH(Berekeningen!AQ$409,User_interface!$G$85:$G$174))*User_interface!$K$54*User_interface!$K$55)</f>
        <v>2138.2151778509401</v>
      </c>
      <c r="AR421" s="68">
        <f>IF(AR$409=" ", " ",INDEX(User_interface!$H$85:$H$174,MATCH(Berekeningen!AR$409,User_interface!$G$85:$G$174))*INDEX(User_interface!$I$85:$I$174,MATCH(Berekeningen!AR$409,User_interface!$G$85:$G$174))*User_interface!$K$54*User_interface!$K$55)</f>
        <v>1838.8650529518084</v>
      </c>
      <c r="AS421" s="68">
        <f>IF(AS$409=" ", " ",INDEX(User_interface!$H$85:$H$174,MATCH(Berekeningen!AS$409,User_interface!$G$85:$G$174))*INDEX(User_interface!$I$85:$I$174,MATCH(Berekeningen!AS$409,User_interface!$G$85:$G$174))*User_interface!$K$54*User_interface!$K$55)</f>
        <v>1581.4239455385552</v>
      </c>
      <c r="AT421" s="68" t="str">
        <f>IF(AT$409=" ", " ",INDEX(User_interface!$H$85:$H$174,MATCH(Berekeningen!AT$409,User_interface!$G$85:$G$174))*INDEX(User_interface!$I$85:$I$174,MATCH(Berekeningen!AT$409,User_interface!$G$85:$G$174))*User_interface!$K$54*User_interface!$K$55)</f>
        <v xml:space="preserve"> </v>
      </c>
      <c r="AU421" s="68" t="str">
        <f>IF(AU$409=" ", " ",INDEX(User_interface!$H$85:$H$174,MATCH(Berekeningen!AU$409,User_interface!$G$85:$G$174))*INDEX(User_interface!$I$85:$I$174,MATCH(Berekeningen!AU$409,User_interface!$G$85:$G$174))*User_interface!$K$54*User_interface!$K$55)</f>
        <v xml:space="preserve"> </v>
      </c>
      <c r="AV421" s="68" t="str">
        <f>IF(AV$409=" ", " ",INDEX(User_interface!$H$85:$H$174,MATCH(Berekeningen!AV$409,User_interface!$G$85:$G$174))*INDEX(User_interface!$I$85:$I$174,MATCH(Berekeningen!AV$409,User_interface!$G$85:$G$174))*User_interface!$K$54*User_interface!$K$55)</f>
        <v xml:space="preserve"> </v>
      </c>
      <c r="AW421" s="68" t="str">
        <f>IF(AW$409=" ", " ",INDEX(User_interface!$H$85:$H$174,MATCH(Berekeningen!AW$409,User_interface!$G$85:$G$174))*INDEX(User_interface!$I$85:$I$174,MATCH(Berekeningen!AW$409,User_interface!$G$85:$G$174))*User_interface!$K$54*User_interface!$K$55)</f>
        <v xml:space="preserve"> </v>
      </c>
      <c r="AX421" s="68" t="str">
        <f>IF(AX$409=" ", " ",INDEX(User_interface!$H$85:$H$174,MATCH(Berekeningen!AX$409,User_interface!$G$85:$G$174))*INDEX(User_interface!$I$85:$I$174,MATCH(Berekeningen!AX$409,User_interface!$G$85:$G$174))*User_interface!$K$54*User_interface!$K$55)</f>
        <v xml:space="preserve"> </v>
      </c>
      <c r="AY421" s="68" t="str">
        <f>IF(AY$409=" ", " ",INDEX(User_interface!$H$85:$H$174,MATCH(Berekeningen!AY$409,User_interface!$G$85:$G$174))*INDEX(User_interface!$I$85:$I$174,MATCH(Berekeningen!AY$409,User_interface!$G$85:$G$174))*User_interface!$K$54*User_interface!$K$55)</f>
        <v xml:space="preserve"> </v>
      </c>
      <c r="AZ421" s="68" t="str">
        <f>IF(AZ$409=" ", " ",INDEX(User_interface!$H$85:$H$174,MATCH(Berekeningen!AZ$409,User_interface!$G$85:$G$174))*INDEX(User_interface!$I$85:$I$174,MATCH(Berekeningen!AZ$409,User_interface!$G$85:$G$174))*User_interface!$K$54*User_interface!$K$55)</f>
        <v xml:space="preserve"> </v>
      </c>
      <c r="BA421" s="68" t="str">
        <f>IF(BA$409=" ", " ",INDEX(User_interface!$H$85:$H$174,MATCH(Berekeningen!BA$409,User_interface!$G$85:$G$174))*INDEX(User_interface!$I$85:$I$174,MATCH(Berekeningen!BA$409,User_interface!$G$85:$G$174))*User_interface!$K$54*User_interface!$K$55)</f>
        <v xml:space="preserve"> </v>
      </c>
      <c r="BB421" s="68" t="str">
        <f>IF(BB$409=" ", " ",INDEX(User_interface!$H$85:$H$174,MATCH(Berekeningen!BB$409,User_interface!$G$85:$G$174))*INDEX(User_interface!$I$85:$I$174,MATCH(Berekeningen!BB$409,User_interface!$G$85:$G$174))*User_interface!$K$54*User_interface!$K$55)</f>
        <v xml:space="preserve"> </v>
      </c>
      <c r="BC421" s="68" t="str">
        <f>IF(BC$409=" ", " ",INDEX(User_interface!$H$85:$H$174,MATCH(Berekeningen!BC$409,User_interface!$G$85:$G$174))*INDEX(User_interface!$I$85:$I$174,MATCH(Berekeningen!BC$409,User_interface!$G$85:$G$174))*User_interface!$K$54*User_interface!$K$55)</f>
        <v xml:space="preserve"> </v>
      </c>
      <c r="BD421" s="68" t="str">
        <f>IF(BD$409=" ", " ",INDEX(User_interface!$H$85:$H$174,MATCH(Berekeningen!BD$409,User_interface!$G$85:$G$174))*INDEX(User_interface!$I$85:$I$174,MATCH(Berekeningen!BD$409,User_interface!$G$85:$G$174))*User_interface!$K$54*User_interface!$K$55)</f>
        <v xml:space="preserve"> </v>
      </c>
      <c r="BE421" s="68" t="str">
        <f>IF(BE$409=" ", " ",INDEX(User_interface!$H$85:$H$174,MATCH(Berekeningen!BE$409,User_interface!$G$85:$G$174))*INDEX(User_interface!$I$85:$I$174,MATCH(Berekeningen!BE$409,User_interface!$G$85:$G$174))*User_interface!$K$54*User_interface!$K$55)</f>
        <v xml:space="preserve"> </v>
      </c>
      <c r="BF421" s="68" t="str">
        <f>IF(BF$409=" ", " ",INDEX(User_interface!$H$85:$H$174,MATCH(Berekeningen!BF$409,User_interface!$G$85:$G$174))*INDEX(User_interface!$I$85:$I$174,MATCH(Berekeningen!BF$409,User_interface!$G$85:$G$174))*User_interface!$K$54*User_interface!$K$55)</f>
        <v xml:space="preserve"> </v>
      </c>
      <c r="BG421" s="68" t="str">
        <f>IF(BG$409=" ", " ",INDEX(User_interface!$H$85:$H$174,MATCH(Berekeningen!BG$409,User_interface!$G$85:$G$174))*INDEX(User_interface!$I$85:$I$174,MATCH(Berekeningen!BG$409,User_interface!$G$85:$G$174))*User_interface!$K$54*User_interface!$K$55)</f>
        <v xml:space="preserve"> </v>
      </c>
      <c r="BH421" s="68" t="str">
        <f>IF(BH$409=" ", " ",INDEX(User_interface!$H$85:$H$174,MATCH(Berekeningen!BH$409,User_interface!$G$85:$G$174))*INDEX(User_interface!$I$85:$I$174,MATCH(Berekeningen!BH$409,User_interface!$G$85:$G$174))*User_interface!$K$54*User_interface!$K$55)</f>
        <v xml:space="preserve"> </v>
      </c>
      <c r="BI421" s="68" t="str">
        <f>IF(BI$409=" ", " ",INDEX(User_interface!$H$85:$H$174,MATCH(Berekeningen!BI$409,User_interface!$G$85:$G$174))*INDEX(User_interface!$I$85:$I$174,MATCH(Berekeningen!BI$409,User_interface!$G$85:$G$174))*User_interface!$K$54*User_interface!$K$55)</f>
        <v xml:space="preserve"> </v>
      </c>
      <c r="BJ421" s="68" t="str">
        <f>IF(BJ$409=" ", " ",INDEX(User_interface!$H$85:$H$174,MATCH(Berekeningen!BJ$409,User_interface!$G$85:$G$174))*INDEX(User_interface!$I$85:$I$174,MATCH(Berekeningen!BJ$409,User_interface!$G$85:$G$174))*User_interface!$K$54*User_interface!$K$55)</f>
        <v xml:space="preserve"> </v>
      </c>
      <c r="BK421" s="68" t="str">
        <f>IF(BK$409=" ", " ",INDEX(User_interface!$H$85:$H$174,MATCH(Berekeningen!BK$409,User_interface!$G$85:$G$174))*INDEX(User_interface!$I$85:$I$174,MATCH(Berekeningen!BK$409,User_interface!$G$85:$G$174))*User_interface!$K$54*User_interface!$K$55)</f>
        <v xml:space="preserve"> </v>
      </c>
      <c r="BL421" s="68" t="str">
        <f>IF(BL$409=" ", " ",INDEX(User_interface!$H$85:$H$174,MATCH(Berekeningen!BL$409,User_interface!$G$85:$G$174))*INDEX(User_interface!$I$85:$I$174,MATCH(Berekeningen!BL$409,User_interface!$G$85:$G$174))*User_interface!$K$54*User_interface!$K$55)</f>
        <v xml:space="preserve"> </v>
      </c>
      <c r="BM421" s="68" t="str">
        <f>IF(BM$409=" ", " ",INDEX(User_interface!$H$85:$H$174,MATCH(Berekeningen!BM$409,User_interface!$G$85:$G$174))*INDEX(User_interface!$I$85:$I$174,MATCH(Berekeningen!BM$409,User_interface!$G$85:$G$174))*User_interface!$K$54*User_interface!$K$55)</f>
        <v xml:space="preserve"> </v>
      </c>
    </row>
    <row r="422" spans="2:65">
      <c r="B422" s="68" t="s">
        <v>5</v>
      </c>
      <c r="C422" s="68" t="s">
        <v>193</v>
      </c>
      <c r="D422" s="68" t="s">
        <v>6</v>
      </c>
      <c r="E422" s="86" t="str">
        <f t="shared" si="22"/>
        <v>Ref.</v>
      </c>
      <c r="P422" s="68">
        <f>IF(P$409=" ", " ",INDEX(User_interface!$L$85:$L$174,MATCH(Berekeningen!P$409,User_interface!$K$85:$K$174))*INDEX(User_interface!$M$85:$M$174,MATCH(Berekeningen!P$409,User_interface!$K$85:$K$174))*User_interface!$K$54*User_interface!$K$55)</f>
        <v>24857.781095608752</v>
      </c>
      <c r="Q422" s="68">
        <f>IF(Q$409=" ", " ",INDEX(User_interface!$L$85:$L$174,MATCH(Berekeningen!Q$409,User_interface!$K$85:$K$174))*INDEX(User_interface!$M$85:$M$174,MATCH(Berekeningen!Q$409,User_interface!$K$85:$K$174))*User_interface!$K$54*User_interface!$K$55)</f>
        <v>22125.91095320135</v>
      </c>
      <c r="R422" s="68">
        <f>IF(R$409=" ", " ",INDEX(User_interface!$L$85:$L$174,MATCH(Berekeningen!R$409,User_interface!$K$85:$K$174))*INDEX(User_interface!$M$85:$M$174,MATCH(Berekeningen!R$409,User_interface!$K$85:$K$174))*User_interface!$K$54*User_interface!$K$55)</f>
        <v>19694.273339444517</v>
      </c>
      <c r="S422" s="68">
        <f>IF(S$409=" ", " ",INDEX(User_interface!$L$85:$L$174,MATCH(Berekeningen!S$409,User_interface!$K$85:$K$174))*INDEX(User_interface!$M$85:$M$174,MATCH(Berekeningen!S$409,User_interface!$K$85:$K$174))*User_interface!$K$54*User_interface!$K$55)</f>
        <v>17529.872699439562</v>
      </c>
      <c r="T422" s="68">
        <f>IF(T$409=" ", " ",INDEX(User_interface!$L$85:$L$174,MATCH(Berekeningen!T$409,User_interface!$K$85:$K$174))*INDEX(User_interface!$M$85:$M$174,MATCH(Berekeningen!T$409,User_interface!$K$85:$K$174))*User_interface!$K$54*User_interface!$K$55)</f>
        <v>15603.339689771155</v>
      </c>
      <c r="U422" s="68">
        <f>IF(U$409=" ", " ",INDEX(User_interface!$L$85:$L$174,MATCH(Berekeningen!U$409,User_interface!$K$85:$K$174))*INDEX(User_interface!$M$85:$M$174,MATCH(Berekeningen!U$409,User_interface!$K$85:$K$174))*User_interface!$K$54*User_interface!$K$55)</f>
        <v>13888.532657865302</v>
      </c>
      <c r="V422" s="68">
        <f>IF(V$409=" ", " ",INDEX(User_interface!$L$85:$L$174,MATCH(Berekeningen!V$409,User_interface!$K$85:$K$174))*INDEX(User_interface!$M$85:$M$174,MATCH(Berekeningen!V$409,User_interface!$K$85:$K$174))*User_interface!$K$54*User_interface!$K$55)</f>
        <v>12362.182918765906</v>
      </c>
      <c r="W422" s="68">
        <f>IF(W$409=" ", " ",INDEX(User_interface!$L$85:$L$174,MATCH(Berekeningen!W$409,User_interface!$K$85:$K$174))*INDEX(User_interface!$M$85:$M$174,MATCH(Berekeningen!W$409,User_interface!$K$85:$K$174))*User_interface!$K$54*User_interface!$K$55)</f>
        <v>11003.579015993531</v>
      </c>
      <c r="X422" s="68">
        <f>IF(X$409=" ", " ",INDEX(User_interface!$L$85:$L$174,MATCH(Berekeningen!X$409,User_interface!$K$85:$K$174))*INDEX(User_interface!$M$85:$M$174,MATCH(Berekeningen!X$409,User_interface!$K$85:$K$174))*User_interface!$K$54*User_interface!$K$55)</f>
        <v>9794.2856821358437</v>
      </c>
      <c r="Y422" s="68">
        <f>IF(Y$409=" ", " ",INDEX(User_interface!$L$85:$L$174,MATCH(Berekeningen!Y$409,User_interface!$K$85:$K$174))*INDEX(User_interface!$M$85:$M$174,MATCH(Berekeningen!Y$409,User_interface!$K$85:$K$174))*User_interface!$K$54*User_interface!$K$55)</f>
        <v>8717.8936856691107</v>
      </c>
      <c r="Z422" s="68">
        <f>IF(Z$409=" ", " ",INDEX(User_interface!$L$85:$L$174,MATCH(Berekeningen!Z$409,User_interface!$K$85:$K$174))*INDEX(User_interface!$M$85:$M$174,MATCH(Berekeningen!Z$409,User_interface!$K$85:$K$174))*User_interface!$K$54*User_interface!$K$55)</f>
        <v>7759.7971696140748</v>
      </c>
      <c r="AA422" s="68">
        <f>IF(AA$409=" ", " ",INDEX(User_interface!$L$85:$L$174,MATCH(Berekeningen!AA$409,User_interface!$K$85:$K$174))*INDEX(User_interface!$M$85:$M$174,MATCH(Berekeningen!AA$409,User_interface!$K$85:$K$174))*User_interface!$K$54*User_interface!$K$55)</f>
        <v>6906.9954606734873</v>
      </c>
      <c r="AB422" s="68">
        <f>IF(AB$409=" ", " ",INDEX(User_interface!$L$85:$L$174,MATCH(Berekeningen!AB$409,User_interface!$K$85:$K$174))*INDEX(User_interface!$M$85:$M$174,MATCH(Berekeningen!AB$409,User_interface!$K$85:$K$174))*User_interface!$K$54*User_interface!$K$55)</f>
        <v>6147.9166595454717</v>
      </c>
      <c r="AC422" s="68">
        <f>IF(AC$409=" ", " ",INDEX(User_interface!$L$85:$L$174,MATCH(Berekeningen!AC$409,User_interface!$K$85:$K$174))*INDEX(User_interface!$M$85:$M$174,MATCH(Berekeningen!AC$409,User_interface!$K$85:$K$174))*User_interface!$K$54*User_interface!$K$55)</f>
        <v>5472.260618661423</v>
      </c>
      <c r="AD422" s="68">
        <f>IF(AD$409=" ", " ",INDEX(User_interface!$L$85:$L$174,MATCH(Berekeningen!AD$409,User_interface!$K$85:$K$174))*INDEX(User_interface!$M$85:$M$174,MATCH(Berekeningen!AD$409,User_interface!$K$85:$K$174))*User_interface!$K$54*User_interface!$K$55)</f>
        <v>4870.8591766705331</v>
      </c>
      <c r="AE422" s="68">
        <f>IF(AE$409=" ", " ",INDEX(User_interface!$L$85:$L$174,MATCH(Berekeningen!AE$409,User_interface!$K$85:$K$174))*INDEX(User_interface!$M$85:$M$174,MATCH(Berekeningen!AE$409,User_interface!$K$85:$K$174))*User_interface!$K$54*User_interface!$K$55)</f>
        <v>4335.551753154441</v>
      </c>
      <c r="AF422" s="68">
        <f>IF(AF$409=" ", " ",INDEX(User_interface!$L$85:$L$174,MATCH(Berekeningen!AF$409,User_interface!$K$85:$K$174))*INDEX(User_interface!$M$85:$M$174,MATCH(Berekeningen!AF$409,User_interface!$K$85:$K$174))*User_interface!$K$54*User_interface!$K$55)</f>
        <v>3859.074615482768</v>
      </c>
      <c r="AG422" s="68">
        <f>IF(AG$409=" ", " ",INDEX(User_interface!$L$85:$L$174,MATCH(Berekeningen!AG$409,User_interface!$K$85:$K$174))*INDEX(User_interface!$M$85:$M$174,MATCH(Berekeningen!AG$409,User_interface!$K$85:$K$174))*User_interface!$K$54*User_interface!$K$55)</f>
        <v>3434.9623152412119</v>
      </c>
      <c r="AH422" s="68">
        <f>IF(AH$409=" ", " ",INDEX(User_interface!$L$85:$L$174,MATCH(Berekeningen!AH$409,User_interface!$K$85:$K$174))*INDEX(User_interface!$M$85:$M$174,MATCH(Berekeningen!AH$409,User_interface!$K$85:$K$174))*User_interface!$K$54*User_interface!$K$55)</f>
        <v>3057.4599567962023</v>
      </c>
      <c r="AI422" s="68">
        <f>IF(AI$409=" ", " ",INDEX(User_interface!$L$85:$L$174,MATCH(Berekeningen!AI$409,User_interface!$K$85:$K$174))*INDEX(User_interface!$M$85:$M$174,MATCH(Berekeningen!AI$409,User_interface!$K$85:$K$174))*User_interface!$K$54*User_interface!$K$55)</f>
        <v>2721.4451075442994</v>
      </c>
      <c r="AJ422" s="68">
        <f>IF(AJ$409=" ", " ",INDEX(User_interface!$L$85:$L$174,MATCH(Berekeningen!AJ$409,User_interface!$K$85:$K$174))*INDEX(User_interface!$M$85:$M$174,MATCH(Berekeningen!AJ$409,User_interface!$K$85:$K$174))*User_interface!$K$54*User_interface!$K$55)</f>
        <v>2422.3582902251796</v>
      </c>
      <c r="AK422" s="68">
        <f>IF(AK$409=" ", " ",INDEX(User_interface!$L$85:$L$174,MATCH(Berekeningen!AK$409,User_interface!$K$85:$K$174))*INDEX(User_interface!$M$85:$M$174,MATCH(Berekeningen!AK$409,User_interface!$K$85:$K$174))*User_interface!$K$54*User_interface!$K$55)</f>
        <v>2903.1331765823215</v>
      </c>
      <c r="AL422" s="68">
        <f>IF(AL$409=" ", " ",INDEX(User_interface!$L$85:$L$174,MATCH(Berekeningen!AL$409,User_interface!$K$85:$K$174))*INDEX(User_interface!$M$85:$M$174,MATCH(Berekeningen!AL$409,User_interface!$K$85:$K$174))*User_interface!$K$54*User_interface!$K$55)</f>
        <v>2496.6945318607964</v>
      </c>
      <c r="AM422" s="68">
        <f>IF(AM$409=" ", " ",INDEX(User_interface!$L$85:$L$174,MATCH(Berekeningen!AM$409,User_interface!$K$85:$K$174))*INDEX(User_interface!$M$85:$M$174,MATCH(Berekeningen!AM$409,User_interface!$K$85:$K$174))*User_interface!$K$54*User_interface!$K$55)</f>
        <v>2147.1572974002852</v>
      </c>
      <c r="AN422" s="68">
        <f>IF(AN$409=" ", " ",INDEX(User_interface!$L$85:$L$174,MATCH(Berekeningen!AN$409,User_interface!$K$85:$K$174))*INDEX(User_interface!$M$85:$M$174,MATCH(Berekeningen!AN$409,User_interface!$K$85:$K$174))*User_interface!$K$54*User_interface!$K$55)</f>
        <v>1846.5552757642449</v>
      </c>
      <c r="AO422" s="68">
        <f>IF(AO$409=" ", " ",INDEX(User_interface!$L$85:$L$174,MATCH(Berekeningen!AO$409,User_interface!$K$85:$K$174))*INDEX(User_interface!$M$85:$M$174,MATCH(Berekeningen!AO$409,User_interface!$K$85:$K$174))*User_interface!$K$54*User_interface!$K$55)</f>
        <v>1588.0375371572507</v>
      </c>
      <c r="AP422" s="68">
        <f>IF(AP$409=" ", " ",INDEX(User_interface!$L$85:$L$174,MATCH(Berekeningen!AP$409,User_interface!$K$85:$K$174))*INDEX(User_interface!$M$85:$M$174,MATCH(Berekeningen!AP$409,User_interface!$K$85:$K$174))*User_interface!$K$54*User_interface!$K$55)</f>
        <v>1365.7122819552358</v>
      </c>
      <c r="AQ422" s="68">
        <f>IF(AQ$409=" ", " ",INDEX(User_interface!$L$85:$L$174,MATCH(Berekeningen!AQ$409,User_interface!$K$85:$K$174))*INDEX(User_interface!$M$85:$M$174,MATCH(Berekeningen!AQ$409,User_interface!$K$85:$K$174))*User_interface!$K$54*User_interface!$K$55)</f>
        <v>1174.5125624815028</v>
      </c>
      <c r="AR422" s="68">
        <f>IF(AR$409=" ", " ",INDEX(User_interface!$L$85:$L$174,MATCH(Berekeningen!AR$409,User_interface!$K$85:$K$174))*INDEX(User_interface!$M$85:$M$174,MATCH(Berekeningen!AR$409,User_interface!$K$85:$K$174))*User_interface!$K$54*User_interface!$K$55)</f>
        <v>1010.0808037340922</v>
      </c>
      <c r="AS422" s="68">
        <f>IF(AS$409=" ", " ",INDEX(User_interface!$L$85:$L$174,MATCH(Berekeningen!AS$409,User_interface!$K$85:$K$174))*INDEX(User_interface!$M$85:$M$174,MATCH(Berekeningen!AS$409,User_interface!$K$85:$K$174))*User_interface!$K$54*User_interface!$K$55)</f>
        <v>868.66949121131927</v>
      </c>
      <c r="AT422" s="68" t="str">
        <f>IF(AT$409=" ", " ",INDEX(User_interface!$L$85:$L$174,MATCH(Berekeningen!AT$409,User_interface!$K$85:$K$174))*INDEX(User_interface!$M$85:$M$174,MATCH(Berekeningen!AT$409,User_interface!$K$85:$K$174))*User_interface!$K$54*User_interface!$K$55)</f>
        <v xml:space="preserve"> </v>
      </c>
      <c r="AU422" s="68" t="str">
        <f>IF(AU$409=" ", " ",INDEX(User_interface!$L$85:$L$174,MATCH(Berekeningen!AU$409,User_interface!$K$85:$K$174))*INDEX(User_interface!$M$85:$M$174,MATCH(Berekeningen!AU$409,User_interface!$K$85:$K$174))*User_interface!$K$54*User_interface!$K$55)</f>
        <v xml:space="preserve"> </v>
      </c>
      <c r="AV422" s="68" t="str">
        <f>IF(AV$409=" ", " ",INDEX(User_interface!$L$85:$L$174,MATCH(Berekeningen!AV$409,User_interface!$K$85:$K$174))*INDEX(User_interface!$M$85:$M$174,MATCH(Berekeningen!AV$409,User_interface!$K$85:$K$174))*User_interface!$K$54*User_interface!$K$55)</f>
        <v xml:space="preserve"> </v>
      </c>
      <c r="AW422" s="68" t="str">
        <f>IF(AW$409=" ", " ",INDEX(User_interface!$L$85:$L$174,MATCH(Berekeningen!AW$409,User_interface!$K$85:$K$174))*INDEX(User_interface!$M$85:$M$174,MATCH(Berekeningen!AW$409,User_interface!$K$85:$K$174))*User_interface!$K$54*User_interface!$K$55)</f>
        <v xml:space="preserve"> </v>
      </c>
      <c r="AX422" s="68" t="str">
        <f>IF(AX$409=" ", " ",INDEX(User_interface!$L$85:$L$174,MATCH(Berekeningen!AX$409,User_interface!$K$85:$K$174))*INDEX(User_interface!$M$85:$M$174,MATCH(Berekeningen!AX$409,User_interface!$K$85:$K$174))*User_interface!$K$54*User_interface!$K$55)</f>
        <v xml:space="preserve"> </v>
      </c>
      <c r="AY422" s="68" t="str">
        <f>IF(AY$409=" ", " ",INDEX(User_interface!$L$85:$L$174,MATCH(Berekeningen!AY$409,User_interface!$K$85:$K$174))*INDEX(User_interface!$M$85:$M$174,MATCH(Berekeningen!AY$409,User_interface!$K$85:$K$174))*User_interface!$K$54*User_interface!$K$55)</f>
        <v xml:space="preserve"> </v>
      </c>
      <c r="AZ422" s="68" t="str">
        <f>IF(AZ$409=" ", " ",INDEX(User_interface!$L$85:$L$174,MATCH(Berekeningen!AZ$409,User_interface!$K$85:$K$174))*INDEX(User_interface!$M$85:$M$174,MATCH(Berekeningen!AZ$409,User_interface!$K$85:$K$174))*User_interface!$K$54*User_interface!$K$55)</f>
        <v xml:space="preserve"> </v>
      </c>
      <c r="BA422" s="68" t="str">
        <f>IF(BA$409=" ", " ",INDEX(User_interface!$L$85:$L$174,MATCH(Berekeningen!BA$409,User_interface!$K$85:$K$174))*INDEX(User_interface!$M$85:$M$174,MATCH(Berekeningen!BA$409,User_interface!$K$85:$K$174))*User_interface!$K$54*User_interface!$K$55)</f>
        <v xml:space="preserve"> </v>
      </c>
      <c r="BB422" s="68" t="str">
        <f>IF(BB$409=" ", " ",INDEX(User_interface!$L$85:$L$174,MATCH(Berekeningen!BB$409,User_interface!$K$85:$K$174))*INDEX(User_interface!$M$85:$M$174,MATCH(Berekeningen!BB$409,User_interface!$K$85:$K$174))*User_interface!$K$54*User_interface!$K$55)</f>
        <v xml:space="preserve"> </v>
      </c>
      <c r="BC422" s="68" t="str">
        <f>IF(BC$409=" ", " ",INDEX(User_interface!$L$85:$L$174,MATCH(Berekeningen!BC$409,User_interface!$K$85:$K$174))*INDEX(User_interface!$M$85:$M$174,MATCH(Berekeningen!BC$409,User_interface!$K$85:$K$174))*User_interface!$K$54*User_interface!$K$55)</f>
        <v xml:space="preserve"> </v>
      </c>
      <c r="BD422" s="68" t="str">
        <f>IF(BD$409=" ", " ",INDEX(User_interface!$L$85:$L$174,MATCH(Berekeningen!BD$409,User_interface!$K$85:$K$174))*INDEX(User_interface!$M$85:$M$174,MATCH(Berekeningen!BD$409,User_interface!$K$85:$K$174))*User_interface!$K$54*User_interface!$K$55)</f>
        <v xml:space="preserve"> </v>
      </c>
      <c r="BE422" s="68" t="str">
        <f>IF(BE$409=" ", " ",INDEX(User_interface!$L$85:$L$174,MATCH(Berekeningen!BE$409,User_interface!$K$85:$K$174))*INDEX(User_interface!$M$85:$M$174,MATCH(Berekeningen!BE$409,User_interface!$K$85:$K$174))*User_interface!$K$54*User_interface!$K$55)</f>
        <v xml:space="preserve"> </v>
      </c>
      <c r="BF422" s="68" t="str">
        <f>IF(BF$409=" ", " ",INDEX(User_interface!$L$85:$L$174,MATCH(Berekeningen!BF$409,User_interface!$K$85:$K$174))*INDEX(User_interface!$M$85:$M$174,MATCH(Berekeningen!BF$409,User_interface!$K$85:$K$174))*User_interface!$K$54*User_interface!$K$55)</f>
        <v xml:space="preserve"> </v>
      </c>
      <c r="BG422" s="68" t="str">
        <f>IF(BG$409=" ", " ",INDEX(User_interface!$L$85:$L$174,MATCH(Berekeningen!BG$409,User_interface!$K$85:$K$174))*INDEX(User_interface!$M$85:$M$174,MATCH(Berekeningen!BG$409,User_interface!$K$85:$K$174))*User_interface!$K$54*User_interface!$K$55)</f>
        <v xml:space="preserve"> </v>
      </c>
      <c r="BH422" s="68" t="str">
        <f>IF(BH$409=" ", " ",INDEX(User_interface!$L$85:$L$174,MATCH(Berekeningen!BH$409,User_interface!$K$85:$K$174))*INDEX(User_interface!$M$85:$M$174,MATCH(Berekeningen!BH$409,User_interface!$K$85:$K$174))*User_interface!$K$54*User_interface!$K$55)</f>
        <v xml:space="preserve"> </v>
      </c>
      <c r="BI422" s="68" t="str">
        <f>IF(BI$409=" ", " ",INDEX(User_interface!$L$85:$L$174,MATCH(Berekeningen!BI$409,User_interface!$K$85:$K$174))*INDEX(User_interface!$M$85:$M$174,MATCH(Berekeningen!BI$409,User_interface!$K$85:$K$174))*User_interface!$K$54*User_interface!$K$55)</f>
        <v xml:space="preserve"> </v>
      </c>
      <c r="BJ422" s="68" t="str">
        <f>IF(BJ$409=" ", " ",INDEX(User_interface!$L$85:$L$174,MATCH(Berekeningen!BJ$409,User_interface!$K$85:$K$174))*INDEX(User_interface!$M$85:$M$174,MATCH(Berekeningen!BJ$409,User_interface!$K$85:$K$174))*User_interface!$K$54*User_interface!$K$55)</f>
        <v xml:space="preserve"> </v>
      </c>
      <c r="BK422" s="68" t="str">
        <f>IF(BK$409=" ", " ",INDEX(User_interface!$L$85:$L$174,MATCH(Berekeningen!BK$409,User_interface!$K$85:$K$174))*INDEX(User_interface!$M$85:$M$174,MATCH(Berekeningen!BK$409,User_interface!$K$85:$K$174))*User_interface!$K$54*User_interface!$K$55)</f>
        <v xml:space="preserve"> </v>
      </c>
      <c r="BL422" s="68" t="str">
        <f>IF(BL$409=" ", " ",INDEX(User_interface!$L$85:$L$174,MATCH(Berekeningen!BL$409,User_interface!$K$85:$K$174))*INDEX(User_interface!$M$85:$M$174,MATCH(Berekeningen!BL$409,User_interface!$K$85:$K$174))*User_interface!$K$54*User_interface!$K$55)</f>
        <v xml:space="preserve"> </v>
      </c>
      <c r="BM422" s="68" t="str">
        <f>IF(BM$409=" ", " ",INDEX(User_interface!$L$85:$L$174,MATCH(Berekeningen!BM$409,User_interface!$K$85:$K$174))*INDEX(User_interface!$M$85:$M$174,MATCH(Berekeningen!BM$409,User_interface!$K$85:$K$174))*User_interface!$K$54*User_interface!$K$55)</f>
        <v xml:space="preserve"> </v>
      </c>
    </row>
    <row r="423" spans="2:65">
      <c r="B423" s="68" t="s">
        <v>5</v>
      </c>
      <c r="C423" s="68" t="s">
        <v>194</v>
      </c>
      <c r="D423" s="68" t="s">
        <v>6</v>
      </c>
      <c r="E423" s="86" t="str">
        <f t="shared" si="22"/>
        <v>Ref.</v>
      </c>
      <c r="P423" s="68">
        <f>IF(P$409=" ", " ",INDEX(User_interface!$P$85:$P$174,MATCH(Berekeningen!P$409,User_interface!$O$85:$O$174))*INDEX(User_interface!$Q$85:$Q$174,MATCH(Berekeningen!P$409,User_interface!$O$85:$O$174))*User_interface!$K$54*User_interface!$K$55)</f>
        <v>3424.952230040627</v>
      </c>
      <c r="Q423" s="68">
        <f>IF(Q$409=" ", " ",INDEX(User_interface!$P$85:$P$174,MATCH(Berekeningen!Q$409,User_interface!$O$85:$O$174))*INDEX(User_interface!$Q$85:$Q$174,MATCH(Berekeningen!Q$409,User_interface!$O$85:$O$174))*User_interface!$K$54*User_interface!$K$55)</f>
        <v>3048.5499799591616</v>
      </c>
      <c r="R423" s="68">
        <f>IF(R$409=" ", " ",INDEX(User_interface!$P$85:$P$174,MATCH(Berekeningen!R$409,User_interface!$O$85:$O$174))*INDEX(User_interface!$Q$85:$Q$174,MATCH(Berekeningen!R$409,User_interface!$O$85:$O$174))*User_interface!$K$54*User_interface!$K$55)</f>
        <v>2713.5143371616496</v>
      </c>
      <c r="S423" s="68">
        <f>IF(S$409=" ", " ",INDEX(User_interface!$P$85:$P$174,MATCH(Berekeningen!S$409,User_interface!$O$85:$O$174))*INDEX(User_interface!$Q$85:$Q$174,MATCH(Berekeningen!S$409,User_interface!$O$85:$O$174))*User_interface!$K$54*User_interface!$K$55)</f>
        <v>2415.2991115075838</v>
      </c>
      <c r="T423" s="68">
        <f>IF(T$409=" ", " ",INDEX(User_interface!$P$85:$P$174,MATCH(Berekeningen!T$409,User_interface!$O$85:$O$174))*INDEX(User_interface!$Q$85:$Q$174,MATCH(Berekeningen!T$409,User_interface!$O$85:$O$174))*User_interface!$K$54*User_interface!$K$55)</f>
        <v>2149.8577391529002</v>
      </c>
      <c r="U423" s="68">
        <f>IF(U$409=" ", " ",INDEX(User_interface!$P$85:$P$174,MATCH(Berekeningen!U$409,User_interface!$O$85:$O$174))*INDEX(User_interface!$Q$85:$Q$174,MATCH(Berekeningen!U$409,User_interface!$O$85:$O$174))*User_interface!$K$54*User_interface!$K$55)</f>
        <v>1913.588373619996</v>
      </c>
      <c r="V423" s="68">
        <f>IF(V$409=" ", " ",INDEX(User_interface!$P$85:$P$174,MATCH(Berekeningen!V$409,User_interface!$O$85:$O$174))*INDEX(User_interface!$Q$85:$Q$174,MATCH(Berekeningen!V$409,User_interface!$O$85:$O$174))*User_interface!$K$54*User_interface!$K$55)</f>
        <v>1703.2850113591583</v>
      </c>
      <c r="W423" s="68">
        <f>IF(W$409=" ", " ",INDEX(User_interface!$P$85:$P$174,MATCH(Berekeningen!W$409,User_interface!$O$85:$O$174))*INDEX(User_interface!$Q$85:$Q$174,MATCH(Berekeningen!W$409,User_interface!$O$85:$O$174))*User_interface!$K$54*User_interface!$K$55)</f>
        <v>1516.0939886107867</v>
      </c>
      <c r="X423" s="68">
        <f>IF(X$409=" ", " ",INDEX(User_interface!$P$85:$P$174,MATCH(Berekeningen!X$409,User_interface!$O$85:$O$174))*INDEX(User_interface!$Q$85:$Q$174,MATCH(Berekeningen!X$409,User_interface!$O$85:$O$174))*User_interface!$K$54*User_interface!$K$55)</f>
        <v>1349.4752592624609</v>
      </c>
      <c r="Y423" s="68">
        <f>IF(Y$409=" ", " ",INDEX(User_interface!$P$85:$P$174,MATCH(Berekeningen!Y$409,User_interface!$O$85:$O$174))*INDEX(User_interface!$Q$85:$Q$174,MATCH(Berekeningen!Y$409,User_interface!$O$85:$O$174))*User_interface!$K$54*User_interface!$K$55)</f>
        <v>1201.1679282695161</v>
      </c>
      <c r="Z423" s="68">
        <f>IF(Z$409=" ", " ",INDEX(User_interface!$P$85:$P$174,MATCH(Berekeningen!Z$409,User_interface!$O$85:$O$174))*INDEX(User_interface!$Q$85:$Q$174,MATCH(Berekeningen!Z$409,User_interface!$O$85:$O$174))*User_interface!$K$54*User_interface!$K$55)</f>
        <v>1069.1595729526964</v>
      </c>
      <c r="AA423" s="68">
        <f>IF(AA$409=" ", " ",INDEX(User_interface!$P$85:$P$174,MATCH(Berekeningen!AA$409,User_interface!$O$85:$O$174))*INDEX(User_interface!$Q$85:$Q$174,MATCH(Berekeningen!AA$409,User_interface!$O$85:$O$174))*User_interface!$K$54*User_interface!$K$55)</f>
        <v>951.65893588519486</v>
      </c>
      <c r="AB423" s="68">
        <f>IF(AB$409=" ", " ",INDEX(User_interface!$P$85:$P$174,MATCH(Berekeningen!AB$409,User_interface!$O$85:$O$174))*INDEX(User_interface!$Q$85:$Q$174,MATCH(Berekeningen!AB$409,User_interface!$O$85:$O$174))*User_interface!$K$54*User_interface!$K$55)</f>
        <v>847.0716188314118</v>
      </c>
      <c r="AC423" s="68">
        <f>IF(AC$409=" ", " ",INDEX(User_interface!$P$85:$P$174,MATCH(Berekeningen!AC$409,User_interface!$O$85:$O$174))*INDEX(User_interface!$Q$85:$Q$174,MATCH(Berekeningen!AC$409,User_interface!$O$85:$O$174))*User_interface!$K$54*User_interface!$K$55)</f>
        <v>753.97844792183969</v>
      </c>
      <c r="AD423" s="68">
        <f>IF(AD$409=" ", " ",INDEX(User_interface!$P$85:$P$174,MATCH(Berekeningen!AD$409,User_interface!$O$85:$O$174))*INDEX(User_interface!$Q$85:$Q$174,MATCH(Berekeningen!AD$409,User_interface!$O$85:$O$174))*User_interface!$K$54*User_interface!$K$55)</f>
        <v>671.11621649522954</v>
      </c>
      <c r="AE423" s="68">
        <f>IF(AE$409=" ", " ",INDEX(User_interface!$P$85:$P$174,MATCH(Berekeningen!AE$409,User_interface!$O$85:$O$174))*INDEX(User_interface!$Q$85:$Q$174,MATCH(Berekeningen!AE$409,User_interface!$O$85:$O$174))*User_interface!$K$54*User_interface!$K$55)</f>
        <v>597.3605443024037</v>
      </c>
      <c r="AF423" s="68">
        <f>IF(AF$409=" ", " ",INDEX(User_interface!$P$85:$P$174,MATCH(Berekeningen!AF$409,User_interface!$O$85:$O$174))*INDEX(User_interface!$Q$85:$Q$174,MATCH(Berekeningen!AF$409,User_interface!$O$85:$O$174))*User_interface!$K$54*User_interface!$K$55)</f>
        <v>531.71062048356953</v>
      </c>
      <c r="AG423" s="68">
        <f>IF(AG$409=" ", " ",INDEX(User_interface!$P$85:$P$174,MATCH(Berekeningen!AG$409,User_interface!$O$85:$O$174))*INDEX(User_interface!$Q$85:$Q$174,MATCH(Berekeningen!AG$409,User_interface!$O$85:$O$174))*User_interface!$K$54*User_interface!$K$55)</f>
        <v>473.27562329242522</v>
      </c>
      <c r="AH423" s="68">
        <f>IF(AH$409=" ", " ",INDEX(User_interface!$P$85:$P$174,MATCH(Berekeningen!AH$409,User_interface!$O$85:$O$174))*INDEX(User_interface!$Q$85:$Q$174,MATCH(Berekeningen!AH$409,User_interface!$O$85:$O$174))*User_interface!$K$54*User_interface!$K$55)</f>
        <v>421.26263229258763</v>
      </c>
      <c r="AI423" s="68">
        <f>IF(AI$409=" ", " ",INDEX(User_interface!$P$85:$P$174,MATCH(Berekeningen!AI$409,User_interface!$O$85:$O$174))*INDEX(User_interface!$Q$85:$Q$174,MATCH(Berekeningen!AI$409,User_interface!$O$85:$O$174))*User_interface!$K$54*User_interface!$K$55)</f>
        <v>374.96586900363224</v>
      </c>
      <c r="AJ423" s="68">
        <f>IF(AJ$409=" ", " ",INDEX(User_interface!$P$85:$P$174,MATCH(Berekeningen!AJ$409,User_interface!$O$85:$O$174))*INDEX(User_interface!$Q$85:$Q$174,MATCH(Berekeningen!AJ$409,User_interface!$O$85:$O$174))*User_interface!$K$54*User_interface!$K$55)</f>
        <v>333.757120000133</v>
      </c>
      <c r="AK423" s="68">
        <f>IF(AK$409=" ", " ",INDEX(User_interface!$P$85:$P$174,MATCH(Berekeningen!AK$409,User_interface!$O$85:$O$174))*INDEX(User_interface!$Q$85:$Q$174,MATCH(Berekeningen!AK$409,User_interface!$O$85:$O$174))*User_interface!$K$54*User_interface!$K$55)</f>
        <v>223.31793666017867</v>
      </c>
      <c r="AL423" s="68">
        <f>IF(AL$409=" ", " ",INDEX(User_interface!$P$85:$P$174,MATCH(Berekeningen!AL$409,User_interface!$O$85:$O$174))*INDEX(User_interface!$Q$85:$Q$174,MATCH(Berekeningen!AL$409,User_interface!$O$85:$O$174))*User_interface!$K$54*User_interface!$K$55)</f>
        <v>192.05342552775363</v>
      </c>
      <c r="AM423" s="68">
        <f>IF(AM$409=" ", " ",INDEX(User_interface!$P$85:$P$174,MATCH(Berekeningen!AM$409,User_interface!$O$85:$O$174))*INDEX(User_interface!$Q$85:$Q$174,MATCH(Berekeningen!AM$409,User_interface!$O$85:$O$174))*User_interface!$K$54*User_interface!$K$55)</f>
        <v>165.16594595386815</v>
      </c>
      <c r="AN423" s="68">
        <f>IF(AN$409=" ", " ",INDEX(User_interface!$P$85:$P$174,MATCH(Berekeningen!AN$409,User_interface!$O$85:$O$174))*INDEX(User_interface!$Q$85:$Q$174,MATCH(Berekeningen!AN$409,User_interface!$O$85:$O$174))*User_interface!$K$54*User_interface!$K$55)</f>
        <v>142.0427135203266</v>
      </c>
      <c r="AO423" s="68">
        <f>IF(AO$409=" ", " ",INDEX(User_interface!$P$85:$P$174,MATCH(Berekeningen!AO$409,User_interface!$O$85:$O$174))*INDEX(User_interface!$Q$85:$Q$174,MATCH(Berekeningen!AO$409,User_interface!$O$85:$O$174))*User_interface!$K$54*User_interface!$K$55)</f>
        <v>122.15673362748088</v>
      </c>
      <c r="AP423" s="68">
        <f>IF(AP$409=" ", " ",INDEX(User_interface!$P$85:$P$174,MATCH(Berekeningen!AP$409,User_interface!$O$85:$O$174))*INDEX(User_interface!$Q$85:$Q$174,MATCH(Berekeningen!AP$409,User_interface!$O$85:$O$174))*User_interface!$K$54*User_interface!$K$55)</f>
        <v>105.05479091963356</v>
      </c>
      <c r="AQ423" s="68">
        <f>IF(AQ$409=" ", " ",INDEX(User_interface!$P$85:$P$174,MATCH(Berekeningen!AQ$409,User_interface!$O$85:$O$174))*INDEX(User_interface!$Q$85:$Q$174,MATCH(Berekeningen!AQ$409,User_interface!$O$85:$O$174))*User_interface!$K$54*User_interface!$K$55)</f>
        <v>90.347120190884851</v>
      </c>
      <c r="AR423" s="68">
        <f>IF(AR$409=" ", " ",INDEX(User_interface!$P$85:$P$174,MATCH(Berekeningen!AR$409,User_interface!$O$85:$O$174))*INDEX(User_interface!$Q$85:$Q$174,MATCH(Berekeningen!AR$409,User_interface!$O$85:$O$174))*User_interface!$K$54*User_interface!$K$55)</f>
        <v>77.698523364160977</v>
      </c>
      <c r="AS423" s="68">
        <f>IF(AS$409=" ", " ",INDEX(User_interface!$P$85:$P$174,MATCH(Berekeningen!AS$409,User_interface!$O$85:$O$174))*INDEX(User_interface!$Q$85:$Q$174,MATCH(Berekeningen!AS$409,User_interface!$O$85:$O$174))*User_interface!$K$54*User_interface!$K$55)</f>
        <v>66.82073009317844</v>
      </c>
      <c r="AT423" s="68" t="str">
        <f>IF(AT$409=" ", " ",INDEX(User_interface!$P$85:$P$174,MATCH(Berekeningen!AT$409,User_interface!$O$85:$O$174))*INDEX(User_interface!$Q$85:$Q$174,MATCH(Berekeningen!AT$409,User_interface!$O$85:$O$174))*User_interface!$K$54*User_interface!$K$55)</f>
        <v xml:space="preserve"> </v>
      </c>
      <c r="AU423" s="68" t="str">
        <f>IF(AU$409=" ", " ",INDEX(User_interface!$P$85:$P$174,MATCH(Berekeningen!AU$409,User_interface!$O$85:$O$174))*INDEX(User_interface!$Q$85:$Q$174,MATCH(Berekeningen!AU$409,User_interface!$O$85:$O$174))*User_interface!$K$54*User_interface!$K$55)</f>
        <v xml:space="preserve"> </v>
      </c>
      <c r="AV423" s="68" t="str">
        <f>IF(AV$409=" ", " ",INDEX(User_interface!$P$85:$P$174,MATCH(Berekeningen!AV$409,User_interface!$O$85:$O$174))*INDEX(User_interface!$Q$85:$Q$174,MATCH(Berekeningen!AV$409,User_interface!$O$85:$O$174))*User_interface!$K$54*User_interface!$K$55)</f>
        <v xml:space="preserve"> </v>
      </c>
      <c r="AW423" s="68" t="str">
        <f>IF(AW$409=" ", " ",INDEX(User_interface!$P$85:$P$174,MATCH(Berekeningen!AW$409,User_interface!$O$85:$O$174))*INDEX(User_interface!$Q$85:$Q$174,MATCH(Berekeningen!AW$409,User_interface!$O$85:$O$174))*User_interface!$K$54*User_interface!$K$55)</f>
        <v xml:space="preserve"> </v>
      </c>
      <c r="AX423" s="68" t="str">
        <f>IF(AX$409=" ", " ",INDEX(User_interface!$P$85:$P$174,MATCH(Berekeningen!AX$409,User_interface!$O$85:$O$174))*INDEX(User_interface!$Q$85:$Q$174,MATCH(Berekeningen!AX$409,User_interface!$O$85:$O$174))*User_interface!$K$54*User_interface!$K$55)</f>
        <v xml:space="preserve"> </v>
      </c>
      <c r="AY423" s="68" t="str">
        <f>IF(AY$409=" ", " ",INDEX(User_interface!$P$85:$P$174,MATCH(Berekeningen!AY$409,User_interface!$O$85:$O$174))*INDEX(User_interface!$Q$85:$Q$174,MATCH(Berekeningen!AY$409,User_interface!$O$85:$O$174))*User_interface!$K$54*User_interface!$K$55)</f>
        <v xml:space="preserve"> </v>
      </c>
      <c r="AZ423" s="68" t="str">
        <f>IF(AZ$409=" ", " ",INDEX(User_interface!$P$85:$P$174,MATCH(Berekeningen!AZ$409,User_interface!$O$85:$O$174))*INDEX(User_interface!$Q$85:$Q$174,MATCH(Berekeningen!AZ$409,User_interface!$O$85:$O$174))*User_interface!$K$54*User_interface!$K$55)</f>
        <v xml:space="preserve"> </v>
      </c>
      <c r="BA423" s="68" t="str">
        <f>IF(BA$409=" ", " ",INDEX(User_interface!$P$85:$P$174,MATCH(Berekeningen!BA$409,User_interface!$O$85:$O$174))*INDEX(User_interface!$Q$85:$Q$174,MATCH(Berekeningen!BA$409,User_interface!$O$85:$O$174))*User_interface!$K$54*User_interface!$K$55)</f>
        <v xml:space="preserve"> </v>
      </c>
      <c r="BB423" s="68" t="str">
        <f>IF(BB$409=" ", " ",INDEX(User_interface!$P$85:$P$174,MATCH(Berekeningen!BB$409,User_interface!$O$85:$O$174))*INDEX(User_interface!$Q$85:$Q$174,MATCH(Berekeningen!BB$409,User_interface!$O$85:$O$174))*User_interface!$K$54*User_interface!$K$55)</f>
        <v xml:space="preserve"> </v>
      </c>
      <c r="BC423" s="68" t="str">
        <f>IF(BC$409=" ", " ",INDEX(User_interface!$P$85:$P$174,MATCH(Berekeningen!BC$409,User_interface!$O$85:$O$174))*INDEX(User_interface!$Q$85:$Q$174,MATCH(Berekeningen!BC$409,User_interface!$O$85:$O$174))*User_interface!$K$54*User_interface!$K$55)</f>
        <v xml:space="preserve"> </v>
      </c>
      <c r="BD423" s="68" t="str">
        <f>IF(BD$409=" ", " ",INDEX(User_interface!$P$85:$P$174,MATCH(Berekeningen!BD$409,User_interface!$O$85:$O$174))*INDEX(User_interface!$Q$85:$Q$174,MATCH(Berekeningen!BD$409,User_interface!$O$85:$O$174))*User_interface!$K$54*User_interface!$K$55)</f>
        <v xml:space="preserve"> </v>
      </c>
      <c r="BE423" s="68" t="str">
        <f>IF(BE$409=" ", " ",INDEX(User_interface!$P$85:$P$174,MATCH(Berekeningen!BE$409,User_interface!$O$85:$O$174))*INDEX(User_interface!$Q$85:$Q$174,MATCH(Berekeningen!BE$409,User_interface!$O$85:$O$174))*User_interface!$K$54*User_interface!$K$55)</f>
        <v xml:space="preserve"> </v>
      </c>
      <c r="BF423" s="68" t="str">
        <f>IF(BF$409=" ", " ",INDEX(User_interface!$P$85:$P$174,MATCH(Berekeningen!BF$409,User_interface!$O$85:$O$174))*INDEX(User_interface!$Q$85:$Q$174,MATCH(Berekeningen!BF$409,User_interface!$O$85:$O$174))*User_interface!$K$54*User_interface!$K$55)</f>
        <v xml:space="preserve"> </v>
      </c>
      <c r="BG423" s="68" t="str">
        <f>IF(BG$409=" ", " ",INDEX(User_interface!$P$85:$P$174,MATCH(Berekeningen!BG$409,User_interface!$O$85:$O$174))*INDEX(User_interface!$Q$85:$Q$174,MATCH(Berekeningen!BG$409,User_interface!$O$85:$O$174))*User_interface!$K$54*User_interface!$K$55)</f>
        <v xml:space="preserve"> </v>
      </c>
      <c r="BH423" s="68" t="str">
        <f>IF(BH$409=" ", " ",INDEX(User_interface!$P$85:$P$174,MATCH(Berekeningen!BH$409,User_interface!$O$85:$O$174))*INDEX(User_interface!$Q$85:$Q$174,MATCH(Berekeningen!BH$409,User_interface!$O$85:$O$174))*User_interface!$K$54*User_interface!$K$55)</f>
        <v xml:space="preserve"> </v>
      </c>
      <c r="BI423" s="68" t="str">
        <f>IF(BI$409=" ", " ",INDEX(User_interface!$P$85:$P$174,MATCH(Berekeningen!BI$409,User_interface!$O$85:$O$174))*INDEX(User_interface!$Q$85:$Q$174,MATCH(Berekeningen!BI$409,User_interface!$O$85:$O$174))*User_interface!$K$54*User_interface!$K$55)</f>
        <v xml:space="preserve"> </v>
      </c>
      <c r="BJ423" s="68" t="str">
        <f>IF(BJ$409=" ", " ",INDEX(User_interface!$P$85:$P$174,MATCH(Berekeningen!BJ$409,User_interface!$O$85:$O$174))*INDEX(User_interface!$Q$85:$Q$174,MATCH(Berekeningen!BJ$409,User_interface!$O$85:$O$174))*User_interface!$K$54*User_interface!$K$55)</f>
        <v xml:space="preserve"> </v>
      </c>
      <c r="BK423" s="68" t="str">
        <f>IF(BK$409=" ", " ",INDEX(User_interface!$P$85:$P$174,MATCH(Berekeningen!BK$409,User_interface!$O$85:$O$174))*INDEX(User_interface!$Q$85:$Q$174,MATCH(Berekeningen!BK$409,User_interface!$O$85:$O$174))*User_interface!$K$54*User_interface!$K$55)</f>
        <v xml:space="preserve"> </v>
      </c>
      <c r="BL423" s="68" t="str">
        <f>IF(BL$409=" ", " ",INDEX(User_interface!$P$85:$P$174,MATCH(Berekeningen!BL$409,User_interface!$O$85:$O$174))*INDEX(User_interface!$Q$85:$Q$174,MATCH(Berekeningen!BL$409,User_interface!$O$85:$O$174))*User_interface!$K$54*User_interface!$K$55)</f>
        <v xml:space="preserve"> </v>
      </c>
      <c r="BM423" s="68" t="str">
        <f>IF(BM$409=" ", " ",INDEX(User_interface!$P$85:$P$174,MATCH(Berekeningen!BM$409,User_interface!$O$85:$O$174))*INDEX(User_interface!$Q$85:$Q$174,MATCH(Berekeningen!BM$409,User_interface!$O$85:$O$174))*User_interface!$K$54*User_interface!$K$55)</f>
        <v xml:space="preserve"> </v>
      </c>
    </row>
    <row r="424" spans="2:65">
      <c r="B424" s="88" t="s">
        <v>5</v>
      </c>
      <c r="C424" s="68" t="s">
        <v>117</v>
      </c>
      <c r="D424" s="68" t="s">
        <v>6</v>
      </c>
      <c r="E424" s="86" t="str">
        <f t="shared" si="22"/>
        <v>Ref.</v>
      </c>
      <c r="P424" s="68">
        <f>IF(P$409=" ", " ",INDEX(User_interface!$C$85:$C$174,MATCH(Berekeningen!P$409,User_interface!$B$85:$B$174))*INDEX(User_interface!$D$85:$D$174,MATCH(Berekeningen!P$409,User_interface!$B$85:$B$174))*User_interface!$K$54*User_interface!$K$55)</f>
        <v>24446.300213445193</v>
      </c>
      <c r="Q424" s="68">
        <f>IF(Q$409=" ", " ",INDEX(User_interface!$C$85:$C$174,MATCH(Berekeningen!Q$409,User_interface!$B$85:$B$174))*INDEX(User_interface!$D$85:$D$174,MATCH(Berekeningen!Q$409,User_interface!$B$85:$B$174))*User_interface!$K$54*User_interface!$K$55)</f>
        <v>22532.770410330657</v>
      </c>
      <c r="R424" s="68">
        <f>IF(R$409=" ", " ",INDEX(User_interface!$C$85:$C$174,MATCH(Berekeningen!R$409,User_interface!$B$85:$B$174))*INDEX(User_interface!$D$85:$D$174,MATCH(Berekeningen!R$409,User_interface!$B$85:$B$174))*User_interface!$K$54*User_interface!$K$55)</f>
        <v>20769.021812365259</v>
      </c>
      <c r="S424" s="68">
        <f>IF(S$409=" ", " ",INDEX(User_interface!$C$85:$C$174,MATCH(Berekeningen!S$409,User_interface!$B$85:$B$174))*INDEX(User_interface!$D$85:$D$174,MATCH(Berekeningen!S$409,User_interface!$B$85:$B$174))*User_interface!$K$54*User_interface!$K$55)</f>
        <v>19143.330322344242</v>
      </c>
      <c r="T424" s="68">
        <f>IF(T$409=" ", " ",INDEX(User_interface!$C$85:$C$174,MATCH(Berekeningen!T$409,User_interface!$B$85:$B$174))*INDEX(User_interface!$D$85:$D$174,MATCH(Berekeningen!T$409,User_interface!$B$85:$B$174))*User_interface!$K$54*User_interface!$K$55)</f>
        <v>17644.889544687212</v>
      </c>
      <c r="U424" s="68">
        <f>IF(U$409=" ", " ",INDEX(User_interface!$C$85:$C$174,MATCH(Berekeningen!U$409,User_interface!$B$85:$B$174))*INDEX(User_interface!$D$85:$D$174,MATCH(Berekeningen!U$409,User_interface!$B$85:$B$174))*User_interface!$K$54*User_interface!$K$55)</f>
        <v>16263.738952506674</v>
      </c>
      <c r="V424" s="68">
        <f>IF(V$409=" ", " ",INDEX(User_interface!$C$85:$C$174,MATCH(Berekeningen!V$409,User_interface!$B$85:$B$174))*INDEX(User_interface!$D$85:$D$174,MATCH(Berekeningen!V$409,User_interface!$B$85:$B$174))*User_interface!$K$54*User_interface!$K$55)</f>
        <v>14990.697677386433</v>
      </c>
      <c r="W424" s="68">
        <f>IF(W$409=" ", " ",INDEX(User_interface!$C$85:$C$174,MATCH(Berekeningen!W$409,User_interface!$B$85:$B$174))*INDEX(User_interface!$D$85:$D$174,MATCH(Berekeningen!W$409,User_interface!$B$85:$B$174))*User_interface!$K$54*User_interface!$K$55)</f>
        <v>13817.303481753417</v>
      </c>
      <c r="X424" s="68">
        <f>IF(X$409=" ", " ",INDEX(User_interface!$C$85:$C$174,MATCH(Berekeningen!X$409,User_interface!$B$85:$B$174))*INDEX(User_interface!$D$85:$D$174,MATCH(Berekeningen!X$409,User_interface!$B$85:$B$174))*User_interface!$K$54*User_interface!$K$55)</f>
        <v>12735.756508176128</v>
      </c>
      <c r="Y424" s="68">
        <f>IF(Y$409=" ", " ",INDEX(User_interface!$C$85:$C$174,MATCH(Berekeningen!Y$409,User_interface!$B$85:$B$174))*INDEX(User_interface!$D$85:$D$174,MATCH(Berekeningen!Y$409,User_interface!$B$85:$B$174))*User_interface!$K$54*User_interface!$K$55)</f>
        <v>11738.86743167687</v>
      </c>
      <c r="Z424" s="68">
        <f>IF(Z$409=" ", " ",INDEX(User_interface!$C$85:$C$174,MATCH(Berekeningen!Z$409,User_interface!$B$85:$B$174))*INDEX(User_interface!$D$85:$D$174,MATCH(Berekeningen!Z$409,User_interface!$B$85:$B$174))*User_interface!$K$54*User_interface!$K$55)</f>
        <v>10820.009670412443</v>
      </c>
      <c r="AA424" s="68">
        <f>IF(AA$409=" ", " ",INDEX(User_interface!$C$85:$C$174,MATCH(Berekeningen!AA$409,User_interface!$B$85:$B$174))*INDEX(User_interface!$D$85:$D$174,MATCH(Berekeningen!AA$409,User_interface!$B$85:$B$174))*User_interface!$K$54*User_interface!$K$55)</f>
        <v>9973.075337055343</v>
      </c>
      <c r="AB424" s="68">
        <f>IF(AB$409=" ", " ",INDEX(User_interface!$C$85:$C$174,MATCH(Berekeningen!AB$409,User_interface!$B$85:$B$174))*INDEX(User_interface!$D$85:$D$174,MATCH(Berekeningen!AB$409,User_interface!$B$85:$B$174))*User_interface!$K$54*User_interface!$K$55)</f>
        <v>9192.4346380727584</v>
      </c>
      <c r="AC424" s="68">
        <f>IF(AC$409=" ", " ",INDEX(User_interface!$C$85:$C$174,MATCH(Berekeningen!AC$409,User_interface!$B$85:$B$174))*INDEX(User_interface!$D$85:$D$174,MATCH(Berekeningen!AC$409,User_interface!$B$85:$B$174))*User_interface!$K$54*User_interface!$K$55)</f>
        <v>8472.8984510197843</v>
      </c>
      <c r="AD424" s="68">
        <f>IF(AD$409=" ", " ",INDEX(User_interface!$C$85:$C$174,MATCH(Berekeningen!AD$409,User_interface!$B$85:$B$174))*INDEX(User_interface!$D$85:$D$174,MATCH(Berekeningen!AD$409,User_interface!$B$85:$B$174))*User_interface!$K$54*User_interface!$K$55)</f>
        <v>7809.6838310883677</v>
      </c>
      <c r="AE424" s="68">
        <f>IF(AE$409=" ", " ",INDEX(User_interface!$C$85:$C$174,MATCH(Berekeningen!AE$409,User_interface!$B$85:$B$174))*INDEX(User_interface!$D$85:$D$174,MATCH(Berekeningen!AE$409,User_interface!$B$85:$B$174))*User_interface!$K$54*User_interface!$K$55)</f>
        <v>7198.3822176249832</v>
      </c>
      <c r="AF424" s="68">
        <f>IF(AF$409=" ", " ",INDEX(User_interface!$C$85:$C$174,MATCH(Berekeningen!AF$409,User_interface!$B$85:$B$174))*INDEX(User_interface!$D$85:$D$174,MATCH(Berekeningen!AF$409,User_interface!$B$85:$B$174))*User_interface!$K$54*User_interface!$K$55)</f>
        <v>6634.9301292775044</v>
      </c>
      <c r="AG424" s="68">
        <f>IF(AG$409=" ", " ",INDEX(User_interface!$C$85:$C$174,MATCH(Berekeningen!AG$409,User_interface!$B$85:$B$174))*INDEX(User_interface!$D$85:$D$174,MATCH(Berekeningen!AG$409,User_interface!$B$85:$B$174))*User_interface!$K$54*User_interface!$K$55)</f>
        <v>6115.582152974227</v>
      </c>
      <c r="AH424" s="68">
        <f>IF(AH$409=" ", " ",INDEX(User_interface!$C$85:$C$174,MATCH(Berekeningen!AH$409,User_interface!$B$85:$B$174))*INDEX(User_interface!$D$85:$D$174,MATCH(Berekeningen!AH$409,User_interface!$B$85:$B$174))*User_interface!$K$54*User_interface!$K$55)</f>
        <v>5636.886047185777</v>
      </c>
      <c r="AI424" s="68">
        <f>IF(AI$409=" ", " ",INDEX(User_interface!$C$85:$C$174,MATCH(Berekeningen!AI$409,User_interface!$B$85:$B$174))*INDEX(User_interface!$D$85:$D$174,MATCH(Berekeningen!AI$409,User_interface!$B$85:$B$174))*User_interface!$K$54*User_interface!$K$55)</f>
        <v>5195.6597939747444</v>
      </c>
      <c r="AJ424" s="68">
        <f>IF(AJ$409=" ", " ",INDEX(User_interface!$C$85:$C$174,MATCH(Berekeningen!AJ$409,User_interface!$B$85:$B$174))*INDEX(User_interface!$D$85:$D$174,MATCH(Berekeningen!AJ$409,User_interface!$B$85:$B$174))*User_interface!$K$54*User_interface!$K$55)</f>
        <v>0</v>
      </c>
      <c r="AK424" s="68">
        <f>IF(AK$409=" ", " ",INDEX(User_interface!$C$85:$C$174,MATCH(Berekeningen!AK$409,User_interface!$B$85:$B$174))*INDEX(User_interface!$D$85:$D$174,MATCH(Berekeningen!AK$409,User_interface!$B$85:$B$174))*User_interface!$K$54*User_interface!$K$55)</f>
        <v>0</v>
      </c>
      <c r="AL424" s="68">
        <f>IF(AL$409=" ", " ",INDEX(User_interface!$C$85:$C$174,MATCH(Berekeningen!AL$409,User_interface!$B$85:$B$174))*INDEX(User_interface!$D$85:$D$174,MATCH(Berekeningen!AL$409,User_interface!$B$85:$B$174))*User_interface!$K$54*User_interface!$K$55)</f>
        <v>0</v>
      </c>
      <c r="AM424" s="68">
        <f>IF(AM$409=" ", " ",INDEX(User_interface!$C$85:$C$174,MATCH(Berekeningen!AM$409,User_interface!$B$85:$B$174))*INDEX(User_interface!$D$85:$D$174,MATCH(Berekeningen!AM$409,User_interface!$B$85:$B$174))*User_interface!$K$54*User_interface!$K$55)</f>
        <v>0</v>
      </c>
      <c r="AN424" s="68">
        <f>IF(AN$409=" ", " ",INDEX(User_interface!$C$85:$C$174,MATCH(Berekeningen!AN$409,User_interface!$B$85:$B$174))*INDEX(User_interface!$D$85:$D$174,MATCH(Berekeningen!AN$409,User_interface!$B$85:$B$174))*User_interface!$K$54*User_interface!$K$55)</f>
        <v>0</v>
      </c>
      <c r="AO424" s="68">
        <f>IF(AO$409=" ", " ",INDEX(User_interface!$C$85:$C$174,MATCH(Berekeningen!AO$409,User_interface!$B$85:$B$174))*INDEX(User_interface!$D$85:$D$174,MATCH(Berekeningen!AO$409,User_interface!$B$85:$B$174))*User_interface!$K$54*User_interface!$K$55)</f>
        <v>0</v>
      </c>
      <c r="AP424" s="68">
        <f>IF(AP$409=" ", " ",INDEX(User_interface!$C$85:$C$174,MATCH(Berekeningen!AP$409,User_interface!$B$85:$B$174))*INDEX(User_interface!$D$85:$D$174,MATCH(Berekeningen!AP$409,User_interface!$B$85:$B$174))*User_interface!$K$54*User_interface!$K$55)</f>
        <v>0</v>
      </c>
      <c r="AQ424" s="68">
        <f>IF(AQ$409=" ", " ",INDEX(User_interface!$C$85:$C$174,MATCH(Berekeningen!AQ$409,User_interface!$B$85:$B$174))*INDEX(User_interface!$D$85:$D$174,MATCH(Berekeningen!AQ$409,User_interface!$B$85:$B$174))*User_interface!$K$54*User_interface!$K$55)</f>
        <v>0</v>
      </c>
      <c r="AR424" s="68">
        <f>IF(AR$409=" ", " ",INDEX(User_interface!$C$85:$C$174,MATCH(Berekeningen!AR$409,User_interface!$B$85:$B$174))*INDEX(User_interface!$D$85:$D$174,MATCH(Berekeningen!AR$409,User_interface!$B$85:$B$174))*User_interface!$K$54*User_interface!$K$55)</f>
        <v>0</v>
      </c>
      <c r="AS424" s="68">
        <f>IF(AS$409=" ", " ",INDEX(User_interface!$C$85:$C$174,MATCH(Berekeningen!AS$409,User_interface!$B$85:$B$174))*INDEX(User_interface!$D$85:$D$174,MATCH(Berekeningen!AS$409,User_interface!$B$85:$B$174))*User_interface!$K$54*User_interface!$K$55)</f>
        <v>0</v>
      </c>
      <c r="AT424" s="68" t="str">
        <f>IF(AT$409=" ", " ",INDEX(User_interface!$C$85:$C$174,MATCH(Berekeningen!AT$409,User_interface!$B$85:$B$174))*INDEX(User_interface!$D$85:$D$174,MATCH(Berekeningen!AT$409,User_interface!$B$85:$B$174))*User_interface!$K$54*User_interface!$K$55)</f>
        <v xml:space="preserve"> </v>
      </c>
      <c r="AU424" s="68" t="str">
        <f>IF(AU$409=" ", " ",INDEX(User_interface!$C$85:$C$174,MATCH(Berekeningen!AU$409,User_interface!$B$85:$B$174))*INDEX(User_interface!$D$85:$D$174,MATCH(Berekeningen!AU$409,User_interface!$B$85:$B$174))*User_interface!$K$54*User_interface!$K$55)</f>
        <v xml:space="preserve"> </v>
      </c>
      <c r="AV424" s="68" t="str">
        <f>IF(AV$409=" ", " ",INDEX(User_interface!$C$85:$C$174,MATCH(Berekeningen!AV$409,User_interface!$B$85:$B$174))*INDEX(User_interface!$D$85:$D$174,MATCH(Berekeningen!AV$409,User_interface!$B$85:$B$174))*User_interface!$K$54*User_interface!$K$55)</f>
        <v xml:space="preserve"> </v>
      </c>
      <c r="AW424" s="68" t="str">
        <f>IF(AW$409=" ", " ",INDEX(User_interface!$C$85:$C$174,MATCH(Berekeningen!AW$409,User_interface!$B$85:$B$174))*INDEX(User_interface!$D$85:$D$174,MATCH(Berekeningen!AW$409,User_interface!$B$85:$B$174))*User_interface!$K$54*User_interface!$K$55)</f>
        <v xml:space="preserve"> </v>
      </c>
      <c r="AX424" s="68" t="str">
        <f>IF(AX$409=" ", " ",INDEX(User_interface!$C$85:$C$174,MATCH(Berekeningen!AX$409,User_interface!$B$85:$B$174))*INDEX(User_interface!$D$85:$D$174,MATCH(Berekeningen!AX$409,User_interface!$B$85:$B$174))*User_interface!$K$54*User_interface!$K$55)</f>
        <v xml:space="preserve"> </v>
      </c>
      <c r="AY424" s="68" t="str">
        <f>IF(AY$409=" ", " ",INDEX(User_interface!$C$85:$C$174,MATCH(Berekeningen!AY$409,User_interface!$B$85:$B$174))*INDEX(User_interface!$D$85:$D$174,MATCH(Berekeningen!AY$409,User_interface!$B$85:$B$174))*User_interface!$K$54*User_interface!$K$55)</f>
        <v xml:space="preserve"> </v>
      </c>
      <c r="AZ424" s="68" t="str">
        <f>IF(AZ$409=" ", " ",INDEX(User_interface!$C$85:$C$174,MATCH(Berekeningen!AZ$409,User_interface!$B$85:$B$174))*INDEX(User_interface!$D$85:$D$174,MATCH(Berekeningen!AZ$409,User_interface!$B$85:$B$174))*User_interface!$K$54*User_interface!$K$55)</f>
        <v xml:space="preserve"> </v>
      </c>
      <c r="BA424" s="68" t="str">
        <f>IF(BA$409=" ", " ",INDEX(User_interface!$C$85:$C$174,MATCH(Berekeningen!BA$409,User_interface!$B$85:$B$174))*INDEX(User_interface!$D$85:$D$174,MATCH(Berekeningen!BA$409,User_interface!$B$85:$B$174))*User_interface!$K$54*User_interface!$K$55)</f>
        <v xml:space="preserve"> </v>
      </c>
      <c r="BB424" s="68" t="str">
        <f>IF(BB$409=" ", " ",INDEX(User_interface!$C$85:$C$174,MATCH(Berekeningen!BB$409,User_interface!$B$85:$B$174))*INDEX(User_interface!$D$85:$D$174,MATCH(Berekeningen!BB$409,User_interface!$B$85:$B$174))*User_interface!$K$54*User_interface!$K$55)</f>
        <v xml:space="preserve"> </v>
      </c>
      <c r="BC424" s="68" t="str">
        <f>IF(BC$409=" ", " ",INDEX(User_interface!$C$85:$C$174,MATCH(Berekeningen!BC$409,User_interface!$B$85:$B$174))*INDEX(User_interface!$D$85:$D$174,MATCH(Berekeningen!BC$409,User_interface!$B$85:$B$174))*User_interface!$K$54*User_interface!$K$55)</f>
        <v xml:space="preserve"> </v>
      </c>
      <c r="BD424" s="68" t="str">
        <f>IF(BD$409=" ", " ",INDEX(User_interface!$C$85:$C$174,MATCH(Berekeningen!BD$409,User_interface!$B$85:$B$174))*INDEX(User_interface!$D$85:$D$174,MATCH(Berekeningen!BD$409,User_interface!$B$85:$B$174))*User_interface!$K$54*User_interface!$K$55)</f>
        <v xml:space="preserve"> </v>
      </c>
      <c r="BE424" s="68" t="str">
        <f>IF(BE$409=" ", " ",INDEX(User_interface!$C$85:$C$174,MATCH(Berekeningen!BE$409,User_interface!$B$85:$B$174))*INDEX(User_interface!$D$85:$D$174,MATCH(Berekeningen!BE$409,User_interface!$B$85:$B$174))*User_interface!$K$54*User_interface!$K$55)</f>
        <v xml:space="preserve"> </v>
      </c>
      <c r="BF424" s="68" t="str">
        <f>IF(BF$409=" ", " ",INDEX(User_interface!$C$85:$C$174,MATCH(Berekeningen!BF$409,User_interface!$B$85:$B$174))*INDEX(User_interface!$D$85:$D$174,MATCH(Berekeningen!BF$409,User_interface!$B$85:$B$174))*User_interface!$K$54*User_interface!$K$55)</f>
        <v xml:space="preserve"> </v>
      </c>
      <c r="BG424" s="68" t="str">
        <f>IF(BG$409=" ", " ",INDEX(User_interface!$C$85:$C$174,MATCH(Berekeningen!BG$409,User_interface!$B$85:$B$174))*INDEX(User_interface!$D$85:$D$174,MATCH(Berekeningen!BG$409,User_interface!$B$85:$B$174))*User_interface!$K$54*User_interface!$K$55)</f>
        <v xml:space="preserve"> </v>
      </c>
      <c r="BH424" s="68" t="str">
        <f>IF(BH$409=" ", " ",INDEX(User_interface!$C$85:$C$174,MATCH(Berekeningen!BH$409,User_interface!$B$85:$B$174))*INDEX(User_interface!$D$85:$D$174,MATCH(Berekeningen!BH$409,User_interface!$B$85:$B$174))*User_interface!$K$54*User_interface!$K$55)</f>
        <v xml:space="preserve"> </v>
      </c>
      <c r="BI424" s="68" t="str">
        <f>IF(BI$409=" ", " ",INDEX(User_interface!$C$85:$C$174,MATCH(Berekeningen!BI$409,User_interface!$B$85:$B$174))*INDEX(User_interface!$D$85:$D$174,MATCH(Berekeningen!BI$409,User_interface!$B$85:$B$174))*User_interface!$K$54*User_interface!$K$55)</f>
        <v xml:space="preserve"> </v>
      </c>
      <c r="BJ424" s="68" t="str">
        <f>IF(BJ$409=" ", " ",INDEX(User_interface!$C$85:$C$174,MATCH(Berekeningen!BJ$409,User_interface!$B$85:$B$174))*INDEX(User_interface!$D$85:$D$174,MATCH(Berekeningen!BJ$409,User_interface!$B$85:$B$174))*User_interface!$K$54*User_interface!$K$55)</f>
        <v xml:space="preserve"> </v>
      </c>
      <c r="BK424" s="68" t="str">
        <f>IF(BK$409=" ", " ",INDEX(User_interface!$C$85:$C$174,MATCH(Berekeningen!BK$409,User_interface!$B$85:$B$174))*INDEX(User_interface!$D$85:$D$174,MATCH(Berekeningen!BK$409,User_interface!$B$85:$B$174))*User_interface!$K$54*User_interface!$K$55)</f>
        <v xml:space="preserve"> </v>
      </c>
      <c r="BL424" s="68" t="str">
        <f>IF(BL$409=" ", " ",INDEX(User_interface!$C$85:$C$174,MATCH(Berekeningen!BL$409,User_interface!$B$85:$B$174))*INDEX(User_interface!$D$85:$D$174,MATCH(Berekeningen!BL$409,User_interface!$B$85:$B$174))*User_interface!$K$54*User_interface!$K$55)</f>
        <v xml:space="preserve"> </v>
      </c>
      <c r="BM424" s="68" t="str">
        <f>IF(BM$409=" ", " ",INDEX(User_interface!$C$85:$C$174,MATCH(Berekeningen!BM$409,User_interface!$B$85:$B$174))*INDEX(User_interface!$D$85:$D$174,MATCH(Berekeningen!BM$409,User_interface!$B$85:$B$174))*User_interface!$K$54*User_interface!$K$55)</f>
        <v xml:space="preserve"> </v>
      </c>
    </row>
    <row r="425" spans="2:65">
      <c r="B425" s="88"/>
      <c r="C425" s="68" t="s">
        <v>43</v>
      </c>
      <c r="D425" s="68" t="s">
        <v>6</v>
      </c>
      <c r="F425" s="68" t="str">
        <f>IF(F409=" "," ",SUM(SUMIF($B410:$B424,$U$4,F410:F424),-SUMIF($B410:$B424,$U$3,F410:F424))/(1+User_interface!$K$59)^(F409-($P409-1)))</f>
        <v xml:space="preserve"> </v>
      </c>
      <c r="G425" s="68" t="str">
        <f>IF(G409=" "," ",SUM(SUMIF($B410:$B424,$U$4,G410:G424),-SUMIF($B410:$B424,$U$3,G410:G424))/(1+User_interface!$K$59)^(G409-($P409-1)))</f>
        <v xml:space="preserve"> </v>
      </c>
      <c r="H425" s="68" t="str">
        <f>IF(H409=" "," ",SUM(SUMIF($B410:$B424,$U$4,H410:H424),-SUMIF($B410:$B424,$U$3,H410:H424))/(1+User_interface!$K$59)^(H409-($P409-1)))</f>
        <v xml:space="preserve"> </v>
      </c>
      <c r="I425" s="68" t="str">
        <f>IF(I409=" "," ",SUM(SUMIF($B410:$B424,$U$4,I410:I424),-SUMIF($B410:$B424,$U$3,I410:I424))/(1+User_interface!$K$59)^(I409-($P409-1)))</f>
        <v xml:space="preserve"> </v>
      </c>
      <c r="J425" s="68" t="str">
        <f>IF(J409=" "," ",SUM(SUMIF($B410:$B424,$U$4,J410:J424),-SUMIF($B410:$B424,$U$3,J410:J424))/(1+User_interface!$K$59)^(J409-($P409-1)))</f>
        <v xml:space="preserve"> </v>
      </c>
      <c r="K425" s="68" t="str">
        <f>IF(K409=" "," ",SUM(SUMIF($B410:$B424,$U$4,K410:K424),-SUMIF($B410:$B424,$U$3,K410:K424))/(1+User_interface!$K$59)^(K409-($P409-1)))</f>
        <v xml:space="preserve"> </v>
      </c>
      <c r="L425" s="68" t="str">
        <f>IF(L409=" "," ",SUM(SUMIF($B410:$B424,$U$4,L410:L424),-SUMIF($B410:$B424,$U$3,L410:L424))/(1+User_interface!$K$59)^(L409-($P409-1)))</f>
        <v xml:space="preserve"> </v>
      </c>
      <c r="M425" s="68" t="str">
        <f>IF(M409=" "," ",SUM(SUMIF($B410:$B424,$U$4,M410:M424),-SUMIF($B410:$B424,$U$3,M410:M424))/(1+User_interface!$K$59)^(M409-($P409-1)))</f>
        <v xml:space="preserve"> </v>
      </c>
      <c r="N425" s="68" t="str">
        <f>IF(N409=" "," ",SUM(SUMIF($B410:$B424,$U$4,N410:N424),-SUMIF($B410:$B424,$U$3,N410:N424))/(1+User_interface!$K$59)^(N409-($P409-1)))</f>
        <v xml:space="preserve"> </v>
      </c>
      <c r="O425" s="68" t="str">
        <f>IF(O409=" "," ",SUM(SUMIF($B410:$B424,$U$4,O410:O424),-SUMIF($B410:$B424,$U$3,O410:O424))/(1+User_interface!$K$59)^(O409-($P409-1)))</f>
        <v xml:space="preserve"> </v>
      </c>
      <c r="P425" s="68">
        <f>IF(P409=" "," ",SUM(SUMIF($B410:$B424,$U$4,P410:P424),-SUMIF($B410:$B424,$U$3,P410:P424))/(1+User_interface!$K$59)^(P409-($P409-1)))</f>
        <v>88177.218211374755</v>
      </c>
      <c r="Q425" s="68">
        <f>IF(Q409=" "," ",SUM(SUMIF($B410:$B424,$U$4,Q410:Q424),-SUMIF($B410:$B424,$U$3,Q410:Q424))/(1+User_interface!$K$59)^(Q409-($P409-1)))</f>
        <v>76224.607170287753</v>
      </c>
      <c r="R425" s="68">
        <f>IF(R409=" "," ",SUM(SUMIF($B410:$B424,$U$4,R410:R424),-SUMIF($B410:$B424,$U$3,R410:R424))/(1+User_interface!$K$59)^(R409-($P409-1)))</f>
        <v>65525.072362403051</v>
      </c>
      <c r="S425" s="68">
        <f>IF(S409=" "," ",SUM(SUMIF($B410:$B424,$U$4,S410:S424),-SUMIF($B410:$B424,$U$3,S410:S424))/(1+User_interface!$K$59)^(S409-($P409-1)))</f>
        <v>55945.637566932885</v>
      </c>
      <c r="T425" s="68">
        <f>IF(T409=" "," ",SUM(SUMIF($B410:$B424,$U$4,T410:T424),-SUMIF($B410:$B424,$U$3,T410:T424))/(1+User_interface!$K$59)^(T409-($P409-1)))</f>
        <v>47367.569873095563</v>
      </c>
      <c r="U425" s="68">
        <f>IF(U409=" "," ",SUM(SUMIF($B410:$B424,$U$4,U410:U424),-SUMIF($B410:$B424,$U$3,U410:U424))/(1+User_interface!$K$59)^(U409-($P409-1)))</f>
        <v>39684.84336282294</v>
      </c>
      <c r="V425" s="68">
        <f>IF(V409=" "," ",SUM(SUMIF($B410:$B424,$U$4,V410:V424),-SUMIF($B410:$B424,$U$3,V410:V424))/(1+User_interface!$K$59)^(V409-($P409-1)))</f>
        <v>32802.76936300892</v>
      </c>
      <c r="W425" s="68">
        <f>IF(W409=" "," ",SUM(SUMIF($B410:$B424,$U$4,W410:W424),-SUMIF($B410:$B424,$U$3,W410:W424))/(1+User_interface!$K$59)^(W409-($P409-1)))</f>
        <v>26636.775139125995</v>
      </c>
      <c r="X425" s="68">
        <f>IF(X409=" "," ",SUM(SUMIF($B410:$B424,$U$4,X410:X424),-SUMIF($B410:$B424,$U$3,X410:X424))/(1+User_interface!$K$59)^(X409-($P409-1)))</f>
        <v>21111.314880403457</v>
      </c>
      <c r="Y425" s="68">
        <f>IF(Y409=" "," ",SUM(SUMIF($B410:$B424,$U$4,Y410:Y424),-SUMIF($B410:$B424,$U$3,Y410:Y424))/(1+User_interface!$K$59)^(Y409-($P409-1)))</f>
        <v>16158.898588796415</v>
      </c>
      <c r="Z425" s="68">
        <f>IF(Z409=" "," ",SUM(SUMIF($B410:$B424,$U$4,Z410:Z424),-SUMIF($B410:$B424,$U$3,Z410:Z424))/(1+User_interface!$K$59)^(Z409-($P409-1)))</f>
        <v>11719.226053364546</v>
      </c>
      <c r="AA425" s="68">
        <f>IF(AA409=" "," ",SUM(SUMIF($B410:$B424,$U$4,AA410:AA424),-SUMIF($B410:$B424,$U$3,AA410:AA424))/(1+User_interface!$K$59)^(AA409-($P409-1)))</f>
        <v>7738.4144895210047</v>
      </c>
      <c r="AB425" s="68">
        <f>IF(AB409=" "," ",SUM(SUMIF($B410:$B424,$U$4,AB410:AB424),-SUMIF($B410:$B424,$U$3,AB410:AB424))/(1+User_interface!$K$59)^(AB409-($P409-1)))</f>
        <v>4168.3096676824498</v>
      </c>
      <c r="AC425" s="68">
        <f>IF(AC409=" "," ",SUM(SUMIF($B410:$B424,$U$4,AC410:AC424),-SUMIF($B410:$B424,$U$3,AC410:AC424))/(1+User_interface!$K$59)^(AC409-($P409-1)))</f>
        <v>965.87146487536666</v>
      </c>
      <c r="AD425" s="68">
        <f>IF(AD409=" "," ",SUM(SUMIF($B410:$B424,$U$4,AD410:AD424),-SUMIF($B410:$B424,$U$3,AD410:AD424))/(1+User_interface!$K$59)^(AD409-($P409-1)))</f>
        <v>-1907.374239278779</v>
      </c>
      <c r="AE425" s="68">
        <f>IF(AE409=" "," ",SUM(SUMIF($B410:$B424,$U$4,AE410:AE424),-SUMIF($B410:$B424,$U$3,AE410:AE424))/(1+User_interface!$K$59)^(AE409-($P409-1)))</f>
        <v>-4485.8245208088156</v>
      </c>
      <c r="AF425" s="68">
        <f>IF(AF409=" "," ",SUM(SUMIF($B410:$B424,$U$4,AF410:AF424),-SUMIF($B410:$B424,$U$3,AF410:AF424))/(1+User_interface!$K$59)^(AF409-($P409-1)))</f>
        <v>-6800.2356386024185</v>
      </c>
      <c r="AG425" s="68">
        <f>IF(AG409=" "," ",SUM(SUMIF($B410:$B424,$U$4,AG410:AG424),-SUMIF($B410:$B424,$U$3,AG410:AG424))/(1+User_interface!$K$59)^(AG409-($P409-1)))</f>
        <v>-8878.1122470156952</v>
      </c>
      <c r="AH425" s="68">
        <f>IF(AH409=" "," ",SUM(SUMIF($B410:$B424,$U$4,AH410:AH424),-SUMIF($B410:$B424,$U$3,AH410:AH424))/(1+User_interface!$K$59)^(AH409-($P409-1)))</f>
        <v>-10744.054688245255</v>
      </c>
      <c r="AI425" s="68">
        <f>IF(AI409=" "," ",SUM(SUMIF($B410:$B424,$U$4,AI410:AI424),-SUMIF($B410:$B424,$U$3,AI410:AI424))/(1+User_interface!$K$59)^(AI409-($P409-1)))</f>
        <v>-12420.068904632417</v>
      </c>
      <c r="AJ425" s="68">
        <f>IF(AJ409=" "," ",SUM(SUMIF($B410:$B424,$U$4,AJ410:AJ424),-SUMIF($B410:$B424,$U$3,AJ410:AJ424))/(1+User_interface!$K$59)^(AJ409-($P409-1)))</f>
        <v>-18714.813464630239</v>
      </c>
      <c r="AK425" s="68">
        <f>IF(AK409=" "," ",SUM(SUMIF($B410:$B424,$U$4,AK410:AK424),-SUMIF($B410:$B424,$U$3,AK410:AK424))/(1+User_interface!$K$59)^(AK409-($P409-1)))</f>
        <v>-19204.857719133273</v>
      </c>
      <c r="AL425" s="68">
        <f>IF(AL409=" "," ",SUM(SUMIF($B410:$B424,$U$4,AL410:AL424),-SUMIF($B410:$B424,$U$3,AL410:AL424))/(1+User_interface!$K$59)^(AL409-($P409-1)))</f>
        <v>-20382.487638454615</v>
      </c>
      <c r="AM425" s="68">
        <f>IF(AM409=" "," ",SUM(SUMIF($B410:$B424,$U$4,AM410:AM424),-SUMIF($B410:$B424,$U$3,AM410:AM424))/(1+User_interface!$K$59)^(AM409-($P409-1)))</f>
        <v>-21395.249369070971</v>
      </c>
      <c r="AN425" s="68">
        <f>IF(AN409=" "," ",SUM(SUMIF($B410:$B424,$U$4,AN410:AN424),-SUMIF($B410:$B424,$U$3,AN410:AN424))/(1+User_interface!$K$59)^(AN409-($P409-1)))</f>
        <v>-22266.224457401033</v>
      </c>
      <c r="AO425" s="68">
        <f>IF(AO409=" "," ",SUM(SUMIF($B410:$B424,$U$4,AO410:AO424),-SUMIF($B410:$B424,$U$3,AO410:AO424))/(1+User_interface!$K$59)^(AO409-($P409-1)))</f>
        <v>-23015.263033364889</v>
      </c>
      <c r="AP425" s="68">
        <f>IF(AP409=" "," ",SUM(SUMIF($B410:$B424,$U$4,AP410:AP424),-SUMIF($B410:$B424,$U$3,AP410:AP424))/(1+User_interface!$K$59)^(AP409-($P409-1)))</f>
        <v>-23659.436208693805</v>
      </c>
      <c r="AQ425" s="68">
        <f>IF(AQ409=" "," ",SUM(SUMIF($B410:$B424,$U$4,AQ410:AQ424),-SUMIF($B410:$B424,$U$3,AQ410:AQ424))/(1+User_interface!$K$59)^(AQ409-($P409-1)))</f>
        <v>-24213.425139476672</v>
      </c>
      <c r="AR425" s="68">
        <f>IF(AR409=" "," ",SUM(SUMIF($B410:$B424,$U$4,AR410:AR424),-SUMIF($B410:$B424,$U$3,AR410:AR424))/(1+User_interface!$K$59)^(AR409-($P409-1)))</f>
        <v>-24689.85561994994</v>
      </c>
      <c r="AS425" s="68">
        <f>IF(AS409=" "," ",SUM(SUMIF($B410:$B424,$U$4,AS410:AS424),-SUMIF($B410:$B424,$U$3,AS410:AS424))/(1+User_interface!$K$59)^(AS409-($P409-1)))</f>
        <v>-25099.585833156947</v>
      </c>
      <c r="AT425" s="68" t="str">
        <f>IF(AT409=" "," ",SUM(SUMIF($B410:$B424,$U$4,AT410:AT424),-SUMIF($B410:$B424,$U$3,AT410:AT424))/(1+User_interface!$K$59)^(AT409-($P409-1)))</f>
        <v xml:space="preserve"> </v>
      </c>
      <c r="AU425" s="68" t="str">
        <f>IF(AU409=" "," ",SUM(SUMIF($B410:$B424,$U$4,AU410:AU424),-SUMIF($B410:$B424,$U$3,AU410:AU424))/(1+User_interface!$K$59)^(AU409-($P409-1)))</f>
        <v xml:space="preserve"> </v>
      </c>
      <c r="AV425" s="68" t="str">
        <f>IF(AV409=" "," ",SUM(SUMIF($B410:$B424,$U$4,AV410:AV424),-SUMIF($B410:$B424,$U$3,AV410:AV424))/(1+User_interface!$K$59)^(AV409-($P409-1)))</f>
        <v xml:space="preserve"> </v>
      </c>
      <c r="AW425" s="68" t="str">
        <f>IF(AW409=" "," ",SUM(SUMIF($B410:$B424,$U$4,AW410:AW424),-SUMIF($B410:$B424,$U$3,AW410:AW424))/(1+User_interface!$K$59)^(AW409-($P409-1)))</f>
        <v xml:space="preserve"> </v>
      </c>
      <c r="AX425" s="68" t="str">
        <f>IF(AX409=" "," ",SUM(SUMIF($B410:$B424,$U$4,AX410:AX424),-SUMIF($B410:$B424,$U$3,AX410:AX424))/(1+User_interface!$K$59)^(AX409-($P409-1)))</f>
        <v xml:space="preserve"> </v>
      </c>
      <c r="AY425" s="68" t="str">
        <f>IF(AY409=" "," ",SUM(SUMIF($B410:$B424,$U$4,AY410:AY424),-SUMIF($B410:$B424,$U$3,AY410:AY424))/(1+User_interface!$K$59)^(AY409-($P409-1)))</f>
        <v xml:space="preserve"> </v>
      </c>
      <c r="AZ425" s="68" t="str">
        <f>IF(AZ409=" "," ",SUM(SUMIF($B410:$B424,$U$4,AZ410:AZ424),-SUMIF($B410:$B424,$U$3,AZ410:AZ424))/(1+User_interface!$K$59)^(AZ409-($P409-1)))</f>
        <v xml:space="preserve"> </v>
      </c>
      <c r="BA425" s="68" t="str">
        <f>IF(BA409=" "," ",SUM(SUMIF($B410:$B424,$U$4,BA410:BA424),-SUMIF($B410:$B424,$U$3,BA410:BA424))/(1+User_interface!$K$59)^(BA409-($P409-1)))</f>
        <v xml:space="preserve"> </v>
      </c>
      <c r="BB425" s="68" t="str">
        <f>IF(BB409=" "," ",SUM(SUMIF($B410:$B424,$U$4,BB410:BB424),-SUMIF($B410:$B424,$U$3,BB410:BB424))/(1+User_interface!$K$59)^(BB409-($P409-1)))</f>
        <v xml:space="preserve"> </v>
      </c>
      <c r="BC425" s="68" t="str">
        <f>IF(BC409=" "," ",SUM(SUMIF($B410:$B424,$U$4,BC410:BC424),-SUMIF($B410:$B424,$U$3,BC410:BC424))/(1+User_interface!$K$59)^(BC409-($P409-1)))</f>
        <v xml:space="preserve"> </v>
      </c>
      <c r="BD425" s="68" t="str">
        <f>IF(BD409=" "," ",SUM(SUMIF($B410:$B424,$U$4,BD410:BD424),-SUMIF($B410:$B424,$U$3,BD410:BD424))/(1+User_interface!$K$59)^(BD409-($P409-1)))</f>
        <v xml:space="preserve"> </v>
      </c>
      <c r="BE425" s="68" t="str">
        <f>IF(BE409=" "," ",SUM(SUMIF($B410:$B424,$U$4,BE410:BE424),-SUMIF($B410:$B424,$U$3,BE410:BE424))/(1+User_interface!$K$59)^(BE409-($P409-1)))</f>
        <v xml:space="preserve"> </v>
      </c>
      <c r="BF425" s="68" t="str">
        <f>IF(BF409=" "," ",SUM(SUMIF($B410:$B424,$U$4,BF410:BF424),-SUMIF($B410:$B424,$U$3,BF410:BF424))/(1+User_interface!$K$59)^(BF409-($P409-1)))</f>
        <v xml:space="preserve"> </v>
      </c>
      <c r="BG425" s="68" t="str">
        <f>IF(BG409=" "," ",SUM(SUMIF($B410:$B424,$U$4,BG410:BG424),-SUMIF($B410:$B424,$U$3,BG410:BG424))/(1+User_interface!$K$59)^(BG409-($P409-1)))</f>
        <v xml:space="preserve"> </v>
      </c>
      <c r="BH425" s="68" t="str">
        <f>IF(BH409=" "," ",SUM(SUMIF($B410:$B424,$U$4,BH410:BH424),-SUMIF($B410:$B424,$U$3,BH410:BH424))/(1+User_interface!$K$59)^(BH409-($P409-1)))</f>
        <v xml:space="preserve"> </v>
      </c>
      <c r="BI425" s="68" t="str">
        <f>IF(BI409=" "," ",SUM(SUMIF($B410:$B424,$U$4,BI410:BI424),-SUMIF($B410:$B424,$U$3,BI410:BI424))/(1+User_interface!$K$59)^(BI409-($P409-1)))</f>
        <v xml:space="preserve"> </v>
      </c>
      <c r="BJ425" s="68" t="str">
        <f>IF(BJ409=" "," ",SUM(SUMIF($B410:$B424,$U$4,BJ410:BJ424),-SUMIF($B410:$B424,$U$3,BJ410:BJ424))/(1+User_interface!$K$59)^(BJ409-($P409-1)))</f>
        <v xml:space="preserve"> </v>
      </c>
      <c r="BK425" s="68" t="str">
        <f>IF(BK409=" "," ",SUM(SUMIF($B410:$B424,$U$4,BK410:BK424),-SUMIF($B410:$B424,$U$3,BK410:BK424))/(1+User_interface!$K$59)^(BK409-($P409-1)))</f>
        <v xml:space="preserve"> </v>
      </c>
      <c r="BL425" s="68" t="str">
        <f>IF(BL409=" "," ",SUM(SUMIF($B410:$B424,$U$4,BL410:BL424),-SUMIF($B410:$B424,$U$3,BL410:BL424))/(1+User_interface!$K$59)^(BL409-($P409-1)))</f>
        <v xml:space="preserve"> </v>
      </c>
      <c r="BM425" s="68" t="str">
        <f>IF(BM409=" "," ",SUM(SUMIF($B410:$B424,$U$4,BM410:BM424),-SUMIF($B410:$B424,$U$3,BM410:BM424))/(1+User_interface!$K$59)^(BM409-($P409-1)))</f>
        <v xml:space="preserve"> </v>
      </c>
    </row>
    <row r="426" spans="2:65">
      <c r="B426" s="88"/>
      <c r="C426" s="68" t="s">
        <v>131</v>
      </c>
      <c r="D426" s="68" t="s">
        <v>6</v>
      </c>
      <c r="F426" s="68" t="str">
        <f>IF(F409=" "," ",SUM(SUMIF($B410:$B424,$U$3,F410:F424),-SUMIF($B410:$B424,$U$4,F410:F424))/(1+User_interface!$K$59)^(F409-($P409-1)))</f>
        <v xml:space="preserve"> </v>
      </c>
      <c r="G426" s="68" t="str">
        <f>IF(G409=" "," ",SUM(SUMIF($B410:$B424,$U$3,G410:G424),-SUMIF($B410:$B424,$U$4,G410:G424))/(1+User_interface!$K$59)^(G409-($P409-1)))</f>
        <v xml:space="preserve"> </v>
      </c>
      <c r="H426" s="68" t="str">
        <f>IF(H409=" "," ",SUM(SUMIF($B410:$B424,$U$3,H410:H424),-SUMIF($B410:$B424,$U$4,H410:H424))/(1+User_interface!$K$59)^(H409-($P409-1)))</f>
        <v xml:space="preserve"> </v>
      </c>
      <c r="I426" s="68" t="str">
        <f>IF(I409=" "," ",SUM(SUMIF($B410:$B424,$U$3,I410:I424),-SUMIF($B410:$B424,$U$4,I410:I424))/(1+User_interface!$K$59)^(I409-($P409-1)))</f>
        <v xml:space="preserve"> </v>
      </c>
      <c r="J426" s="68" t="str">
        <f>IF(J409=" "," ",SUM(SUMIF($B410:$B424,$U$3,J410:J424),-SUMIF($B410:$B424,$U$4,J410:J424))/(1+User_interface!$K$59)^(J409-($P409-1)))</f>
        <v xml:space="preserve"> </v>
      </c>
      <c r="K426" s="68" t="str">
        <f>IF(K409=" "," ",SUM(SUMIF($B410:$B424,$U$3,K410:K424),-SUMIF($B410:$B424,$U$4,K410:K424))/(1+User_interface!$K$59)^(K409-($P409-1)))</f>
        <v xml:space="preserve"> </v>
      </c>
      <c r="L426" s="68" t="str">
        <f>IF(L409=" "," ",SUM(SUMIF($B410:$B424,$U$3,L410:L424),-SUMIF($B410:$B424,$U$4,L410:L424))/(1+User_interface!$K$59)^(L409-($P409-1)))</f>
        <v xml:space="preserve"> </v>
      </c>
      <c r="M426" s="68" t="str">
        <f>IF(M409=" "," ",SUM(SUMIF($B410:$B424,$U$3,M410:M424),-SUMIF($B410:$B424,$U$4,M410:M424))/(1+User_interface!$K$59)^(M409-($P409-1)))</f>
        <v xml:space="preserve"> </v>
      </c>
      <c r="N426" s="68" t="str">
        <f>IF(N409=" "," ",SUM(SUMIF($B410:$B424,$U$3,N410:N424),-SUMIF($B410:$B424,$U$4,N410:N424))/(1+User_interface!$K$59)^(N409-($P409-1)))</f>
        <v xml:space="preserve"> </v>
      </c>
      <c r="O426" s="68" t="str">
        <f>IF(O409=" "," ",SUM(SUMIF($B410:$B424,$U$3,O410:O424),-SUMIF($B410:$B424,$U$4,O410:O424))/(1+User_interface!$K$59)^(O409-($P409-1)))</f>
        <v xml:space="preserve"> </v>
      </c>
      <c r="P426" s="68">
        <f>IF(P409=" "," ",SUM(SUMIF($B410:$B424,$U$3,P410:P424),-SUMIF($B410:$B424,$U$4,P410:P424))/(1+User_interface!$K$59)^(P409-($P409-1)))</f>
        <v>-88177.218211374755</v>
      </c>
      <c r="Q426" s="68">
        <f>IF(Q409=" "," ",SUM(SUMIF($B410:$B424,$U$3,Q410:Q424),-SUMIF($B410:$B424,$U$4,Q410:Q424))/(1+User_interface!$K$59)^(Q409-($P409-1)))</f>
        <v>-76224.607170287753</v>
      </c>
      <c r="R426" s="68">
        <f>IF(R409=" "," ",SUM(SUMIF($B410:$B424,$U$3,R410:R424),-SUMIF($B410:$B424,$U$4,R410:R424))/(1+User_interface!$K$59)^(R409-($P409-1)))</f>
        <v>-65525.072362403051</v>
      </c>
      <c r="S426" s="68">
        <f>IF(S409=" "," ",SUM(SUMIF($B410:$B424,$U$3,S410:S424),-SUMIF($B410:$B424,$U$4,S410:S424))/(1+User_interface!$K$59)^(S409-($P409-1)))</f>
        <v>-55945.637566932885</v>
      </c>
      <c r="T426" s="68">
        <f>IF(T409=" "," ",SUM(SUMIF($B410:$B424,$U$3,T410:T424),-SUMIF($B410:$B424,$U$4,T410:T424))/(1+User_interface!$K$59)^(T409-($P409-1)))</f>
        <v>-47367.569873095563</v>
      </c>
      <c r="U426" s="68">
        <f>IF(U409=" "," ",SUM(SUMIF($B410:$B424,$U$3,U410:U424),-SUMIF($B410:$B424,$U$4,U410:U424))/(1+User_interface!$K$59)^(U409-($P409-1)))</f>
        <v>-39684.84336282294</v>
      </c>
      <c r="V426" s="68">
        <f>IF(V409=" "," ",SUM(SUMIF($B410:$B424,$U$3,V410:V424),-SUMIF($B410:$B424,$U$4,V410:V424))/(1+User_interface!$K$59)^(V409-($P409-1)))</f>
        <v>-32802.76936300892</v>
      </c>
      <c r="W426" s="68">
        <f>IF(W409=" "," ",SUM(SUMIF($B410:$B424,$U$3,W410:W424),-SUMIF($B410:$B424,$U$4,W410:W424))/(1+User_interface!$K$59)^(W409-($P409-1)))</f>
        <v>-26636.775139125995</v>
      </c>
      <c r="X426" s="68">
        <f>IF(X409=" "," ",SUM(SUMIF($B410:$B424,$U$3,X410:X424),-SUMIF($B410:$B424,$U$4,X410:X424))/(1+User_interface!$K$59)^(X409-($P409-1)))</f>
        <v>-21111.314880403457</v>
      </c>
      <c r="Y426" s="68">
        <f>IF(Y409=" "," ",SUM(SUMIF($B410:$B424,$U$3,Y410:Y424),-SUMIF($B410:$B424,$U$4,Y410:Y424))/(1+User_interface!$K$59)^(Y409-($P409-1)))</f>
        <v>-16158.898588796415</v>
      </c>
      <c r="Z426" s="68">
        <f>IF(Z409=" "," ",SUM(SUMIF($B410:$B424,$U$3,Z410:Z424),-SUMIF($B410:$B424,$U$4,Z410:Z424))/(1+User_interface!$K$59)^(Z409-($P409-1)))</f>
        <v>-11719.226053364546</v>
      </c>
      <c r="AA426" s="68">
        <f>IF(AA409=" "," ",SUM(SUMIF($B410:$B424,$U$3,AA410:AA424),-SUMIF($B410:$B424,$U$4,AA410:AA424))/(1+User_interface!$K$59)^(AA409-($P409-1)))</f>
        <v>-7738.4144895210047</v>
      </c>
      <c r="AB426" s="68">
        <f>IF(AB409=" "," ",SUM(SUMIF($B410:$B424,$U$3,AB410:AB424),-SUMIF($B410:$B424,$U$4,AB410:AB424))/(1+User_interface!$K$59)^(AB409-($P409-1)))</f>
        <v>-4168.3096676824498</v>
      </c>
      <c r="AC426" s="68">
        <f>IF(AC409=" "," ",SUM(SUMIF($B410:$B424,$U$3,AC410:AC424),-SUMIF($B410:$B424,$U$4,AC410:AC424))/(1+User_interface!$K$59)^(AC409-($P409-1)))</f>
        <v>-965.87146487536666</v>
      </c>
      <c r="AD426" s="68">
        <f>IF(AD409=" "," ",SUM(SUMIF($B410:$B424,$U$3,AD410:AD424),-SUMIF($B410:$B424,$U$4,AD410:AD424))/(1+User_interface!$K$59)^(AD409-($P409-1)))</f>
        <v>1907.374239278779</v>
      </c>
      <c r="AE426" s="68">
        <f>IF(AE409=" "," ",SUM(SUMIF($B410:$B424,$U$3,AE410:AE424),-SUMIF($B410:$B424,$U$4,AE410:AE424))/(1+User_interface!$K$59)^(AE409-($P409-1)))</f>
        <v>4485.8245208088156</v>
      </c>
      <c r="AF426" s="68">
        <f>IF(AF409=" "," ",SUM(SUMIF($B410:$B424,$U$3,AF410:AF424),-SUMIF($B410:$B424,$U$4,AF410:AF424))/(1+User_interface!$K$59)^(AF409-($P409-1)))</f>
        <v>6800.2356386024185</v>
      </c>
      <c r="AG426" s="68">
        <f>IF(AG409=" "," ",SUM(SUMIF($B410:$B424,$U$3,AG410:AG424),-SUMIF($B410:$B424,$U$4,AG410:AG424))/(1+User_interface!$K$59)^(AG409-($P409-1)))</f>
        <v>8878.1122470156952</v>
      </c>
      <c r="AH426" s="68">
        <f>IF(AH409=" "," ",SUM(SUMIF($B410:$B424,$U$3,AH410:AH424),-SUMIF($B410:$B424,$U$4,AH410:AH424))/(1+User_interface!$K$59)^(AH409-($P409-1)))</f>
        <v>10744.054688245255</v>
      </c>
      <c r="AI426" s="68">
        <f>IF(AI409=" "," ",SUM(SUMIF($B410:$B424,$U$3,AI410:AI424),-SUMIF($B410:$B424,$U$4,AI410:AI424))/(1+User_interface!$K$59)^(AI409-($P409-1)))</f>
        <v>12420.068904632417</v>
      </c>
      <c r="AJ426" s="68">
        <f>IF(AJ409=" "," ",SUM(SUMIF($B410:$B424,$U$3,AJ410:AJ424),-SUMIF($B410:$B424,$U$4,AJ410:AJ424))/(1+User_interface!$K$59)^(AJ409-($P409-1)))</f>
        <v>18714.813464630239</v>
      </c>
      <c r="AK426" s="68">
        <f>IF(AK409=" "," ",SUM(SUMIF($B410:$B424,$U$3,AK410:AK424),-SUMIF($B410:$B424,$U$4,AK410:AK424))/(1+User_interface!$K$59)^(AK409-($P409-1)))</f>
        <v>19204.857719133273</v>
      </c>
      <c r="AL426" s="68">
        <f>IF(AL409=" "," ",SUM(SUMIF($B410:$B424,$U$3,AL410:AL424),-SUMIF($B410:$B424,$U$4,AL410:AL424))/(1+User_interface!$K$59)^(AL409-($P409-1)))</f>
        <v>20382.487638454615</v>
      </c>
      <c r="AM426" s="68">
        <f>IF(AM409=" "," ",SUM(SUMIF($B410:$B424,$U$3,AM410:AM424),-SUMIF($B410:$B424,$U$4,AM410:AM424))/(1+User_interface!$K$59)^(AM409-($P409-1)))</f>
        <v>21395.249369070971</v>
      </c>
      <c r="AN426" s="68">
        <f>IF(AN409=" "," ",SUM(SUMIF($B410:$B424,$U$3,AN410:AN424),-SUMIF($B410:$B424,$U$4,AN410:AN424))/(1+User_interface!$K$59)^(AN409-($P409-1)))</f>
        <v>22266.224457401033</v>
      </c>
      <c r="AO426" s="68">
        <f>IF(AO409=" "," ",SUM(SUMIF($B410:$B424,$U$3,AO410:AO424),-SUMIF($B410:$B424,$U$4,AO410:AO424))/(1+User_interface!$K$59)^(AO409-($P409-1)))</f>
        <v>23015.263033364889</v>
      </c>
      <c r="AP426" s="68">
        <f>IF(AP409=" "," ",SUM(SUMIF($B410:$B424,$U$3,AP410:AP424),-SUMIF($B410:$B424,$U$4,AP410:AP424))/(1+User_interface!$K$59)^(AP409-($P409-1)))</f>
        <v>23659.436208693805</v>
      </c>
      <c r="AQ426" s="68">
        <f>IF(AQ409=" "," ",SUM(SUMIF($B410:$B424,$U$3,AQ410:AQ424),-SUMIF($B410:$B424,$U$4,AQ410:AQ424))/(1+User_interface!$K$59)^(AQ409-($P409-1)))</f>
        <v>24213.425139476672</v>
      </c>
      <c r="AR426" s="68">
        <f>IF(AR409=" "," ",SUM(SUMIF($B410:$B424,$U$3,AR410:AR424),-SUMIF($B410:$B424,$U$4,AR410:AR424))/(1+User_interface!$K$59)^(AR409-($P409-1)))</f>
        <v>24689.85561994994</v>
      </c>
      <c r="AS426" s="68">
        <f>IF(AS409=" "," ",SUM(SUMIF($B410:$B424,$U$3,AS410:AS424),-SUMIF($B410:$B424,$U$4,AS410:AS424))/(1+User_interface!$K$59)^(AS409-($P409-1)))</f>
        <v>25099.585833156947</v>
      </c>
      <c r="AT426" s="68" t="str">
        <f>IF(AT409=" "," ",SUM(SUMIF($B410:$B424,$U$3,AT410:AT424),-SUMIF($B410:$B424,$U$4,AT410:AT424))/(1+User_interface!$K$59)^(AT409-($P409-1)))</f>
        <v xml:space="preserve"> </v>
      </c>
      <c r="AU426" s="68" t="str">
        <f>IF(AU409=" "," ",SUM(SUMIF($B410:$B424,$U$3,AU410:AU424),-SUMIF($B410:$B424,$U$4,AU410:AU424))/(1+User_interface!$K$59)^(AU409-($P409-1)))</f>
        <v xml:space="preserve"> </v>
      </c>
      <c r="AV426" s="68" t="str">
        <f>IF(AV409=" "," ",SUM(SUMIF($B410:$B424,$U$3,AV410:AV424),-SUMIF($B410:$B424,$U$4,AV410:AV424))/(1+User_interface!$K$59)^(AV409-($P409-1)))</f>
        <v xml:space="preserve"> </v>
      </c>
      <c r="AW426" s="68" t="str">
        <f>IF(AW409=" "," ",SUM(SUMIF($B410:$B424,$U$3,AW410:AW424),-SUMIF($B410:$B424,$U$4,AW410:AW424))/(1+User_interface!$K$59)^(AW409-($P409-1)))</f>
        <v xml:space="preserve"> </v>
      </c>
      <c r="AX426" s="68" t="str">
        <f>IF(AX409=" "," ",SUM(SUMIF($B410:$B424,$U$3,AX410:AX424),-SUMIF($B410:$B424,$U$4,AX410:AX424))/(1+User_interface!$K$59)^(AX409-($P409-1)))</f>
        <v xml:space="preserve"> </v>
      </c>
      <c r="AY426" s="68" t="str">
        <f>IF(AY409=" "," ",SUM(SUMIF($B410:$B424,$U$3,AY410:AY424),-SUMIF($B410:$B424,$U$4,AY410:AY424))/(1+User_interface!$K$59)^(AY409-($P409-1)))</f>
        <v xml:space="preserve"> </v>
      </c>
      <c r="AZ426" s="68" t="str">
        <f>IF(AZ409=" "," ",SUM(SUMIF($B410:$B424,$U$3,AZ410:AZ424),-SUMIF($B410:$B424,$U$4,AZ410:AZ424))/(1+User_interface!$K$59)^(AZ409-($P409-1)))</f>
        <v xml:space="preserve"> </v>
      </c>
      <c r="BA426" s="68" t="str">
        <f>IF(BA409=" "," ",SUM(SUMIF($B410:$B424,$U$3,BA410:BA424),-SUMIF($B410:$B424,$U$4,BA410:BA424))/(1+User_interface!$K$59)^(BA409-($P409-1)))</f>
        <v xml:space="preserve"> </v>
      </c>
      <c r="BB426" s="68" t="str">
        <f>IF(BB409=" "," ",SUM(SUMIF($B410:$B424,$U$3,BB410:BB424),-SUMIF($B410:$B424,$U$4,BB410:BB424))/(1+User_interface!$K$59)^(BB409-($P409-1)))</f>
        <v xml:space="preserve"> </v>
      </c>
      <c r="BC426" s="68" t="str">
        <f>IF(BC409=" "," ",SUM(SUMIF($B410:$B424,$U$3,BC410:BC424),-SUMIF($B410:$B424,$U$4,BC410:BC424))/(1+User_interface!$K$59)^(BC409-($P409-1)))</f>
        <v xml:space="preserve"> </v>
      </c>
      <c r="BD426" s="68" t="str">
        <f>IF(BD409=" "," ",SUM(SUMIF($B410:$B424,$U$3,BD410:BD424),-SUMIF($B410:$B424,$U$4,BD410:BD424))/(1+User_interface!$K$59)^(BD409-($P409-1)))</f>
        <v xml:space="preserve"> </v>
      </c>
      <c r="BE426" s="68" t="str">
        <f>IF(BE409=" "," ",SUM(SUMIF($B410:$B424,$U$3,BE410:BE424),-SUMIF($B410:$B424,$U$4,BE410:BE424))/(1+User_interface!$K$59)^(BE409-($P409-1)))</f>
        <v xml:space="preserve"> </v>
      </c>
      <c r="BF426" s="68" t="str">
        <f>IF(BF409=" "," ",SUM(SUMIF($B410:$B424,$U$3,BF410:BF424),-SUMIF($B410:$B424,$U$4,BF410:BF424))/(1+User_interface!$K$59)^(BF409-($P409-1)))</f>
        <v xml:space="preserve"> </v>
      </c>
      <c r="BG426" s="68" t="str">
        <f>IF(BG409=" "," ",SUM(SUMIF($B410:$B424,$U$3,BG410:BG424),-SUMIF($B410:$B424,$U$4,BG410:BG424))/(1+User_interface!$K$59)^(BG409-($P409-1)))</f>
        <v xml:space="preserve"> </v>
      </c>
      <c r="BH426" s="68" t="str">
        <f>IF(BH409=" "," ",SUM(SUMIF($B410:$B424,$U$3,BH410:BH424),-SUMIF($B410:$B424,$U$4,BH410:BH424))/(1+User_interface!$K$59)^(BH409-($P409-1)))</f>
        <v xml:space="preserve"> </v>
      </c>
      <c r="BI426" s="68" t="str">
        <f>IF(BI409=" "," ",SUM(SUMIF($B410:$B424,$U$3,BI410:BI424),-SUMIF($B410:$B424,$U$4,BI410:BI424))/(1+User_interface!$K$59)^(BI409-($P409-1)))</f>
        <v xml:space="preserve"> </v>
      </c>
      <c r="BJ426" s="68" t="str">
        <f>IF(BJ409=" "," ",SUM(SUMIF($B410:$B424,$U$3,BJ410:BJ424),-SUMIF($B410:$B424,$U$4,BJ410:BJ424))/(1+User_interface!$K$59)^(BJ409-($P409-1)))</f>
        <v xml:space="preserve"> </v>
      </c>
      <c r="BK426" s="68" t="str">
        <f>IF(BK409=" "," ",SUM(SUMIF($B410:$B424,$U$3,BK410:BK424),-SUMIF($B410:$B424,$U$4,BK410:BK424))/(1+User_interface!$K$59)^(BK409-($P409-1)))</f>
        <v xml:space="preserve"> </v>
      </c>
      <c r="BL426" s="68" t="str">
        <f>IF(BL409=" "," ",SUM(SUMIF($B410:$B424,$U$3,BL410:BL424),-SUMIF($B410:$B424,$U$4,BL410:BL424))/(1+User_interface!$K$59)^(BL409-($P409-1)))</f>
        <v xml:space="preserve"> </v>
      </c>
      <c r="BM426" s="68" t="str">
        <f>IF(BM409=" "," ",SUM(SUMIF($B410:$B424,$U$3,BM410:BM424),-SUMIF($B410:$B424,$U$4,BM410:BM424))/(1+User_interface!$K$59)^(BM409-($P409-1)))</f>
        <v xml:space="preserve"> </v>
      </c>
    </row>
    <row r="427" spans="2:65">
      <c r="B427" s="88"/>
      <c r="C427" s="88"/>
    </row>
    <row r="428" spans="2:65">
      <c r="B428" s="88" t="s">
        <v>212</v>
      </c>
      <c r="C428" s="88"/>
      <c r="E428" s="68" t="s">
        <v>54</v>
      </c>
      <c r="F428" s="68" t="str">
        <f>IF(AND(ABS(SUM(G428,-1,-$P428))&lt;=User_interface!$K$67,SUM(G428,-1)&lt;=$P428),SUM(G428,-1)," ")</f>
        <v xml:space="preserve"> </v>
      </c>
      <c r="G428" s="68" t="str">
        <f>IF(AND(ABS(SUM(H428,-1,-$P428))&lt;=User_interface!$K$67,SUM(H428,-1)&lt;=$P428),SUM(H428,-1)," ")</f>
        <v xml:space="preserve"> </v>
      </c>
      <c r="H428" s="68" t="str">
        <f>IF(AND(ABS(SUM(I428,-1,-$P428))&lt;=User_interface!$K$67,SUM(I428,-1)&lt;=$P428),SUM(I428,-1)," ")</f>
        <v xml:space="preserve"> </v>
      </c>
      <c r="I428" s="68" t="str">
        <f>IF(AND(ABS(SUM(J428,-1,-$P428))&lt;=User_interface!$K$67,SUM(J428,-1)&lt;=$P428),SUM(J428,-1)," ")</f>
        <v xml:space="preserve"> </v>
      </c>
      <c r="J428" s="68" t="str">
        <f>IF(AND(ABS(SUM(K428,-1,-$P428))&lt;=User_interface!$K$67,SUM(K428,-1)&lt;=$P428),SUM(K428,-1)," ")</f>
        <v xml:space="preserve"> </v>
      </c>
      <c r="K428" s="68" t="str">
        <f>IF(AND(ABS(SUM(L428,-1,-$P428))&lt;=User_interface!$K$67,SUM(L428,-1)&lt;=$P428),SUM(L428,-1)," ")</f>
        <v xml:space="preserve"> </v>
      </c>
      <c r="L428" s="68" t="str">
        <f>IF(AND(ABS(SUM(M428,-1,-$P428))&lt;=User_interface!$K$67,SUM(M428,-1)&lt;=$P428),SUM(M428,-1)," ")</f>
        <v xml:space="preserve"> </v>
      </c>
      <c r="M428" s="68" t="str">
        <f>IF(AND(ABS(SUM(N428,-1,-$P428))&lt;=User_interface!$K$67,SUM(N428,-1)&lt;=$P428),SUM(N428,-1)," ")</f>
        <v xml:space="preserve"> </v>
      </c>
      <c r="N428" s="68" t="str">
        <f>IF(AND(ABS(SUM(O428,-1,-$P428))&lt;=User_interface!$K$67,SUM(O428,-1)&lt;=$P428),SUM(O428,-1)," ")</f>
        <v xml:space="preserve"> </v>
      </c>
      <c r="O428" s="68" t="str">
        <f>IF(AND(ABS(SUM(P428,-1,-$P428))&lt;=User_interface!$K$67,SUM(P428,-1)&lt;=$P428),SUM(P428,-1)," ")</f>
        <v xml:space="preserve"> </v>
      </c>
      <c r="P428" s="68">
        <f>2030+User_interface!K67</f>
        <v>2030</v>
      </c>
      <c r="Q428" s="68">
        <f>IF(AND(SUM(P428,2,-$P428)&lt;=User_interface!$K$56,SUM(P428,1)&gt;=$P428),SUM(P428,1)," ")</f>
        <v>2031</v>
      </c>
      <c r="R428" s="68">
        <f>IF(AND(SUM(Q428,2,-$P428)&lt;=User_interface!$K$56,SUM(Q428,1)&gt;=$P428),SUM(Q428,1)," ")</f>
        <v>2032</v>
      </c>
      <c r="S428" s="68">
        <f>IF(AND(SUM(R428,2,-$P428)&lt;=User_interface!$K$56,SUM(R428,1)&gt;=$P428),SUM(R428,1)," ")</f>
        <v>2033</v>
      </c>
      <c r="T428" s="68">
        <f>IF(AND(SUM(S428,2,-$P428)&lt;=User_interface!$K$56,SUM(S428,1)&gt;=$P428),SUM(S428,1)," ")</f>
        <v>2034</v>
      </c>
      <c r="U428" s="68">
        <f>IF(AND(SUM(T428,2,-$P428)&lt;=User_interface!$K$56,SUM(T428,1)&gt;=$P428),SUM(T428,1)," ")</f>
        <v>2035</v>
      </c>
      <c r="V428" s="68">
        <f>IF(AND(SUM(U428,2,-$P428)&lt;=User_interface!$K$56,SUM(U428,1)&gt;=$P428),SUM(U428,1)," ")</f>
        <v>2036</v>
      </c>
      <c r="W428" s="68">
        <f>IF(AND(SUM(V428,2,-$P428)&lt;=User_interface!$K$56,SUM(V428,1)&gt;=$P428),SUM(V428,1)," ")</f>
        <v>2037</v>
      </c>
      <c r="X428" s="68">
        <f>IF(AND(SUM(W428,2,-$P428)&lt;=User_interface!$K$56,SUM(W428,1)&gt;=$P428),SUM(W428,1)," ")</f>
        <v>2038</v>
      </c>
      <c r="Y428" s="68">
        <f>IF(AND(SUM(X428,2,-$P428)&lt;=User_interface!$K$56,SUM(X428,1)&gt;=$P428),SUM(X428,1)," ")</f>
        <v>2039</v>
      </c>
      <c r="Z428" s="68">
        <f>IF(AND(SUM(Y428,2,-$P428)&lt;=User_interface!$K$56,SUM(Y428,1)&gt;=$P428),SUM(Y428,1)," ")</f>
        <v>2040</v>
      </c>
      <c r="AA428" s="68">
        <f>IF(AND(SUM(Z428,2,-$P428)&lt;=User_interface!$K$56,SUM(Z428,1)&gt;=$P428),SUM(Z428,1)," ")</f>
        <v>2041</v>
      </c>
      <c r="AB428" s="68">
        <f>IF(AND(SUM(AA428,2,-$P428)&lt;=User_interface!$K$56,SUM(AA428,1)&gt;=$P428),SUM(AA428,1)," ")</f>
        <v>2042</v>
      </c>
      <c r="AC428" s="68">
        <f>IF(AND(SUM(AB428,2,-$P428)&lt;=User_interface!$K$56,SUM(AB428,1)&gt;=$P428),SUM(AB428,1)," ")</f>
        <v>2043</v>
      </c>
      <c r="AD428" s="68">
        <f>IF(AND(SUM(AC428,2,-$P428)&lt;=User_interface!$K$56,SUM(AC428,1)&gt;=$P428),SUM(AC428,1)," ")</f>
        <v>2044</v>
      </c>
      <c r="AE428" s="68">
        <f>IF(AND(SUM(AD428,2,-$P428)&lt;=User_interface!$K$56,SUM(AD428,1)&gt;=$P428),SUM(AD428,1)," ")</f>
        <v>2045</v>
      </c>
      <c r="AF428" s="68">
        <f>IF(AND(SUM(AE428,2,-$P428)&lt;=User_interface!$K$56,SUM(AE428,1)&gt;=$P428),SUM(AE428,1)," ")</f>
        <v>2046</v>
      </c>
      <c r="AG428" s="68">
        <f>IF(AND(SUM(AF428,2,-$P428)&lt;=User_interface!$K$56,SUM(AF428,1)&gt;=$P428),SUM(AF428,1)," ")</f>
        <v>2047</v>
      </c>
      <c r="AH428" s="68">
        <f>IF(AND(SUM(AG428,2,-$P428)&lt;=User_interface!$K$56,SUM(AG428,1)&gt;=$P428),SUM(AG428,1)," ")</f>
        <v>2048</v>
      </c>
      <c r="AI428" s="68">
        <f>IF(AND(SUM(AH428,2,-$P428)&lt;=User_interface!$K$56,SUM(AH428,1)&gt;=$P428),SUM(AH428,1)," ")</f>
        <v>2049</v>
      </c>
      <c r="AJ428" s="68">
        <f>IF(AND(SUM(AI428,2,-$P428)&lt;=User_interface!$K$56,SUM(AI428,1)&gt;=$P428),SUM(AI428,1)," ")</f>
        <v>2050</v>
      </c>
      <c r="AK428" s="68">
        <f>IF(AND(SUM(AJ428,2,-$P428)&lt;=User_interface!$K$56,SUM(AJ428,1)&gt;=$P428),SUM(AJ428,1)," ")</f>
        <v>2051</v>
      </c>
      <c r="AL428" s="68">
        <f>IF(AND(SUM(AK428,2,-$P428)&lt;=User_interface!$K$56,SUM(AK428,1)&gt;=$P428),SUM(AK428,1)," ")</f>
        <v>2052</v>
      </c>
      <c r="AM428" s="68">
        <f>IF(AND(SUM(AL428,2,-$P428)&lt;=User_interface!$K$56,SUM(AL428,1)&gt;=$P428),SUM(AL428,1)," ")</f>
        <v>2053</v>
      </c>
      <c r="AN428" s="68">
        <f>IF(AND(SUM(AM428,2,-$P428)&lt;=User_interface!$K$56,SUM(AM428,1)&gt;=$P428),SUM(AM428,1)," ")</f>
        <v>2054</v>
      </c>
      <c r="AO428" s="68">
        <f>IF(AND(SUM(AN428,2,-$P428)&lt;=User_interface!$K$56,SUM(AN428,1)&gt;=$P428),SUM(AN428,1)," ")</f>
        <v>2055</v>
      </c>
      <c r="AP428" s="68">
        <f>IF(AND(SUM(AO428,2,-$P428)&lt;=User_interface!$K$56,SUM(AO428,1)&gt;=$P428),SUM(AO428,1)," ")</f>
        <v>2056</v>
      </c>
      <c r="AQ428" s="68">
        <f>IF(AND(SUM(AP428,2,-$P428)&lt;=User_interface!$K$56,SUM(AP428,1)&gt;=$P428),SUM(AP428,1)," ")</f>
        <v>2057</v>
      </c>
      <c r="AR428" s="68">
        <f>IF(AND(SUM(AQ428,2,-$P428)&lt;=User_interface!$K$56,SUM(AQ428,1)&gt;=$P428),SUM(AQ428,1)," ")</f>
        <v>2058</v>
      </c>
      <c r="AS428" s="68">
        <f>IF(AND(SUM(AR428,2,-$P428)&lt;=User_interface!$K$56,SUM(AR428,1)&gt;=$P428),SUM(AR428,1)," ")</f>
        <v>2059</v>
      </c>
      <c r="AT428" s="68" t="str">
        <f>IF(AND(SUM(AS428,2,-$P428)&lt;=User_interface!$K$56,SUM(AS428,1)&gt;=$P428),SUM(AS428,1)," ")</f>
        <v xml:space="preserve"> </v>
      </c>
      <c r="AU428" s="68" t="str">
        <f>IF(AND(SUM(AT428,2,-$P428)&lt;=User_interface!$K$56,SUM(AT428,1)&gt;=$P428),SUM(AT428,1)," ")</f>
        <v xml:space="preserve"> </v>
      </c>
      <c r="AV428" s="68" t="str">
        <f>IF(AND(SUM(AU428,2,-$P428)&lt;=User_interface!$K$56,SUM(AU428,1)&gt;=$P428),SUM(AU428,1)," ")</f>
        <v xml:space="preserve"> </v>
      </c>
      <c r="AW428" s="68" t="str">
        <f>IF(AND(SUM(AV428,2,-$P428)&lt;=User_interface!$K$56,SUM(AV428,1)&gt;=$P428),SUM(AV428,1)," ")</f>
        <v xml:space="preserve"> </v>
      </c>
      <c r="AX428" s="68" t="str">
        <f>IF(AND(SUM(AW428,2,-$P428)&lt;=User_interface!$K$56,SUM(AW428,1)&gt;=$P428),SUM(AW428,1)," ")</f>
        <v xml:space="preserve"> </v>
      </c>
      <c r="AY428" s="68" t="str">
        <f>IF(AND(SUM(AX428,2,-$P428)&lt;=User_interface!$K$56,SUM(AX428,1)&gt;=$P428),SUM(AX428,1)," ")</f>
        <v xml:space="preserve"> </v>
      </c>
      <c r="AZ428" s="68" t="str">
        <f>IF(AND(SUM(AY428,2,-$P428)&lt;=User_interface!$K$56,SUM(AY428,1)&gt;=$P428),SUM(AY428,1)," ")</f>
        <v xml:space="preserve"> </v>
      </c>
      <c r="BA428" s="68" t="str">
        <f>IF(AND(SUM(AZ428,2,-$P428)&lt;=User_interface!$K$56,SUM(AZ428,1)&gt;=$P428),SUM(AZ428,1)," ")</f>
        <v xml:space="preserve"> </v>
      </c>
      <c r="BB428" s="68" t="str">
        <f>IF(AND(SUM(BA428,2,-$P428)&lt;=User_interface!$K$56,SUM(BA428,1)&gt;=$P428),SUM(BA428,1)," ")</f>
        <v xml:space="preserve"> </v>
      </c>
      <c r="BC428" s="68" t="str">
        <f>IF(AND(SUM(BB428,2,-$P428)&lt;=User_interface!$K$56,SUM(BB428,1)&gt;=$P428),SUM(BB428,1)," ")</f>
        <v xml:space="preserve"> </v>
      </c>
      <c r="BD428" s="68" t="str">
        <f>IF(AND(SUM(BC428,2,-$P428)&lt;=User_interface!$K$56,SUM(BC428,1)&gt;=$P428),SUM(BC428,1)," ")</f>
        <v xml:space="preserve"> </v>
      </c>
      <c r="BE428" s="68" t="str">
        <f>IF(AND(SUM(BD428,2,-$P428)&lt;=User_interface!$K$56,SUM(BD428,1)&gt;=$P428),SUM(BD428,1)," ")</f>
        <v xml:space="preserve"> </v>
      </c>
      <c r="BF428" s="68" t="str">
        <f>IF(AND(SUM(BE428,2,-$P428)&lt;=User_interface!$K$56,SUM(BE428,1)&gt;=$P428),SUM(BE428,1)," ")</f>
        <v xml:space="preserve"> </v>
      </c>
      <c r="BG428" s="68" t="str">
        <f>IF(AND(SUM(BF428,2,-$P428)&lt;=User_interface!$K$56,SUM(BF428,1)&gt;=$P428),SUM(BF428,1)," ")</f>
        <v xml:space="preserve"> </v>
      </c>
      <c r="BH428" s="68" t="str">
        <f>IF(AND(SUM(BG428,2,-$P428)&lt;=User_interface!$K$56,SUM(BG428,1)&gt;=$P428),SUM(BG428,1)," ")</f>
        <v xml:space="preserve"> </v>
      </c>
      <c r="BI428" s="68" t="str">
        <f>IF(AND(SUM(BH428,2,-$P428)&lt;=User_interface!$K$56,SUM(BH428,1)&gt;=$P428),SUM(BH428,1)," ")</f>
        <v xml:space="preserve"> </v>
      </c>
      <c r="BJ428" s="68" t="str">
        <f>IF(AND(SUM(BI428,2,-$P428)&lt;=User_interface!$K$56,SUM(BI428,1)&gt;=$P428),SUM(BI428,1)," ")</f>
        <v xml:space="preserve"> </v>
      </c>
      <c r="BK428" s="68" t="str">
        <f>IF(AND(SUM(BJ428,2,-$P428)&lt;=User_interface!$K$56,SUM(BJ428,1)&gt;=$P428),SUM(BJ428,1)," ")</f>
        <v xml:space="preserve"> </v>
      </c>
      <c r="BL428" s="68" t="str">
        <f>IF(AND(SUM(BK428,2,-$P428)&lt;=User_interface!$K$56,SUM(BK428,1)&gt;=$P428),SUM(BK428,1)," ")</f>
        <v xml:space="preserve"> </v>
      </c>
      <c r="BM428" s="68" t="str">
        <f>IF(AND(SUM(BL428,2,-$P428)&lt;=User_interface!$K$56,SUM(BL428,1)&gt;=$P428),SUM(BL428,1)," ")</f>
        <v xml:space="preserve"> </v>
      </c>
    </row>
    <row r="429" spans="2:65">
      <c r="B429" s="88" t="s">
        <v>4</v>
      </c>
      <c r="C429" s="88" t="s">
        <v>196</v>
      </c>
      <c r="D429" s="68" t="s">
        <v>6</v>
      </c>
      <c r="E429" s="86" t="str">
        <f t="shared" ref="E429:E436" si="23">IF(B429=$U$3,$E$8,IF(B429=$U$4,$E$9,$S$4))</f>
        <v>Ref.</v>
      </c>
      <c r="P429" s="55">
        <f>IF(P$428="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Q429" s="55">
        <f>IF(Q$428="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R429" s="55">
        <f>IF(R$428="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S429" s="55">
        <f>IF(S$428="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T429" s="55">
        <f>IF(T$428="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U429" s="55">
        <f>IF(U$428="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V429" s="55">
        <f>IF(V$428="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W429" s="55">
        <f>IF(W$428="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X429" s="55">
        <f>IF(X$428="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Y429" s="55">
        <f>IF(Y$428="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Z429" s="55">
        <f>IF(Z$428="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A429" s="55">
        <f>IF(AA$428="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B429" s="55">
        <f>IF(AB$428="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C429" s="55">
        <f>IF(AC$428="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D429" s="55">
        <f>IF(AD$428="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E429" s="55">
        <f>IF(AE$428="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F429" s="55">
        <f>IF(AF$428="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G429" s="55">
        <f>IF(AG$428="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H429" s="55">
        <f>IF(AH$428="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I429" s="55">
        <f>IF(AI$428="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J429" s="55">
        <f>IF(AJ$428="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K429" s="55">
        <f>IF(AK$428="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L429" s="55">
        <f>IF(AL$428="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M429" s="55">
        <f>IF(AM$428="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N429" s="55">
        <f>IF(AN$428="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O429" s="55">
        <f>IF(AO$428="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P429" s="55">
        <f>IF(AP$428="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Q429" s="55">
        <f>IF(AQ$428="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R429" s="55">
        <f>IF(AR$428="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S429" s="55">
        <f>IF(AS$428="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>0</v>
      </c>
      <c r="AT429" s="55" t="str">
        <f>IF(AT$428="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AU429" s="55" t="str">
        <f>IF(AU$428="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AV429" s="55" t="str">
        <f>IF(AV$428="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AW429" s="55" t="str">
        <f>IF(AW$428="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AX429" s="55" t="str">
        <f>IF(AX$428="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AY429" s="55" t="str">
        <f>IF(AY$428="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AZ429" s="55" t="str">
        <f>IF(AZ$428="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A429" s="55" t="str">
        <f>IF(BA$428="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B429" s="55" t="str">
        <f>IF(BB$428="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C429" s="55" t="str">
        <f>IF(BC$428="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D429" s="55" t="str">
        <f>IF(BD$428="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E429" s="55" t="str">
        <f>IF(BE$428="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F429" s="55" t="str">
        <f>IF(BF$428="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G429" s="55" t="str">
        <f>IF(BG$428="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H429" s="55" t="str">
        <f>IF(BH$428="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I429" s="55" t="str">
        <f>IF(BI$428="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J429" s="55" t="str">
        <f>IF(BJ$428="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K429" s="55" t="str">
        <f>IF(BK$428="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L429" s="55" t="str">
        <f>IF(BL$428="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  <c r="BM429" s="55" t="str">
        <f>IF(BM$428=" "," ",IF($E429=$S$3,INDEX(Data_sheet!$S$121:$S$128,MATCH(Berekeningen!$C429,Data_sheet!$C$121:$C$128,0))*User_interface!$K$54,IF($E429=$S$4,INDEX(Data_sheet!$T$121:$T$128,MATCH(Berekeningen!$C429,Data_sheet!$C$121:$C$128,0))*User_interface!$K$54,IF($E429=$S$5,INDEX(Data_sheet!$U$121:$U$128,MATCH(Berekeningen!$C429,Data_sheet!$C$121:$C$128,0))*User_interface!$K$54,IF($E429=$S$6,0,"ERROR")))))</f>
        <v xml:space="preserve"> </v>
      </c>
    </row>
    <row r="430" spans="2:65">
      <c r="B430" s="68" t="s">
        <v>5</v>
      </c>
      <c r="C430" s="88" t="s">
        <v>197</v>
      </c>
      <c r="D430" s="68" t="s">
        <v>6</v>
      </c>
      <c r="E430" s="86" t="str">
        <f t="shared" si="23"/>
        <v>Ref.</v>
      </c>
      <c r="P430" s="55">
        <f>IF(P$428="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Q430" s="55">
        <f>IF(Q$428="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R430" s="55">
        <f>IF(R$428="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S430" s="55">
        <f>IF(S$428="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T430" s="55">
        <f>IF(T$428="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U430" s="55">
        <f>IF(U$428="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V430" s="55">
        <f>IF(V$428="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W430" s="55">
        <f>IF(W$428="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X430" s="55">
        <f>IF(X$428="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Y430" s="55">
        <f>IF(Y$428="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Z430" s="55">
        <f>IF(Z$428="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A430" s="55">
        <f>IF(AA$428="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B430" s="55">
        <f>IF(AB$428="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C430" s="55">
        <f>IF(AC$428="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D430" s="55">
        <f>IF(AD$428="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E430" s="55">
        <f>IF(AE$428="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F430" s="55">
        <f>IF(AF$428="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G430" s="55">
        <f>IF(AG$428="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H430" s="55">
        <f>IF(AH$428="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I430" s="55">
        <f>IF(AI$428="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J430" s="55">
        <f>IF(AJ$428="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K430" s="55">
        <f>IF(AK$428="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L430" s="55">
        <f>IF(AL$428="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M430" s="55">
        <f>IF(AM$428="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N430" s="55">
        <f>IF(AN$428="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O430" s="55">
        <f>IF(AO$428="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P430" s="55">
        <f>IF(AP$428="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Q430" s="55">
        <f>IF(AQ$428="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R430" s="55">
        <f>IF(AR$428="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S430" s="55">
        <f>IF(AS$428="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>0</v>
      </c>
      <c r="AT430" s="55" t="str">
        <f>IF(AT$428="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AU430" s="55" t="str">
        <f>IF(AU$428="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AV430" s="55" t="str">
        <f>IF(AV$428="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AW430" s="55" t="str">
        <f>IF(AW$428="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AX430" s="55" t="str">
        <f>IF(AX$428="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AY430" s="55" t="str">
        <f>IF(AY$428="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AZ430" s="55" t="str">
        <f>IF(AZ$428="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A430" s="55" t="str">
        <f>IF(BA$428="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B430" s="55" t="str">
        <f>IF(BB$428="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C430" s="55" t="str">
        <f>IF(BC$428="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D430" s="55" t="str">
        <f>IF(BD$428="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E430" s="55" t="str">
        <f>IF(BE$428="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F430" s="55" t="str">
        <f>IF(BF$428="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G430" s="55" t="str">
        <f>IF(BG$428="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H430" s="55" t="str">
        <f>IF(BH$428="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I430" s="55" t="str">
        <f>IF(BI$428="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J430" s="55" t="str">
        <f>IF(BJ$428="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K430" s="55" t="str">
        <f>IF(BK$428="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L430" s="55" t="str">
        <f>IF(BL$428="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  <c r="BM430" s="55" t="str">
        <f>IF(BM$428=" "," ",IF($E430=$S$3,INDEX(Data_sheet!$S$121:$S$128,MATCH(Berekeningen!$C430,Data_sheet!$C$121:$C$128,0)),IF($E430=$S$4,INDEX(Data_sheet!$T$121:$T$128,MATCH(Berekeningen!$C430,Data_sheet!$C$121:$C$128,0)),IF($E430=$S$5,INDEX(Data_sheet!$U$121:$U$128,MATCH(Berekeningen!$C430,Data_sheet!$C$121:$C$128,0)),IF($E430=$S$6,0,"ERROR")))))</f>
        <v xml:space="preserve"> </v>
      </c>
    </row>
    <row r="431" spans="2:65">
      <c r="B431" s="88" t="s">
        <v>4</v>
      </c>
      <c r="C431" s="88" t="s">
        <v>210</v>
      </c>
      <c r="D431" s="68" t="s">
        <v>6</v>
      </c>
      <c r="E431" s="86" t="str">
        <f t="shared" si="23"/>
        <v>Ref.</v>
      </c>
      <c r="P431" s="55">
        <f>IF(P$428="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Q431" s="55">
        <f>IF(Q$428="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R431" s="55">
        <f>IF(R$428="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S431" s="55">
        <f>IF(S$428="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T431" s="55">
        <f>IF(T$428="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U431" s="55">
        <f>IF(U$428="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V431" s="55">
        <f>IF(V$428="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W431" s="55">
        <f>IF(W$428="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X431" s="55">
        <f>IF(X$428="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Y431" s="55">
        <f>IF(Y$428="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Z431" s="55">
        <f>IF(Z$428="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A431" s="55">
        <f>IF(AA$428="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B431" s="55">
        <f>IF(AB$428="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C431" s="55">
        <f>IF(AC$428="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D431" s="55">
        <f>IF(AD$428="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E431" s="55">
        <f>IF(AE$428="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F431" s="55">
        <f>IF(AF$428="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G431" s="55">
        <f>IF(AG$428="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H431" s="55">
        <f>IF(AH$428="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I431" s="55">
        <f>IF(AI$428="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J431" s="55">
        <f>IF(AJ$428="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K431" s="55">
        <f>IF(AK$428="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L431" s="55">
        <f>IF(AL$428="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M431" s="55">
        <f>IF(AM$428="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N431" s="55">
        <f>IF(AN$428="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O431" s="55">
        <f>IF(AO$428="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P431" s="55">
        <f>IF(AP$428="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Q431" s="55">
        <f>IF(AQ$428="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R431" s="55">
        <f>IF(AR$428="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S431" s="55">
        <f>IF(AS$428="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>0</v>
      </c>
      <c r="AT431" s="55" t="str">
        <f>IF(AT$428="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AU431" s="55" t="str">
        <f>IF(AU$428="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AV431" s="55" t="str">
        <f>IF(AV$428="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AW431" s="55" t="str">
        <f>IF(AW$428="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AX431" s="55" t="str">
        <f>IF(AX$428="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AY431" s="55" t="str">
        <f>IF(AY$428="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AZ431" s="55" t="str">
        <f>IF(AZ$428="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A431" s="55" t="str">
        <f>IF(BA$428="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B431" s="55" t="str">
        <f>IF(BB$428="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C431" s="55" t="str">
        <f>IF(BC$428="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D431" s="55" t="str">
        <f>IF(BD$428="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E431" s="55" t="str">
        <f>IF(BE$428="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F431" s="55" t="str">
        <f>IF(BF$428="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G431" s="55" t="str">
        <f>IF(BG$428="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H431" s="55" t="str">
        <f>IF(BH$428="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I431" s="55" t="str">
        <f>IF(BI$428="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J431" s="55" t="str">
        <f>IF(BJ$428="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K431" s="55" t="str">
        <f>IF(BK$428="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L431" s="55" t="str">
        <f>IF(BL$428="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  <c r="BM431" s="55" t="str">
        <f>IF(BM$428=" "," ",IF($E431=$S$3,INDEX(Data_sheet!$S$121:$S$128,MATCH(Berekeningen!$C431,Data_sheet!$C$121:$C$128,0))*User_interface!$K$54,IF($E431=$S$4,INDEX(Data_sheet!$T$121:$T$128,MATCH(Berekeningen!$C431,Data_sheet!$C$121:$C$128,0))*User_interface!$K$54,IF($E431=$S$5,INDEX(Data_sheet!$U$121:$U$128,MATCH(Berekeningen!$C431,Data_sheet!$C$121:$C$128,0))*User_interface!$K$54,IF($E431=$S$6,0,"ERROR")))))</f>
        <v xml:space="preserve"> </v>
      </c>
    </row>
    <row r="432" spans="2:65">
      <c r="B432" s="88" t="s">
        <v>5</v>
      </c>
      <c r="C432" s="88" t="s">
        <v>211</v>
      </c>
      <c r="D432" s="68" t="s">
        <v>6</v>
      </c>
      <c r="E432" s="86" t="str">
        <f t="shared" si="23"/>
        <v>Ref.</v>
      </c>
      <c r="P432" s="55">
        <f>IF(P$428="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Q432" s="55">
        <f>IF(Q$428="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R432" s="55">
        <f>IF(R$428="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S432" s="55">
        <f>IF(S$428="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T432" s="55">
        <f>IF(T$428="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U432" s="55">
        <f>IF(U$428="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V432" s="55">
        <f>IF(V$428="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W432" s="55">
        <f>IF(W$428="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X432" s="55">
        <f>IF(X$428="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Y432" s="55">
        <f>IF(Y$428="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Z432" s="55">
        <f>IF(Z$428="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A432" s="55">
        <f>IF(AA$428="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B432" s="55">
        <f>IF(AB$428="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C432" s="55">
        <f>IF(AC$428="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D432" s="55">
        <f>IF(AD$428="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E432" s="55">
        <f>IF(AE$428="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F432" s="55">
        <f>IF(AF$428="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G432" s="55">
        <f>IF(AG$428="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H432" s="55">
        <f>IF(AH$428="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I432" s="55">
        <f>IF(AI$428="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J432" s="55">
        <f>IF(AJ$428="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K432" s="55">
        <f>IF(AK$428="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L432" s="55">
        <f>IF(AL$428="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M432" s="55">
        <f>IF(AM$428="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N432" s="55">
        <f>IF(AN$428="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O432" s="55">
        <f>IF(AO$428="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P432" s="55">
        <f>IF(AP$428="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Q432" s="55">
        <f>IF(AQ$428="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R432" s="55">
        <f>IF(AR$428="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S432" s="55">
        <f>IF(AS$428="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>0</v>
      </c>
      <c r="AT432" s="55" t="str">
        <f>IF(AT$428="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AU432" s="55" t="str">
        <f>IF(AU$428="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AV432" s="55" t="str">
        <f>IF(AV$428="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AW432" s="55" t="str">
        <f>IF(AW$428="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AX432" s="55" t="str">
        <f>IF(AX$428="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AY432" s="55" t="str">
        <f>IF(AY$428="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AZ432" s="55" t="str">
        <f>IF(AZ$428="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A432" s="55" t="str">
        <f>IF(BA$428="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B432" s="55" t="str">
        <f>IF(BB$428="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C432" s="55" t="str">
        <f>IF(BC$428="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D432" s="55" t="str">
        <f>IF(BD$428="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E432" s="55" t="str">
        <f>IF(BE$428="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F432" s="55" t="str">
        <f>IF(BF$428="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G432" s="55" t="str">
        <f>IF(BG$428="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H432" s="55" t="str">
        <f>IF(BH$428="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I432" s="55" t="str">
        <f>IF(BI$428="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J432" s="55" t="str">
        <f>IF(BJ$428="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K432" s="55" t="str">
        <f>IF(BK$428="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L432" s="55" t="str">
        <f>IF(BL$428="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  <c r="BM432" s="55" t="str">
        <f>IF(BM$428=" "," ",IF($E432=$S$3,INDEX(Data_sheet!$S$121:$S$128,MATCH(Berekeningen!$C432,Data_sheet!$C$121:$C$128,0))*User_interface!$K$54,IF($E432=$S$4,INDEX(Data_sheet!$T$121:$T$128,MATCH(Berekeningen!$C432,Data_sheet!$C$121:$C$128,0))*User_interface!$K$54,IF($E432=$S$5,INDEX(Data_sheet!$U$121:$U$128,MATCH(Berekeningen!$C432,Data_sheet!$C$121:$C$128,0))*User_interface!$K$54,IF($E432=$S$6,0,"ERROR")))))</f>
        <v xml:space="preserve"> </v>
      </c>
    </row>
    <row r="433" spans="2:65">
      <c r="B433" s="88" t="s">
        <v>5</v>
      </c>
      <c r="C433" s="88" t="s">
        <v>188</v>
      </c>
      <c r="D433" s="68" t="s">
        <v>6</v>
      </c>
      <c r="E433" s="86" t="str">
        <f t="shared" si="23"/>
        <v>Ref.</v>
      </c>
      <c r="P433" s="55">
        <f>IF(P$428=" "," ",IF(P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1523891.9667590028</v>
      </c>
      <c r="Q433" s="55">
        <f>IF(Q$428=" "," ",IF(Q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R433" s="55">
        <f>IF(R$428=" "," ",IF(R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S433" s="55">
        <f>IF(S$428=" "," ",IF(S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T433" s="55">
        <f>IF(T$428=" "," ",IF(T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U433" s="55">
        <f>IF(U$428=" "," ",IF(U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V433" s="55">
        <f>IF(V$428=" "," ",IF(V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W433" s="55">
        <f>IF(W$428=" "," ",IF(W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X433" s="55">
        <f>IF(X$428=" "," ",IF(X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Y433" s="55">
        <f>IF(Y$428=" "," ",IF(Y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Z433" s="55">
        <f>IF(Z$428=" "," ",IF(Z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A433" s="55">
        <f>IF(AA$428=" "," ",IF(AA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B433" s="55">
        <f>IF(AB$428=" "," ",IF(AB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C433" s="55">
        <f>IF(AC$428=" "," ",IF(AC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D433" s="55">
        <f>IF(AD$428=" "," ",IF(AD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E433" s="55">
        <f>IF(AE$428=" "," ",IF(AE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F433" s="55">
        <f>IF(AF$428=" "," ",IF(AF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G433" s="55">
        <f>IF(AG$428=" "," ",IF(AG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H433" s="55">
        <f>IF(AH$428=" "," ",IF(AH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I433" s="55">
        <f>IF(AI$428=" "," ",IF(AI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J433" s="55">
        <f>IF(AJ$428=" "," ",IF(AJ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K433" s="55">
        <f>IF(AK$428=" "," ",IF(AK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L433" s="55">
        <f>IF(AL$428=" "," ",IF(AL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M433" s="55">
        <f>IF(AM$428=" "," ",IF(AM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N433" s="55">
        <f>IF(AN$428=" "," ",IF(AN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O433" s="55">
        <f>IF(AO$428=" "," ",IF(AO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P433" s="55">
        <f>IF(AP$428=" "," ",IF(AP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Q433" s="55">
        <f>IF(AQ$428=" "," ",IF(AQ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R433" s="55">
        <f>IF(AR$428=" "," ",IF(AR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S433" s="55">
        <f>IF(AS$428=" "," ",IF(AS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>0</v>
      </c>
      <c r="AT433" s="55" t="str">
        <f>IF(AT$428=" "," ",IF(AT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AU433" s="55" t="str">
        <f>IF(AU$428=" "," ",IF(AU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AV433" s="55" t="str">
        <f>IF(AV$428=" "," ",IF(AV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AW433" s="55" t="str">
        <f>IF(AW$428=" "," ",IF(AW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AX433" s="55" t="str">
        <f>IF(AX$428=" "," ",IF(AX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AY433" s="55" t="str">
        <f>IF(AY$428=" "," ",IF(AY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AZ433" s="55" t="str">
        <f>IF(AZ$428=" "," ",IF(AZ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A433" s="55" t="str">
        <f>IF(BA$428=" "," ",IF(BA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B433" s="55" t="str">
        <f>IF(BB$428=" "," ",IF(BB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C433" s="55" t="str">
        <f>IF(BC$428=" "," ",IF(BC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D433" s="55" t="str">
        <f>IF(BD$428=" "," ",IF(BD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E433" s="55" t="str">
        <f>IF(BE$428=" "," ",IF(BE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F433" s="55" t="str">
        <f>IF(BF$428=" "," ",IF(BF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G433" s="55" t="str">
        <f>IF(BG$428=" "," ",IF(BG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H433" s="55" t="str">
        <f>IF(BH$428=" "," ",IF(BH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I433" s="55" t="str">
        <f>IF(BI$428=" "," ",IF(BI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J433" s="55" t="str">
        <f>IF(BJ$428=" "," ",IF(BJ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K433" s="55" t="str">
        <f>IF(BK$428=" "," ",IF(BK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L433" s="55" t="str">
        <f>IF(BL$428=" "," ",IF(BL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  <c r="BM433" s="55" t="str">
        <f>IF(BM$428=" "," ",IF(BM428=Berekeningen!$P428,(IF($E433=$S$3,INDEX(Data_sheet!$S$121:$S$128,MATCH(Berekeningen!$C433,Data_sheet!$C$121:$C$128,0))*User_interface!$K$54,IF($E433=$S$4,INDEX(Data_sheet!$T$121:$T$128,MATCH(Berekeningen!$C433,Data_sheet!$C$121:$C$128,0))*User_interface!$K$54,IF($E433=$S$5,INDEX(Data_sheet!$U$121:$U$128,MATCH(Berekeningen!$C433,Data_sheet!$C$121:$C$128,0))*User_interface!$K$54,IF($E433=$S$6,0,"ERROR"))))),0))</f>
        <v xml:space="preserve"> </v>
      </c>
    </row>
    <row r="434" spans="2:65">
      <c r="B434" s="88" t="s">
        <v>5</v>
      </c>
      <c r="C434" s="88" t="s">
        <v>29</v>
      </c>
      <c r="D434" s="68" t="s">
        <v>6</v>
      </c>
      <c r="E434" s="86" t="str">
        <f t="shared" si="23"/>
        <v>Ref.</v>
      </c>
      <c r="P434" s="55">
        <f>IF(P$428="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Q434" s="55">
        <f>IF(Q$428="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R434" s="55">
        <f>IF(R$428="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S434" s="55">
        <f>IF(S$428="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T434" s="55">
        <f>IF(T$428="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U434" s="55">
        <f>IF(U$428="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V434" s="55">
        <f>IF(V$428="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W434" s="55">
        <f>IF(W$428="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X434" s="55">
        <f>IF(X$428="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Y434" s="55">
        <f>IF(Y$428="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Z434" s="55">
        <f>IF(Z$428="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A434" s="55">
        <f>IF(AA$428="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B434" s="55">
        <f>IF(AB$428="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C434" s="55">
        <f>IF(AC$428="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D434" s="55">
        <f>IF(AD$428="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E434" s="55">
        <f>IF(AE$428="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F434" s="55">
        <f>IF(AF$428="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G434" s="55">
        <f>IF(AG$428="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H434" s="55">
        <f>IF(AH$428="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I434" s="55">
        <f>IF(AI$428="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J434" s="55">
        <f>IF(AJ$428="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K434" s="55">
        <f>IF(AK$428="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L434" s="55">
        <f>IF(AL$428="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M434" s="55">
        <f>IF(AM$428="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N434" s="55">
        <f>IF(AN$428="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O434" s="55">
        <f>IF(AO$428="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P434" s="55">
        <f>IF(AP$428="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Q434" s="55">
        <f>IF(AQ$428="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R434" s="55">
        <f>IF(AR$428="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S434" s="55">
        <f>IF(AS$428="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>77129.501385041542</v>
      </c>
      <c r="AT434" s="55" t="str">
        <f>IF(AT$428="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AU434" s="55" t="str">
        <f>IF(AU$428="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AV434" s="55" t="str">
        <f>IF(AV$428="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AW434" s="55" t="str">
        <f>IF(AW$428="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AX434" s="55" t="str">
        <f>IF(AX$428="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AY434" s="55" t="str">
        <f>IF(AY$428="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AZ434" s="55" t="str">
        <f>IF(AZ$428="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A434" s="55" t="str">
        <f>IF(BA$428="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B434" s="55" t="str">
        <f>IF(BB$428="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C434" s="55" t="str">
        <f>IF(BC$428="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D434" s="55" t="str">
        <f>IF(BD$428="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E434" s="55" t="str">
        <f>IF(BE$428="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F434" s="55" t="str">
        <f>IF(BF$428="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G434" s="55" t="str">
        <f>IF(BG$428="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H434" s="55" t="str">
        <f>IF(BH$428="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I434" s="55" t="str">
        <f>IF(BI$428="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J434" s="55" t="str">
        <f>IF(BJ$428="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K434" s="55" t="str">
        <f>IF(BK$428="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L434" s="55" t="str">
        <f>IF(BL$428="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  <c r="BM434" s="55" t="str">
        <f>IF(BM$428=" "," ",IF($E434=$S$3,INDEX(Data_sheet!$S$121:$S$128,MATCH(Berekeningen!$C434,Data_sheet!$C$121:$C$128,0))*User_interface!$K$54,IF($E434=$S$4,INDEX(Data_sheet!$T$121:$T$128,MATCH(Berekeningen!$C434,Data_sheet!$C$121:$C$128,0))*User_interface!$K$54,IF($E434=$S$5,INDEX(Data_sheet!$U$121:$U$128,MATCH(Berekeningen!$C434,Data_sheet!$C$121:$C$128,0))*User_interface!$K$54,IF($E434=$S$6,0,"ERROR")))))</f>
        <v xml:space="preserve"> </v>
      </c>
    </row>
    <row r="435" spans="2:65">
      <c r="B435" s="68" t="s">
        <v>5</v>
      </c>
      <c r="C435" s="68" t="s">
        <v>118</v>
      </c>
      <c r="D435" s="68" t="s">
        <v>6</v>
      </c>
      <c r="E435" s="86" t="str">
        <f t="shared" si="23"/>
        <v>Ref.</v>
      </c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68">
        <f>IF(P$428=" ", " ",INDEX(User_interface!$C$85:$C$174,MATCH(Berekeningen!P$428,User_interface!$B$85:$B$174))*INDEX(User_interface!$E$85:$E$174,MATCH(Berekeningen!P$428,User_interface!$B$85:$B$174))*User_interface!$K$54*User_interface!$K$55-INDEX(User_interface!$C$85:$C$174,MATCH(Berekeningen!P$428,User_interface!$B$85:$B$174))*INDEX(User_interface!$D$85:$D$174,MATCH(Berekeningen!P$428,User_interface!$B$85:$B$174))*User_interface!$K$54*User_interface!$K$55)</f>
        <v>158900.95138739378</v>
      </c>
      <c r="Q435" s="68">
        <f>IF(Q$428=" ", " ",INDEX(User_interface!$C$85:$C$174,MATCH(Berekeningen!Q$428,User_interface!$B$85:$B$174))*INDEX(User_interface!$E$85:$E$174,MATCH(Berekeningen!Q$428,User_interface!$B$85:$B$174))*User_interface!$K$54*User_interface!$K$55-INDEX(User_interface!$C$85:$C$174,MATCH(Berekeningen!Q$428,User_interface!$B$85:$B$174))*INDEX(User_interface!$D$85:$D$174,MATCH(Berekeningen!Q$428,User_interface!$B$85:$B$174))*User_interface!$K$54*User_interface!$K$55)</f>
        <v>140706.39106962821</v>
      </c>
      <c r="R435" s="68">
        <f>IF(R$428=" ", " ",INDEX(User_interface!$C$85:$C$174,MATCH(Berekeningen!R$428,User_interface!$B$85:$B$174))*INDEX(User_interface!$E$85:$E$174,MATCH(Berekeningen!R$428,User_interface!$B$85:$B$174))*User_interface!$K$54*User_interface!$K$55-INDEX(User_interface!$C$85:$C$174,MATCH(Berekeningen!R$428,User_interface!$B$85:$B$174))*INDEX(User_interface!$D$85:$D$174,MATCH(Berekeningen!R$428,User_interface!$B$85:$B$174))*User_interface!$K$54*User_interface!$K$55)</f>
        <v>124567.34733426747</v>
      </c>
      <c r="S435" s="68">
        <f>IF(S$428=" ", " ",INDEX(User_interface!$C$85:$C$174,MATCH(Berekeningen!S$428,User_interface!$B$85:$B$174))*INDEX(User_interface!$E$85:$E$174,MATCH(Berekeningen!S$428,User_interface!$B$85:$B$174))*User_interface!$K$54*User_interface!$K$55-INDEX(User_interface!$C$85:$C$174,MATCH(Berekeningen!S$428,User_interface!$B$85:$B$174))*INDEX(User_interface!$D$85:$D$174,MATCH(Berekeningen!S$428,User_interface!$B$85:$B$174))*User_interface!$K$54*User_interface!$K$55)</f>
        <v>110253.68449459091</v>
      </c>
      <c r="T435" s="68">
        <f>IF(T$428=" ", " ",INDEX(User_interface!$C$85:$C$174,MATCH(Berekeningen!T$428,User_interface!$B$85:$B$174))*INDEX(User_interface!$E$85:$E$174,MATCH(Berekeningen!T$428,User_interface!$B$85:$B$174))*User_interface!$K$54*User_interface!$K$55-INDEX(User_interface!$C$85:$C$174,MATCH(Berekeningen!T$428,User_interface!$B$85:$B$174))*INDEX(User_interface!$D$85:$D$174,MATCH(Berekeningen!T$428,User_interface!$B$85:$B$174))*User_interface!$K$54*User_interface!$K$55)</f>
        <v>97560.874448502931</v>
      </c>
      <c r="U435" s="68">
        <f>IF(U$428=" ", " ",INDEX(User_interface!$C$85:$C$174,MATCH(Berekeningen!U$428,User_interface!$B$85:$B$174))*INDEX(User_interface!$E$85:$E$174,MATCH(Berekeningen!U$428,User_interface!$B$85:$B$174))*User_interface!$K$54*User_interface!$K$55-INDEX(User_interface!$C$85:$C$174,MATCH(Berekeningen!U$428,User_interface!$B$85:$B$174))*INDEX(User_interface!$D$85:$D$174,MATCH(Berekeningen!U$428,User_interface!$B$85:$B$174))*User_interface!$K$54*User_interface!$K$55)</f>
        <v>86307.159425881371</v>
      </c>
      <c r="V435" s="68">
        <f>IF(V$428=" ", " ",INDEX(User_interface!$C$85:$C$174,MATCH(Berekeningen!V$428,User_interface!$B$85:$B$174))*INDEX(User_interface!$E$85:$E$174,MATCH(Berekeningen!V$428,User_interface!$B$85:$B$174))*User_interface!$K$54*User_interface!$K$55-INDEX(User_interface!$C$85:$C$174,MATCH(Berekeningen!V$428,User_interface!$B$85:$B$174))*INDEX(User_interface!$D$85:$D$174,MATCH(Berekeningen!V$428,User_interface!$B$85:$B$174))*User_interface!$K$54*User_interface!$K$55)</f>
        <v>76331.028158931062</v>
      </c>
      <c r="W435" s="68">
        <f>IF(W$428=" ", " ",INDEX(User_interface!$C$85:$C$174,MATCH(Berekeningen!W$428,User_interface!$B$85:$B$174))*INDEX(User_interface!$E$85:$E$174,MATCH(Berekeningen!W$428,User_interface!$B$85:$B$174))*User_interface!$K$54*User_interface!$K$55-INDEX(User_interface!$C$85:$C$174,MATCH(Berekeningen!W$428,User_interface!$B$85:$B$174))*INDEX(User_interface!$D$85:$D$174,MATCH(Berekeningen!W$428,User_interface!$B$85:$B$174))*User_interface!$K$54*User_interface!$K$55)</f>
        <v>67488.970925225192</v>
      </c>
      <c r="X435" s="68">
        <f>IF(X$428=" ", " ",INDEX(User_interface!$C$85:$C$174,MATCH(Berekeningen!X$428,User_interface!$B$85:$B$174))*INDEX(User_interface!$E$85:$E$174,MATCH(Berekeningen!X$428,User_interface!$B$85:$B$174))*User_interface!$K$54*User_interface!$K$55-INDEX(User_interface!$C$85:$C$174,MATCH(Berekeningen!X$428,User_interface!$B$85:$B$174))*INDEX(User_interface!$D$85:$D$174,MATCH(Berekeningen!X$428,User_interface!$B$85:$B$174))*User_interface!$K$54*User_interface!$K$55)</f>
        <v>59653.482716143364</v>
      </c>
      <c r="Y435" s="68">
        <f>IF(Y$428=" ", " ",INDEX(User_interface!$C$85:$C$174,MATCH(Berekeningen!Y$428,User_interface!$B$85:$B$174))*INDEX(User_interface!$E$85:$E$174,MATCH(Berekeningen!Y$428,User_interface!$B$85:$B$174))*User_interface!$K$54*User_interface!$K$55-INDEX(User_interface!$C$85:$C$174,MATCH(Berekeningen!Y$428,User_interface!$B$85:$B$174))*INDEX(User_interface!$D$85:$D$174,MATCH(Berekeningen!Y$428,User_interface!$B$85:$B$174))*User_interface!$K$54*User_interface!$K$55)</f>
        <v>52711.287168273455</v>
      </c>
      <c r="Z435" s="68">
        <f>IF(Z$428=" ", " ",INDEX(User_interface!$C$85:$C$174,MATCH(Berekeningen!Z$428,User_interface!$B$85:$B$174))*INDEX(User_interface!$E$85:$E$174,MATCH(Berekeningen!Z$428,User_interface!$B$85:$B$174))*User_interface!$K$54*User_interface!$K$55-INDEX(User_interface!$C$85:$C$174,MATCH(Berekeningen!Z$428,User_interface!$B$85:$B$174))*INDEX(User_interface!$D$85:$D$174,MATCH(Berekeningen!Z$428,User_interface!$B$85:$B$174))*User_interface!$K$54*User_interface!$K$55)</f>
        <v>46561.756907982584</v>
      </c>
      <c r="AA435" s="68">
        <f>IF(AA$428=" ", " ",INDEX(User_interface!$C$85:$C$174,MATCH(Berekeningen!AA$428,User_interface!$B$85:$B$174))*INDEX(User_interface!$E$85:$E$174,MATCH(Berekeningen!AA$428,User_interface!$B$85:$B$174))*User_interface!$K$54*User_interface!$K$55-INDEX(User_interface!$C$85:$C$174,MATCH(Berekeningen!AA$428,User_interface!$B$85:$B$174))*INDEX(User_interface!$D$85:$D$174,MATCH(Berekeningen!AA$428,User_interface!$B$85:$B$174))*User_interface!$K$54*User_interface!$K$55)</f>
        <v>41115.508640677283</v>
      </c>
      <c r="AB435" s="68">
        <f>IF(AB$428=" ", " ",INDEX(User_interface!$C$85:$C$174,MATCH(Berekeningen!AB$428,User_interface!$B$85:$B$174))*INDEX(User_interface!$E$85:$E$174,MATCH(Berekeningen!AB$428,User_interface!$B$85:$B$174))*User_interface!$K$54*User_interface!$K$55-INDEX(User_interface!$C$85:$C$174,MATCH(Berekeningen!AB$428,User_interface!$B$85:$B$174))*INDEX(User_interface!$D$85:$D$174,MATCH(Berekeningen!AB$428,User_interface!$B$85:$B$174))*User_interface!$K$54*User_interface!$K$55)</f>
        <v>36293.153702676464</v>
      </c>
      <c r="AC435" s="68">
        <f>IF(AC$428=" ", " ",INDEX(User_interface!$C$85:$C$174,MATCH(Berekeningen!AC$428,User_interface!$B$85:$B$174))*INDEX(User_interface!$E$85:$E$174,MATCH(Berekeningen!AC$428,User_interface!$B$85:$B$174))*User_interface!$K$54*User_interface!$K$55-INDEX(User_interface!$C$85:$C$174,MATCH(Berekeningen!AC$428,User_interface!$B$85:$B$174))*INDEX(User_interface!$D$85:$D$174,MATCH(Berekeningen!AC$428,User_interface!$B$85:$B$174))*User_interface!$K$54*User_interface!$K$55)</f>
        <v>32024.186917520972</v>
      </c>
      <c r="AD435" s="68">
        <f>IF(AD$428=" ", " ",INDEX(User_interface!$C$85:$C$174,MATCH(Berekeningen!AD$428,User_interface!$B$85:$B$174))*INDEX(User_interface!$E$85:$E$174,MATCH(Berekeningen!AD$428,User_interface!$B$85:$B$174))*User_interface!$K$54*User_interface!$K$55-INDEX(User_interface!$C$85:$C$174,MATCH(Berekeningen!AD$428,User_interface!$B$85:$B$174))*INDEX(User_interface!$D$85:$D$174,MATCH(Berekeningen!AD$428,User_interface!$B$85:$B$174))*User_interface!$K$54*User_interface!$K$55)</f>
        <v>28245.998488791331</v>
      </c>
      <c r="AE435" s="68">
        <f>IF(AE$428=" ", " ",INDEX(User_interface!$C$85:$C$174,MATCH(Berekeningen!AE$428,User_interface!$B$85:$B$174))*INDEX(User_interface!$E$85:$E$174,MATCH(Berekeningen!AE$428,User_interface!$B$85:$B$174))*User_interface!$K$54*User_interface!$K$55-INDEX(User_interface!$C$85:$C$174,MATCH(Berekeningen!AE$428,User_interface!$B$85:$B$174))*INDEX(User_interface!$D$85:$D$174,MATCH(Berekeningen!AE$428,User_interface!$B$85:$B$174))*User_interface!$K$54*User_interface!$K$55)</f>
        <v>24902.995343782699</v>
      </c>
      <c r="AF435" s="68">
        <f>IF(AF$428=" ", " ",INDEX(User_interface!$C$85:$C$174,MATCH(Berekeningen!AF$428,User_interface!$B$85:$B$174))*INDEX(User_interface!$E$85:$E$174,MATCH(Berekeningen!AF$428,User_interface!$B$85:$B$174))*User_interface!$K$54*User_interface!$K$55-INDEX(User_interface!$C$85:$C$174,MATCH(Berekeningen!AF$428,User_interface!$B$85:$B$174))*INDEX(User_interface!$D$85:$D$174,MATCH(Berekeningen!AF$428,User_interface!$B$85:$B$174))*User_interface!$K$54*User_interface!$K$55)</f>
        <v>21945.819839552561</v>
      </c>
      <c r="AG435" s="68">
        <f>IF(AG$428=" ", " ",INDEX(User_interface!$C$85:$C$174,MATCH(Berekeningen!AG$428,User_interface!$B$85:$B$174))*INDEX(User_interface!$E$85:$E$174,MATCH(Berekeningen!AG$428,User_interface!$B$85:$B$174))*User_interface!$K$54*User_interface!$K$55-INDEX(User_interface!$C$85:$C$174,MATCH(Berekeningen!AG$428,User_interface!$B$85:$B$174))*INDEX(User_interface!$D$85:$D$174,MATCH(Berekeningen!AG$428,User_interface!$B$85:$B$174))*User_interface!$K$54*User_interface!$K$55)</f>
        <v>19330.655075262639</v>
      </c>
      <c r="AH435" s="68">
        <f>IF(AH$428=" ", " ",INDEX(User_interface!$C$85:$C$174,MATCH(Berekeningen!AH$428,User_interface!$B$85:$B$174))*INDEX(User_interface!$E$85:$E$174,MATCH(Berekeningen!AH$428,User_interface!$B$85:$B$174))*User_interface!$K$54*User_interface!$K$55-INDEX(User_interface!$C$85:$C$174,MATCH(Berekeningen!AH$428,User_interface!$B$85:$B$174))*INDEX(User_interface!$D$85:$D$174,MATCH(Berekeningen!AH$428,User_interface!$B$85:$B$174))*User_interface!$K$54*User_interface!$K$55)</f>
        <v>17018.60724049485</v>
      </c>
      <c r="AI435" s="68">
        <f>IF(AI$428=" ", " ",INDEX(User_interface!$C$85:$C$174,MATCH(Berekeningen!AI$428,User_interface!$B$85:$B$174))*INDEX(User_interface!$E$85:$E$174,MATCH(Berekeningen!AI$428,User_interface!$B$85:$B$174))*User_interface!$K$54*User_interface!$K$55-INDEX(User_interface!$C$85:$C$174,MATCH(Berekeningen!AI$428,User_interface!$B$85:$B$174))*INDEX(User_interface!$D$85:$D$174,MATCH(Berekeningen!AI$428,User_interface!$B$85:$B$174))*User_interface!$K$54*User_interface!$K$55)</f>
        <v>14975.156484456449</v>
      </c>
      <c r="AJ435" s="68">
        <f>IF(AJ$428=" ", " ",INDEX(User_interface!$C$85:$C$174,MATCH(Berekeningen!AJ$428,User_interface!$B$85:$B$174))*INDEX(User_interface!$E$85:$E$174,MATCH(Berekeningen!AJ$428,User_interface!$B$85:$B$174))*User_interface!$K$54*User_interface!$K$55-INDEX(User_interface!$C$85:$C$174,MATCH(Berekeningen!AJ$428,User_interface!$B$85:$B$174))*INDEX(User_interface!$D$85:$D$174,MATCH(Berekeningen!AJ$428,User_interface!$B$85:$B$174))*User_interface!$K$54*User_interface!$K$55)</f>
        <v>0</v>
      </c>
      <c r="AK435" s="68">
        <f>IF(AK$428=" ", " ",INDEX(User_interface!$C$85:$C$174,MATCH(Berekeningen!AK$428,User_interface!$B$85:$B$174))*INDEX(User_interface!$E$85:$E$174,MATCH(Berekeningen!AK$428,User_interface!$B$85:$B$174))*User_interface!$K$54*User_interface!$K$55-INDEX(User_interface!$C$85:$C$174,MATCH(Berekeningen!AK$428,User_interface!$B$85:$B$174))*INDEX(User_interface!$D$85:$D$174,MATCH(Berekeningen!AK$428,User_interface!$B$85:$B$174))*User_interface!$K$54*User_interface!$K$55)</f>
        <v>0</v>
      </c>
      <c r="AL435" s="68">
        <f>IF(AL$428=" ", " ",INDEX(User_interface!$C$85:$C$174,MATCH(Berekeningen!AL$428,User_interface!$B$85:$B$174))*INDEX(User_interface!$E$85:$E$174,MATCH(Berekeningen!AL$428,User_interface!$B$85:$B$174))*User_interface!$K$54*User_interface!$K$55-INDEX(User_interface!$C$85:$C$174,MATCH(Berekeningen!AL$428,User_interface!$B$85:$B$174))*INDEX(User_interface!$D$85:$D$174,MATCH(Berekeningen!AL$428,User_interface!$B$85:$B$174))*User_interface!$K$54*User_interface!$K$55)</f>
        <v>0</v>
      </c>
      <c r="AM435" s="68">
        <f>IF(AM$428=" ", " ",INDEX(User_interface!$C$85:$C$174,MATCH(Berekeningen!AM$428,User_interface!$B$85:$B$174))*INDEX(User_interface!$E$85:$E$174,MATCH(Berekeningen!AM$428,User_interface!$B$85:$B$174))*User_interface!$K$54*User_interface!$K$55-INDEX(User_interface!$C$85:$C$174,MATCH(Berekeningen!AM$428,User_interface!$B$85:$B$174))*INDEX(User_interface!$D$85:$D$174,MATCH(Berekeningen!AM$428,User_interface!$B$85:$B$174))*User_interface!$K$54*User_interface!$K$55)</f>
        <v>0</v>
      </c>
      <c r="AN435" s="68">
        <f>IF(AN$428=" ", " ",INDEX(User_interface!$C$85:$C$174,MATCH(Berekeningen!AN$428,User_interface!$B$85:$B$174))*INDEX(User_interface!$E$85:$E$174,MATCH(Berekeningen!AN$428,User_interface!$B$85:$B$174))*User_interface!$K$54*User_interface!$K$55-INDEX(User_interface!$C$85:$C$174,MATCH(Berekeningen!AN$428,User_interface!$B$85:$B$174))*INDEX(User_interface!$D$85:$D$174,MATCH(Berekeningen!AN$428,User_interface!$B$85:$B$174))*User_interface!$K$54*User_interface!$K$55)</f>
        <v>0</v>
      </c>
      <c r="AO435" s="68">
        <f>IF(AO$428=" ", " ",INDEX(User_interface!$C$85:$C$174,MATCH(Berekeningen!AO$428,User_interface!$B$85:$B$174))*INDEX(User_interface!$E$85:$E$174,MATCH(Berekeningen!AO$428,User_interface!$B$85:$B$174))*User_interface!$K$54*User_interface!$K$55-INDEX(User_interface!$C$85:$C$174,MATCH(Berekeningen!AO$428,User_interface!$B$85:$B$174))*INDEX(User_interface!$D$85:$D$174,MATCH(Berekeningen!AO$428,User_interface!$B$85:$B$174))*User_interface!$K$54*User_interface!$K$55)</f>
        <v>0</v>
      </c>
      <c r="AP435" s="68">
        <f>IF(AP$428=" ", " ",INDEX(User_interface!$C$85:$C$174,MATCH(Berekeningen!AP$428,User_interface!$B$85:$B$174))*INDEX(User_interface!$E$85:$E$174,MATCH(Berekeningen!AP$428,User_interface!$B$85:$B$174))*User_interface!$K$54*User_interface!$K$55-INDEX(User_interface!$C$85:$C$174,MATCH(Berekeningen!AP$428,User_interface!$B$85:$B$174))*INDEX(User_interface!$D$85:$D$174,MATCH(Berekeningen!AP$428,User_interface!$B$85:$B$174))*User_interface!$K$54*User_interface!$K$55)</f>
        <v>0</v>
      </c>
      <c r="AQ435" s="68">
        <f>IF(AQ$428=" ", " ",INDEX(User_interface!$C$85:$C$174,MATCH(Berekeningen!AQ$428,User_interface!$B$85:$B$174))*INDEX(User_interface!$E$85:$E$174,MATCH(Berekeningen!AQ$428,User_interface!$B$85:$B$174))*User_interface!$K$54*User_interface!$K$55-INDEX(User_interface!$C$85:$C$174,MATCH(Berekeningen!AQ$428,User_interface!$B$85:$B$174))*INDEX(User_interface!$D$85:$D$174,MATCH(Berekeningen!AQ$428,User_interface!$B$85:$B$174))*User_interface!$K$54*User_interface!$K$55)</f>
        <v>0</v>
      </c>
      <c r="AR435" s="68">
        <f>IF(AR$428=" ", " ",INDEX(User_interface!$C$85:$C$174,MATCH(Berekeningen!AR$428,User_interface!$B$85:$B$174))*INDEX(User_interface!$E$85:$E$174,MATCH(Berekeningen!AR$428,User_interface!$B$85:$B$174))*User_interface!$K$54*User_interface!$K$55-INDEX(User_interface!$C$85:$C$174,MATCH(Berekeningen!AR$428,User_interface!$B$85:$B$174))*INDEX(User_interface!$D$85:$D$174,MATCH(Berekeningen!AR$428,User_interface!$B$85:$B$174))*User_interface!$K$54*User_interface!$K$55)</f>
        <v>0</v>
      </c>
      <c r="AS435" s="68">
        <f>IF(AS$428=" ", " ",INDEX(User_interface!$C$85:$C$174,MATCH(Berekeningen!AS$428,User_interface!$B$85:$B$174))*INDEX(User_interface!$E$85:$E$174,MATCH(Berekeningen!AS$428,User_interface!$B$85:$B$174))*User_interface!$K$54*User_interface!$K$55-INDEX(User_interface!$C$85:$C$174,MATCH(Berekeningen!AS$428,User_interface!$B$85:$B$174))*INDEX(User_interface!$D$85:$D$174,MATCH(Berekeningen!AS$428,User_interface!$B$85:$B$174))*User_interface!$K$54*User_interface!$K$55)</f>
        <v>0</v>
      </c>
      <c r="AT435" s="68" t="str">
        <f>IF(AT$428=" ", " ",INDEX(User_interface!$C$85:$C$174,MATCH(Berekeningen!AT$428,User_interface!$B$85:$B$174))*INDEX(User_interface!$E$85:$E$174,MATCH(Berekeningen!AT$428,User_interface!$B$85:$B$174))*User_interface!$K$54*User_interface!$K$55-INDEX(User_interface!$C$85:$C$174,MATCH(Berekeningen!AT$428,User_interface!$B$85:$B$174))*INDEX(User_interface!$D$85:$D$174,MATCH(Berekeningen!AT$428,User_interface!$B$85:$B$174))*User_interface!$K$54*User_interface!$K$55)</f>
        <v xml:space="preserve"> </v>
      </c>
      <c r="AU435" s="68" t="str">
        <f>IF(AU$428=" ", " ",INDEX(User_interface!$C$85:$C$174,MATCH(Berekeningen!AU$428,User_interface!$B$85:$B$174))*INDEX(User_interface!$E$85:$E$174,MATCH(Berekeningen!AU$428,User_interface!$B$85:$B$174))*User_interface!$K$54*User_interface!$K$55-INDEX(User_interface!$C$85:$C$174,MATCH(Berekeningen!AU$428,User_interface!$B$85:$B$174))*INDEX(User_interface!$D$85:$D$174,MATCH(Berekeningen!AU$428,User_interface!$B$85:$B$174))*User_interface!$K$54*User_interface!$K$55)</f>
        <v xml:space="preserve"> </v>
      </c>
      <c r="AV435" s="68" t="str">
        <f>IF(AV$428=" ", " ",INDEX(User_interface!$C$85:$C$174,MATCH(Berekeningen!AV$428,User_interface!$B$85:$B$174))*INDEX(User_interface!$E$85:$E$174,MATCH(Berekeningen!AV$428,User_interface!$B$85:$B$174))*User_interface!$K$54*User_interface!$K$55-INDEX(User_interface!$C$85:$C$174,MATCH(Berekeningen!AV$428,User_interface!$B$85:$B$174))*INDEX(User_interface!$D$85:$D$174,MATCH(Berekeningen!AV$428,User_interface!$B$85:$B$174))*User_interface!$K$54*User_interface!$K$55)</f>
        <v xml:space="preserve"> </v>
      </c>
      <c r="AW435" s="68" t="str">
        <f>IF(AW$428=" ", " ",INDEX(User_interface!$C$85:$C$174,MATCH(Berekeningen!AW$428,User_interface!$B$85:$B$174))*INDEX(User_interface!$E$85:$E$174,MATCH(Berekeningen!AW$428,User_interface!$B$85:$B$174))*User_interface!$K$54*User_interface!$K$55-INDEX(User_interface!$C$85:$C$174,MATCH(Berekeningen!AW$428,User_interface!$B$85:$B$174))*INDEX(User_interface!$D$85:$D$174,MATCH(Berekeningen!AW$428,User_interface!$B$85:$B$174))*User_interface!$K$54*User_interface!$K$55)</f>
        <v xml:space="preserve"> </v>
      </c>
      <c r="AX435" s="68" t="str">
        <f>IF(AX$428=" ", " ",INDEX(User_interface!$C$85:$C$174,MATCH(Berekeningen!AX$428,User_interface!$B$85:$B$174))*INDEX(User_interface!$E$85:$E$174,MATCH(Berekeningen!AX$428,User_interface!$B$85:$B$174))*User_interface!$K$54*User_interface!$K$55-INDEX(User_interface!$C$85:$C$174,MATCH(Berekeningen!AX$428,User_interface!$B$85:$B$174))*INDEX(User_interface!$D$85:$D$174,MATCH(Berekeningen!AX$428,User_interface!$B$85:$B$174))*User_interface!$K$54*User_interface!$K$55)</f>
        <v xml:space="preserve"> </v>
      </c>
      <c r="AY435" s="68" t="str">
        <f>IF(AY$428=" ", " ",INDEX(User_interface!$C$85:$C$174,MATCH(Berekeningen!AY$428,User_interface!$B$85:$B$174))*INDEX(User_interface!$E$85:$E$174,MATCH(Berekeningen!AY$428,User_interface!$B$85:$B$174))*User_interface!$K$54*User_interface!$K$55-INDEX(User_interface!$C$85:$C$174,MATCH(Berekeningen!AY$428,User_interface!$B$85:$B$174))*INDEX(User_interface!$D$85:$D$174,MATCH(Berekeningen!AY$428,User_interface!$B$85:$B$174))*User_interface!$K$54*User_interface!$K$55)</f>
        <v xml:space="preserve"> </v>
      </c>
      <c r="AZ435" s="68" t="str">
        <f>IF(AZ$428=" ", " ",INDEX(User_interface!$C$85:$C$174,MATCH(Berekeningen!AZ$428,User_interface!$B$85:$B$174))*INDEX(User_interface!$E$85:$E$174,MATCH(Berekeningen!AZ$428,User_interface!$B$85:$B$174))*User_interface!$K$54*User_interface!$K$55-INDEX(User_interface!$C$85:$C$174,MATCH(Berekeningen!AZ$428,User_interface!$B$85:$B$174))*INDEX(User_interface!$D$85:$D$174,MATCH(Berekeningen!AZ$428,User_interface!$B$85:$B$174))*User_interface!$K$54*User_interface!$K$55)</f>
        <v xml:space="preserve"> </v>
      </c>
      <c r="BA435" s="68" t="str">
        <f>IF(BA$428=" ", " ",INDEX(User_interface!$C$85:$C$174,MATCH(Berekeningen!BA$428,User_interface!$B$85:$B$174))*INDEX(User_interface!$E$85:$E$174,MATCH(Berekeningen!BA$428,User_interface!$B$85:$B$174))*User_interface!$K$54*User_interface!$K$55-INDEX(User_interface!$C$85:$C$174,MATCH(Berekeningen!BA$428,User_interface!$B$85:$B$174))*INDEX(User_interface!$D$85:$D$174,MATCH(Berekeningen!BA$428,User_interface!$B$85:$B$174))*User_interface!$K$54*User_interface!$K$55)</f>
        <v xml:space="preserve"> </v>
      </c>
      <c r="BB435" s="68" t="str">
        <f>IF(BB$428=" ", " ",INDEX(User_interface!$C$85:$C$174,MATCH(Berekeningen!BB$428,User_interface!$B$85:$B$174))*INDEX(User_interface!$E$85:$E$174,MATCH(Berekeningen!BB$428,User_interface!$B$85:$B$174))*User_interface!$K$54*User_interface!$K$55-INDEX(User_interface!$C$85:$C$174,MATCH(Berekeningen!BB$428,User_interface!$B$85:$B$174))*INDEX(User_interface!$D$85:$D$174,MATCH(Berekeningen!BB$428,User_interface!$B$85:$B$174))*User_interface!$K$54*User_interface!$K$55)</f>
        <v xml:space="preserve"> </v>
      </c>
      <c r="BC435" s="68" t="str">
        <f>IF(BC$428=" ", " ",INDEX(User_interface!$C$85:$C$174,MATCH(Berekeningen!BC$428,User_interface!$B$85:$B$174))*INDEX(User_interface!$E$85:$E$174,MATCH(Berekeningen!BC$428,User_interface!$B$85:$B$174))*User_interface!$K$54*User_interface!$K$55-INDEX(User_interface!$C$85:$C$174,MATCH(Berekeningen!BC$428,User_interface!$B$85:$B$174))*INDEX(User_interface!$D$85:$D$174,MATCH(Berekeningen!BC$428,User_interface!$B$85:$B$174))*User_interface!$K$54*User_interface!$K$55)</f>
        <v xml:space="preserve"> </v>
      </c>
      <c r="BD435" s="68" t="str">
        <f>IF(BD$428=" ", " ",INDEX(User_interface!$C$85:$C$174,MATCH(Berekeningen!BD$428,User_interface!$B$85:$B$174))*INDEX(User_interface!$E$85:$E$174,MATCH(Berekeningen!BD$428,User_interface!$B$85:$B$174))*User_interface!$K$54*User_interface!$K$55-INDEX(User_interface!$C$85:$C$174,MATCH(Berekeningen!BD$428,User_interface!$B$85:$B$174))*INDEX(User_interface!$D$85:$D$174,MATCH(Berekeningen!BD$428,User_interface!$B$85:$B$174))*User_interface!$K$54*User_interface!$K$55)</f>
        <v xml:space="preserve"> </v>
      </c>
      <c r="BE435" s="68" t="str">
        <f>IF(BE$428=" ", " ",INDEX(User_interface!$C$85:$C$174,MATCH(Berekeningen!BE$428,User_interface!$B$85:$B$174))*INDEX(User_interface!$E$85:$E$174,MATCH(Berekeningen!BE$428,User_interface!$B$85:$B$174))*User_interface!$K$54*User_interface!$K$55-INDEX(User_interface!$C$85:$C$174,MATCH(Berekeningen!BE$428,User_interface!$B$85:$B$174))*INDEX(User_interface!$D$85:$D$174,MATCH(Berekeningen!BE$428,User_interface!$B$85:$B$174))*User_interface!$K$54*User_interface!$K$55)</f>
        <v xml:space="preserve"> </v>
      </c>
      <c r="BF435" s="68" t="str">
        <f>IF(BF$428=" ", " ",INDEX(User_interface!$C$85:$C$174,MATCH(Berekeningen!BF$428,User_interface!$B$85:$B$174))*INDEX(User_interface!$E$85:$E$174,MATCH(Berekeningen!BF$428,User_interface!$B$85:$B$174))*User_interface!$K$54*User_interface!$K$55-INDEX(User_interface!$C$85:$C$174,MATCH(Berekeningen!BF$428,User_interface!$B$85:$B$174))*INDEX(User_interface!$D$85:$D$174,MATCH(Berekeningen!BF$428,User_interface!$B$85:$B$174))*User_interface!$K$54*User_interface!$K$55)</f>
        <v xml:space="preserve"> </v>
      </c>
      <c r="BG435" s="68" t="str">
        <f>IF(BG$428=" ", " ",INDEX(User_interface!$C$85:$C$174,MATCH(Berekeningen!BG$428,User_interface!$B$85:$B$174))*INDEX(User_interface!$E$85:$E$174,MATCH(Berekeningen!BG$428,User_interface!$B$85:$B$174))*User_interface!$K$54*User_interface!$K$55-INDEX(User_interface!$C$85:$C$174,MATCH(Berekeningen!BG$428,User_interface!$B$85:$B$174))*INDEX(User_interface!$D$85:$D$174,MATCH(Berekeningen!BG$428,User_interface!$B$85:$B$174))*User_interface!$K$54*User_interface!$K$55)</f>
        <v xml:space="preserve"> </v>
      </c>
      <c r="BH435" s="68" t="str">
        <f>IF(BH$428=" ", " ",INDEX(User_interface!$C$85:$C$174,MATCH(Berekeningen!BH$428,User_interface!$B$85:$B$174))*INDEX(User_interface!$E$85:$E$174,MATCH(Berekeningen!BH$428,User_interface!$B$85:$B$174))*User_interface!$K$54*User_interface!$K$55-INDEX(User_interface!$C$85:$C$174,MATCH(Berekeningen!BH$428,User_interface!$B$85:$B$174))*INDEX(User_interface!$D$85:$D$174,MATCH(Berekeningen!BH$428,User_interface!$B$85:$B$174))*User_interface!$K$54*User_interface!$K$55)</f>
        <v xml:space="preserve"> </v>
      </c>
      <c r="BI435" s="68" t="str">
        <f>IF(BI$428=" ", " ",INDEX(User_interface!$C$85:$C$174,MATCH(Berekeningen!BI$428,User_interface!$B$85:$B$174))*INDEX(User_interface!$E$85:$E$174,MATCH(Berekeningen!BI$428,User_interface!$B$85:$B$174))*User_interface!$K$54*User_interface!$K$55-INDEX(User_interface!$C$85:$C$174,MATCH(Berekeningen!BI$428,User_interface!$B$85:$B$174))*INDEX(User_interface!$D$85:$D$174,MATCH(Berekeningen!BI$428,User_interface!$B$85:$B$174))*User_interface!$K$54*User_interface!$K$55)</f>
        <v xml:space="preserve"> </v>
      </c>
      <c r="BJ435" s="68" t="str">
        <f>IF(BJ$428=" ", " ",INDEX(User_interface!$C$85:$C$174,MATCH(Berekeningen!BJ$428,User_interface!$B$85:$B$174))*INDEX(User_interface!$E$85:$E$174,MATCH(Berekeningen!BJ$428,User_interface!$B$85:$B$174))*User_interface!$K$54*User_interface!$K$55-INDEX(User_interface!$C$85:$C$174,MATCH(Berekeningen!BJ$428,User_interface!$B$85:$B$174))*INDEX(User_interface!$D$85:$D$174,MATCH(Berekeningen!BJ$428,User_interface!$B$85:$B$174))*User_interface!$K$54*User_interface!$K$55)</f>
        <v xml:space="preserve"> </v>
      </c>
      <c r="BK435" s="68" t="str">
        <f>IF(BK$428=" ", " ",INDEX(User_interface!$C$85:$C$174,MATCH(Berekeningen!BK$428,User_interface!$B$85:$B$174))*INDEX(User_interface!$E$85:$E$174,MATCH(Berekeningen!BK$428,User_interface!$B$85:$B$174))*User_interface!$K$54*User_interface!$K$55-INDEX(User_interface!$C$85:$C$174,MATCH(Berekeningen!BK$428,User_interface!$B$85:$B$174))*INDEX(User_interface!$D$85:$D$174,MATCH(Berekeningen!BK$428,User_interface!$B$85:$B$174))*User_interface!$K$54*User_interface!$K$55)</f>
        <v xml:space="preserve"> </v>
      </c>
      <c r="BL435" s="68" t="str">
        <f>IF(BL$428=" ", " ",INDEX(User_interface!$C$85:$C$174,MATCH(Berekeningen!BL$428,User_interface!$B$85:$B$174))*INDEX(User_interface!$E$85:$E$174,MATCH(Berekeningen!BL$428,User_interface!$B$85:$B$174))*User_interface!$K$54*User_interface!$K$55-INDEX(User_interface!$C$85:$C$174,MATCH(Berekeningen!BL$428,User_interface!$B$85:$B$174))*INDEX(User_interface!$D$85:$D$174,MATCH(Berekeningen!BL$428,User_interface!$B$85:$B$174))*User_interface!$K$54*User_interface!$K$55)</f>
        <v xml:space="preserve"> </v>
      </c>
      <c r="BM435" s="68" t="str">
        <f>IF(BM$428=" ", " ",INDEX(User_interface!$C$85:$C$174,MATCH(Berekeningen!BM$428,User_interface!$B$85:$B$174))*INDEX(User_interface!$E$85:$E$174,MATCH(Berekeningen!BM$428,User_interface!$B$85:$B$174))*User_interface!$K$54*User_interface!$K$55-INDEX(User_interface!$C$85:$C$174,MATCH(Berekeningen!BM$428,User_interface!$B$85:$B$174))*INDEX(User_interface!$D$85:$D$174,MATCH(Berekeningen!BM$428,User_interface!$B$85:$B$174))*User_interface!$K$54*User_interface!$K$55)</f>
        <v xml:space="preserve"> </v>
      </c>
    </row>
    <row r="436" spans="2:65">
      <c r="B436" s="88" t="s">
        <v>5</v>
      </c>
      <c r="C436" s="88" t="s">
        <v>32</v>
      </c>
      <c r="D436" s="68" t="s">
        <v>6</v>
      </c>
      <c r="E436" s="86" t="str">
        <f t="shared" si="23"/>
        <v>Ref.</v>
      </c>
      <c r="P436" s="55">
        <f>IF(P$428=" "," ",IF(P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Q436" s="55">
        <f>IF(Q$428=" "," ",IF(Q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R436" s="55">
        <f>IF(R$428=" "," ",IF(R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S436" s="55">
        <f>IF(S$428=" "," ",IF(S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T436" s="55">
        <f>IF(T$428=" "," ",IF(T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U436" s="55">
        <f>IF(U$428=" "," ",IF(U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V436" s="55">
        <f>IF(V$428=" "," ",IF(V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W436" s="55">
        <f>IF(W$428=" "," ",IF(W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X436" s="55">
        <f>IF(X$428=" "," ",IF(X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Y436" s="55">
        <f>IF(Y$428=" "," ",IF(Y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Z436" s="55">
        <f>IF(Z$428=" "," ",IF(Z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A436" s="55">
        <f>IF(AA$428=" "," ",IF(AA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B436" s="55">
        <f>IF(AB$428=" "," ",IF(AB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C436" s="55">
        <f>IF(AC$428=" "," ",IF(AC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D436" s="55">
        <f>IF(AD$428=" "," ",IF(AD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E436" s="55">
        <f>IF(AE$428=" "," ",IF(AE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F436" s="55">
        <f>IF(AF$428=" "," ",IF(AF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G436" s="55">
        <f>IF(AG$428=" "," ",IF(AG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H436" s="55">
        <f>IF(AH$428=" "," ",IF(AH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I436" s="55">
        <f>IF(AI$428=" "," ",IF(AI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J436" s="55">
        <f>IF(AJ$428=" "," ",IF(AJ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K436" s="55">
        <f>IF(AK$428=" "," ",IF(AK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L436" s="55">
        <f>IF(AL$428=" "," ",IF(AL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M436" s="55">
        <f>IF(AM$428=" "," ",IF(AM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N436" s="55">
        <f>IF(AN$428=" "," ",IF(AN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O436" s="55">
        <f>IF(AO$428=" "," ",IF(AO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P436" s="55">
        <f>IF(AP$428=" "," ",IF(AP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Q436" s="55">
        <f>IF(AQ$428=" "," ",IF(AQ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R436" s="55">
        <f>IF(AR$428=" "," ",IF(AR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S436" s="55">
        <f>IF(AS$428=" "," ",IF(AS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>0</v>
      </c>
      <c r="AT436" s="55" t="str">
        <f>IF(AT$428=" "," ",IF(AT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AU436" s="55" t="str">
        <f>IF(AU$428=" "," ",IF(AU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AV436" s="55" t="str">
        <f>IF(AV$428=" "," ",IF(AV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AW436" s="55" t="str">
        <f>IF(AW$428=" "," ",IF(AW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AX436" s="55" t="str">
        <f>IF(AX$428=" "," ",IF(AX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AY436" s="55" t="str">
        <f>IF(AY$428=" "," ",IF(AY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AZ436" s="55" t="str">
        <f>IF(AZ$428=" "," ",IF(AZ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A436" s="55" t="str">
        <f>IF(BA$428=" "," ",IF(BA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B436" s="55" t="str">
        <f>IF(BB$428=" "," ",IF(BB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C436" s="55" t="str">
        <f>IF(BC$428=" "," ",IF(BC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D436" s="55" t="str">
        <f>IF(BD$428=" "," ",IF(BD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E436" s="55" t="str">
        <f>IF(BE$428=" "," ",IF(BE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F436" s="55" t="str">
        <f>IF(BF$428=" "," ",IF(BF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G436" s="55" t="str">
        <f>IF(BG$428=" "," ",IF(BG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H436" s="55" t="str">
        <f>IF(BH$428=" "," ",IF(BH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I436" s="55" t="str">
        <f>IF(BI$428=" "," ",IF(BI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J436" s="55" t="str">
        <f>IF(BJ$428=" "," ",IF(BJ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K436" s="55" t="str">
        <f>IF(BK$428=" "," ",IF(BK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L436" s="55" t="str">
        <f>IF(BL$428=" "," ",IF(BL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  <c r="BM436" s="55" t="str">
        <f>IF(BM$428=" "," ",IF(BM428=Berekeningen!$P428,(IF($E436=$S$3,INDEX(Data_sheet!$S$121:$S$128,MATCH(Berekeningen!$C436,Data_sheet!$C$121:$C$128,0))*User_interface!$K$54,IF($E436=$S$4,INDEX(Data_sheet!$T$121:$T$128,MATCH(Berekeningen!$C436,Data_sheet!$C$121:$C$128,0))*User_interface!$K$54,IF($E436=$S$5,INDEX(Data_sheet!$U$121:$U$128,MATCH(Berekeningen!$C436,Data_sheet!$C$121:$C$128,0))*User_interface!$K$54,IF($E436=$S$6,0,"ERROR"))))),0))</f>
        <v xml:space="preserve"> </v>
      </c>
    </row>
    <row r="437" spans="2:65">
      <c r="B437" s="88"/>
      <c r="C437" s="68" t="s">
        <v>43</v>
      </c>
      <c r="D437" s="68" t="s">
        <v>6</v>
      </c>
      <c r="F437" s="68" t="str">
        <f>IF(F428=" "," ",SUM(SUMIF($B429:$B436,$U$4,F429:F436),-SUMIF($B429:$B436,$U$3,F429:F436))/(1+User_interface!$K$59)^(F428-($P428-1)))</f>
        <v xml:space="preserve"> </v>
      </c>
      <c r="G437" s="68" t="str">
        <f>IF(G428=" "," ",SUM(SUMIF($B429:$B436,$U$4,G429:G436),-SUMIF($B429:$B436,$U$3,G429:G436))/(1+User_interface!$K$59)^(G428-($P428-1)))</f>
        <v xml:space="preserve"> </v>
      </c>
      <c r="H437" s="68" t="str">
        <f>IF(H428=" "," ",SUM(SUMIF($B429:$B436,$U$4,H429:H436),-SUMIF($B429:$B436,$U$3,H429:H436))/(1+User_interface!$K$59)^(H428-($P428-1)))</f>
        <v xml:space="preserve"> </v>
      </c>
      <c r="I437" s="68" t="str">
        <f>IF(I428=" "," ",SUM(SUMIF($B429:$B436,$U$4,I429:I436),-SUMIF($B429:$B436,$U$3,I429:I436))/(1+User_interface!$K$59)^(I428-($P428-1)))</f>
        <v xml:space="preserve"> </v>
      </c>
      <c r="J437" s="68" t="str">
        <f>IF(J428=" "," ",SUM(SUMIF($B429:$B436,$U$4,J429:J436),-SUMIF($B429:$B436,$U$3,J429:J436))/(1+User_interface!$K$59)^(J428-($P428-1)))</f>
        <v xml:space="preserve"> </v>
      </c>
      <c r="K437" s="68" t="str">
        <f>IF(K428=" "," ",SUM(SUMIF($B429:$B436,$U$4,K429:K436),-SUMIF($B429:$B436,$U$3,K429:K436))/(1+User_interface!$K$59)^(K428-($P428-1)))</f>
        <v xml:space="preserve"> </v>
      </c>
      <c r="L437" s="68" t="str">
        <f>IF(L428=" "," ",SUM(SUMIF($B429:$B436,$U$4,L429:L436),-SUMIF($B429:$B436,$U$3,L429:L436))/(1+User_interface!$K$59)^(L428-($P428-1)))</f>
        <v xml:space="preserve"> </v>
      </c>
      <c r="M437" s="68" t="str">
        <f>IF(M428=" "," ",SUM(SUMIF($B429:$B436,$U$4,M429:M436),-SUMIF($B429:$B436,$U$3,M429:M436))/(1+User_interface!$K$59)^(M428-($P428-1)))</f>
        <v xml:space="preserve"> </v>
      </c>
      <c r="N437" s="68" t="str">
        <f>IF(N428=" "," ",SUM(SUMIF($B429:$B436,$U$4,N429:N436),-SUMIF($B429:$B436,$U$3,N429:N436))/(1+User_interface!$K$59)^(N428-($P428-1)))</f>
        <v xml:space="preserve"> </v>
      </c>
      <c r="O437" s="68" t="str">
        <f>IF(O428=" "," ",SUM(SUMIF($B429:$B436,$U$4,O429:O436),-SUMIF($B429:$B436,$U$3,O429:O436))/(1+User_interface!$K$59)^(O428-($P428-1)))</f>
        <v xml:space="preserve"> </v>
      </c>
      <c r="P437" s="68">
        <f>IF(P428=" "," ",SUM(SUMIF($B429:$B436,$U$4,P429:P436),-SUMIF($B429:$B436,$U$3,P429:P436))/(1+User_interface!$K$59)^(P428-($P428-1)))</f>
        <v>1759922.419531438</v>
      </c>
      <c r="Q437" s="68">
        <f>IF(Q428=" "," ",SUM(SUMIF($B429:$B436,$U$4,Q429:Q436),-SUMIF($B429:$B436,$U$3,Q429:Q436))/(1+User_interface!$K$59)^(Q428-($P428-1)))</f>
        <v>217835.89245466975</v>
      </c>
      <c r="R437" s="68">
        <f>IF(R428=" "," ",SUM(SUMIF($B429:$B436,$U$4,R429:R436),-SUMIF($B429:$B436,$U$3,R429:R436))/(1+User_interface!$K$59)^(R428-($P428-1)))</f>
        <v>201696.84871930903</v>
      </c>
      <c r="S437" s="68">
        <f>IF(S428=" "," ",SUM(SUMIF($B429:$B436,$U$4,S429:S436),-SUMIF($B429:$B436,$U$3,S429:S436))/(1+User_interface!$K$59)^(S428-($P428-1)))</f>
        <v>187383.18587963245</v>
      </c>
      <c r="T437" s="68">
        <f>IF(T428=" "," ",SUM(SUMIF($B429:$B436,$U$4,T429:T436),-SUMIF($B429:$B436,$U$3,T429:T436))/(1+User_interface!$K$59)^(T428-($P428-1)))</f>
        <v>174690.37583354447</v>
      </c>
      <c r="U437" s="68">
        <f>IF(U428=" "," ",SUM(SUMIF($B429:$B436,$U$4,U429:U436),-SUMIF($B429:$B436,$U$3,U429:U436))/(1+User_interface!$K$59)^(U428-($P428-1)))</f>
        <v>163436.66081092291</v>
      </c>
      <c r="V437" s="68">
        <f>IF(V428=" "," ",SUM(SUMIF($B429:$B436,$U$4,V429:V436),-SUMIF($B429:$B436,$U$3,V429:V436))/(1+User_interface!$K$59)^(V428-($P428-1)))</f>
        <v>153460.5295439726</v>
      </c>
      <c r="W437" s="68">
        <f>IF(W428=" "," ",SUM(SUMIF($B429:$B436,$U$4,W429:W436),-SUMIF($B429:$B436,$U$3,W429:W436))/(1+User_interface!$K$59)^(W428-($P428-1)))</f>
        <v>144618.47231026675</v>
      </c>
      <c r="X437" s="68">
        <f>IF(X428=" "," ",SUM(SUMIF($B429:$B436,$U$4,X429:X436),-SUMIF($B429:$B436,$U$3,X429:X436))/(1+User_interface!$K$59)^(X428-($P428-1)))</f>
        <v>136782.98410118491</v>
      </c>
      <c r="Y437" s="68">
        <f>IF(Y428=" "," ",SUM(SUMIF($B429:$B436,$U$4,Y429:Y436),-SUMIF($B429:$B436,$U$3,Y429:Y436))/(1+User_interface!$K$59)^(Y428-($P428-1)))</f>
        <v>129840.788553315</v>
      </c>
      <c r="Z437" s="68">
        <f>IF(Z428=" "," ",SUM(SUMIF($B429:$B436,$U$4,Z429:Z436),-SUMIF($B429:$B436,$U$3,Z429:Z436))/(1+User_interface!$K$59)^(Z428-($P428-1)))</f>
        <v>123691.25829302412</v>
      </c>
      <c r="AA437" s="68">
        <f>IF(AA428=" "," ",SUM(SUMIF($B429:$B436,$U$4,AA429:AA436),-SUMIF($B429:$B436,$U$3,AA429:AA436))/(1+User_interface!$K$59)^(AA428-($P428-1)))</f>
        <v>118245.01002571883</v>
      </c>
      <c r="AB437" s="68">
        <f>IF(AB428=" "," ",SUM(SUMIF($B429:$B436,$U$4,AB429:AB436),-SUMIF($B429:$B436,$U$3,AB429:AB436))/(1+User_interface!$K$59)^(AB428-($P428-1)))</f>
        <v>113422.65508771801</v>
      </c>
      <c r="AC437" s="68">
        <f>IF(AC428=" "," ",SUM(SUMIF($B429:$B436,$U$4,AC429:AC436),-SUMIF($B429:$B436,$U$3,AC429:AC436))/(1+User_interface!$K$59)^(AC428-($P428-1)))</f>
        <v>109153.68830256251</v>
      </c>
      <c r="AD437" s="68">
        <f>IF(AD428=" "," ",SUM(SUMIF($B429:$B436,$U$4,AD429:AD436),-SUMIF($B429:$B436,$U$3,AD429:AD436))/(1+User_interface!$K$59)^(AD428-($P428-1)))</f>
        <v>105375.49987383287</v>
      </c>
      <c r="AE437" s="68">
        <f>IF(AE428=" "," ",SUM(SUMIF($B429:$B436,$U$4,AE429:AE436),-SUMIF($B429:$B436,$U$3,AE429:AE436))/(1+User_interface!$K$59)^(AE428-($P428-1)))</f>
        <v>102032.49672882425</v>
      </c>
      <c r="AF437" s="68">
        <f>IF(AF428=" "," ",SUM(SUMIF($B429:$B436,$U$4,AF429:AF436),-SUMIF($B429:$B436,$U$3,AF429:AF436))/(1+User_interface!$K$59)^(AF428-($P428-1)))</f>
        <v>99075.32122459411</v>
      </c>
      <c r="AG437" s="68">
        <f>IF(AG428=" "," ",SUM(SUMIF($B429:$B436,$U$4,AG429:AG436),-SUMIF($B429:$B436,$U$3,AG429:AG436))/(1+User_interface!$K$59)^(AG428-($P428-1)))</f>
        <v>96460.156460304177</v>
      </c>
      <c r="AH437" s="68">
        <f>IF(AH428=" "," ",SUM(SUMIF($B429:$B436,$U$4,AH429:AH436),-SUMIF($B429:$B436,$U$3,AH429:AH436))/(1+User_interface!$K$59)^(AH428-($P428-1)))</f>
        <v>94148.108625536392</v>
      </c>
      <c r="AI437" s="68">
        <f>IF(AI428=" "," ",SUM(SUMIF($B429:$B436,$U$4,AI429:AI436),-SUMIF($B429:$B436,$U$3,AI429:AI436))/(1+User_interface!$K$59)^(AI428-($P428-1)))</f>
        <v>92104.657869497983</v>
      </c>
      <c r="AJ437" s="68">
        <f>IF(AJ428=" "," ",SUM(SUMIF($B429:$B436,$U$4,AJ429:AJ436),-SUMIF($B429:$B436,$U$3,AJ429:AJ436))/(1+User_interface!$K$59)^(AJ428-($P428-1)))</f>
        <v>77129.501385041542</v>
      </c>
      <c r="AK437" s="68">
        <f>IF(AK428=" "," ",SUM(SUMIF($B429:$B436,$U$4,AK429:AK436),-SUMIF($B429:$B436,$U$3,AK429:AK436))/(1+User_interface!$K$59)^(AK428-($P428-1)))</f>
        <v>77129.501385041542</v>
      </c>
      <c r="AL437" s="68">
        <f>IF(AL428=" "," ",SUM(SUMIF($B429:$B436,$U$4,AL429:AL436),-SUMIF($B429:$B436,$U$3,AL429:AL436))/(1+User_interface!$K$59)^(AL428-($P428-1)))</f>
        <v>77129.501385041542</v>
      </c>
      <c r="AM437" s="68">
        <f>IF(AM428=" "," ",SUM(SUMIF($B429:$B436,$U$4,AM429:AM436),-SUMIF($B429:$B436,$U$3,AM429:AM436))/(1+User_interface!$K$59)^(AM428-($P428-1)))</f>
        <v>77129.501385041542</v>
      </c>
      <c r="AN437" s="68">
        <f>IF(AN428=" "," ",SUM(SUMIF($B429:$B436,$U$4,AN429:AN436),-SUMIF($B429:$B436,$U$3,AN429:AN436))/(1+User_interface!$K$59)^(AN428-($P428-1)))</f>
        <v>77129.501385041542</v>
      </c>
      <c r="AO437" s="68">
        <f>IF(AO428=" "," ",SUM(SUMIF($B429:$B436,$U$4,AO429:AO436),-SUMIF($B429:$B436,$U$3,AO429:AO436))/(1+User_interface!$K$59)^(AO428-($P428-1)))</f>
        <v>77129.501385041542</v>
      </c>
      <c r="AP437" s="68">
        <f>IF(AP428=" "," ",SUM(SUMIF($B429:$B436,$U$4,AP429:AP436),-SUMIF($B429:$B436,$U$3,AP429:AP436))/(1+User_interface!$K$59)^(AP428-($P428-1)))</f>
        <v>77129.501385041542</v>
      </c>
      <c r="AQ437" s="68">
        <f>IF(AQ428=" "," ",SUM(SUMIF($B429:$B436,$U$4,AQ429:AQ436),-SUMIF($B429:$B436,$U$3,AQ429:AQ436))/(1+User_interface!$K$59)^(AQ428-($P428-1)))</f>
        <v>77129.501385041542</v>
      </c>
      <c r="AR437" s="68">
        <f>IF(AR428=" "," ",SUM(SUMIF($B429:$B436,$U$4,AR429:AR436),-SUMIF($B429:$B436,$U$3,AR429:AR436))/(1+User_interface!$K$59)^(AR428-($P428-1)))</f>
        <v>77129.501385041542</v>
      </c>
      <c r="AS437" s="68">
        <f>IF(AS428=" "," ",SUM(SUMIF($B429:$B436,$U$4,AS429:AS436),-SUMIF($B429:$B436,$U$3,AS429:AS436))/(1+User_interface!$K$59)^(AS428-($P428-1)))</f>
        <v>77129.501385041542</v>
      </c>
      <c r="AT437" s="68" t="str">
        <f>IF(AT428=" "," ",SUM(SUMIF($B429:$B436,$U$4,AT429:AT436),-SUMIF($B429:$B436,$U$3,AT429:AT436))/(1+User_interface!$K$59)^(AT428-($P428-1)))</f>
        <v xml:space="preserve"> </v>
      </c>
      <c r="AU437" s="68" t="str">
        <f>IF(AU428=" "," ",SUM(SUMIF($B429:$B436,$U$4,AU429:AU436),-SUMIF($B429:$B436,$U$3,AU429:AU436))/(1+User_interface!$K$59)^(AU428-($P428-1)))</f>
        <v xml:space="preserve"> </v>
      </c>
      <c r="AV437" s="68" t="str">
        <f>IF(AV428=" "," ",SUM(SUMIF($B429:$B436,$U$4,AV429:AV436),-SUMIF($B429:$B436,$U$3,AV429:AV436))/(1+User_interface!$K$59)^(AV428-($P428-1)))</f>
        <v xml:space="preserve"> </v>
      </c>
      <c r="AW437" s="68" t="str">
        <f>IF(AW428=" "," ",SUM(SUMIF($B429:$B436,$U$4,AW429:AW436),-SUMIF($B429:$B436,$U$3,AW429:AW436))/(1+User_interface!$K$59)^(AW428-($P428-1)))</f>
        <v xml:space="preserve"> </v>
      </c>
      <c r="AX437" s="68" t="str">
        <f>IF(AX428=" "," ",SUM(SUMIF($B429:$B436,$U$4,AX429:AX436),-SUMIF($B429:$B436,$U$3,AX429:AX436))/(1+User_interface!$K$59)^(AX428-($P428-1)))</f>
        <v xml:space="preserve"> </v>
      </c>
      <c r="AY437" s="68" t="str">
        <f>IF(AY428=" "," ",SUM(SUMIF($B429:$B436,$U$4,AY429:AY436),-SUMIF($B429:$B436,$U$3,AY429:AY436))/(1+User_interface!$K$59)^(AY428-($P428-1)))</f>
        <v xml:space="preserve"> </v>
      </c>
      <c r="AZ437" s="68" t="str">
        <f>IF(AZ428=" "," ",SUM(SUMIF($B429:$B436,$U$4,AZ429:AZ436),-SUMIF($B429:$B436,$U$3,AZ429:AZ436))/(1+User_interface!$K$59)^(AZ428-($P428-1)))</f>
        <v xml:space="preserve"> </v>
      </c>
      <c r="BA437" s="68" t="str">
        <f>IF(BA428=" "," ",SUM(SUMIF($B429:$B436,$U$4,BA429:BA436),-SUMIF($B429:$B436,$U$3,BA429:BA436))/(1+User_interface!$K$59)^(BA428-($P428-1)))</f>
        <v xml:space="preserve"> </v>
      </c>
      <c r="BB437" s="68" t="str">
        <f>IF(BB428=" "," ",SUM(SUMIF($B429:$B436,$U$4,BB429:BB436),-SUMIF($B429:$B436,$U$3,BB429:BB436))/(1+User_interface!$K$59)^(BB428-($P428-1)))</f>
        <v xml:space="preserve"> </v>
      </c>
      <c r="BC437" s="68" t="str">
        <f>IF(BC428=" "," ",SUM(SUMIF($B429:$B436,$U$4,BC429:BC436),-SUMIF($B429:$B436,$U$3,BC429:BC436))/(1+User_interface!$K$59)^(BC428-($P428-1)))</f>
        <v xml:space="preserve"> </v>
      </c>
      <c r="BD437" s="68" t="str">
        <f>IF(BD428=" "," ",SUM(SUMIF($B429:$B436,$U$4,BD429:BD436),-SUMIF($B429:$B436,$U$3,BD429:BD436))/(1+User_interface!$K$59)^(BD428-($P428-1)))</f>
        <v xml:space="preserve"> </v>
      </c>
      <c r="BE437" s="68" t="str">
        <f>IF(BE428=" "," ",SUM(SUMIF($B429:$B436,$U$4,BE429:BE436),-SUMIF($B429:$B436,$U$3,BE429:BE436))/(1+User_interface!$K$59)^(BE428-($P428-1)))</f>
        <v xml:space="preserve"> </v>
      </c>
      <c r="BF437" s="68" t="str">
        <f>IF(BF428=" "," ",SUM(SUMIF($B429:$B436,$U$4,BF429:BF436),-SUMIF($B429:$B436,$U$3,BF429:BF436))/(1+User_interface!$K$59)^(BF428-($P428-1)))</f>
        <v xml:space="preserve"> </v>
      </c>
      <c r="BG437" s="68" t="str">
        <f>IF(BG428=" "," ",SUM(SUMIF($B429:$B436,$U$4,BG429:BG436),-SUMIF($B429:$B436,$U$3,BG429:BG436))/(1+User_interface!$K$59)^(BG428-($P428-1)))</f>
        <v xml:space="preserve"> </v>
      </c>
      <c r="BH437" s="68" t="str">
        <f>IF(BH428=" "," ",SUM(SUMIF($B429:$B436,$U$4,BH429:BH436),-SUMIF($B429:$B436,$U$3,BH429:BH436))/(1+User_interface!$K$59)^(BH428-($P428-1)))</f>
        <v xml:space="preserve"> </v>
      </c>
      <c r="BI437" s="68" t="str">
        <f>IF(BI428=" "," ",SUM(SUMIF($B429:$B436,$U$4,BI429:BI436),-SUMIF($B429:$B436,$U$3,BI429:BI436))/(1+User_interface!$K$59)^(BI428-($P428-1)))</f>
        <v xml:space="preserve"> </v>
      </c>
      <c r="BJ437" s="68" t="str">
        <f>IF(BJ428=" "," ",SUM(SUMIF($B429:$B436,$U$4,BJ429:BJ436),-SUMIF($B429:$B436,$U$3,BJ429:BJ436))/(1+User_interface!$K$59)^(BJ428-($P428-1)))</f>
        <v xml:space="preserve"> </v>
      </c>
      <c r="BK437" s="68" t="str">
        <f>IF(BK428=" "," ",SUM(SUMIF($B429:$B436,$U$4,BK429:BK436),-SUMIF($B429:$B436,$U$3,BK429:BK436))/(1+User_interface!$K$59)^(BK428-($P428-1)))</f>
        <v xml:space="preserve"> </v>
      </c>
      <c r="BL437" s="68" t="str">
        <f>IF(BL428=" "," ",SUM(SUMIF($B429:$B436,$U$4,BL429:BL436),-SUMIF($B429:$B436,$U$3,BL429:BL436))/(1+User_interface!$K$59)^(BL428-($P428-1)))</f>
        <v xml:space="preserve"> </v>
      </c>
      <c r="BM437" s="68" t="str">
        <f>IF(BM428=" "," ",SUM(SUMIF($B429:$B436,$U$4,BM429:BM436),-SUMIF($B429:$B436,$U$3,BM429:BM436))/(1+User_interface!$K$59)^(BM428-($P428-1)))</f>
        <v xml:space="preserve"> </v>
      </c>
    </row>
    <row r="438" spans="2:65">
      <c r="B438" s="88"/>
      <c r="C438" s="68" t="s">
        <v>131</v>
      </c>
      <c r="D438" s="68" t="s">
        <v>6</v>
      </c>
      <c r="F438" s="68" t="str">
        <f>IF(F428=" "," ",SUM(SUMIF($B429:$B436,$U$3,F429:F436),-SUMIF($B429:$B436,$U$4,F429:F436))/(1+User_interface!$K$59)^(F428-($P428-1)))</f>
        <v xml:space="preserve"> </v>
      </c>
      <c r="G438" s="68" t="str">
        <f>IF(G428=" "," ",SUM(SUMIF($B429:$B436,$U$3,G429:G436),-SUMIF($B429:$B436,$U$4,G429:G436))/(1+User_interface!$K$59)^(G428-($P428-1)))</f>
        <v xml:space="preserve"> </v>
      </c>
      <c r="H438" s="68" t="str">
        <f>IF(H428=" "," ",SUM(SUMIF($B429:$B436,$U$3,H429:H436),-SUMIF($B429:$B436,$U$4,H429:H436))/(1+User_interface!$K$59)^(H428-($P428-1)))</f>
        <v xml:space="preserve"> </v>
      </c>
      <c r="I438" s="68" t="str">
        <f>IF(I428=" "," ",SUM(SUMIF($B429:$B436,$U$3,I429:I436),-SUMIF($B429:$B436,$U$4,I429:I436))/(1+User_interface!$K$59)^(I428-($P428-1)))</f>
        <v xml:space="preserve"> </v>
      </c>
      <c r="J438" s="68" t="str">
        <f>IF(J428=" "," ",SUM(SUMIF($B429:$B436,$U$3,J429:J436),-SUMIF($B429:$B436,$U$4,J429:J436))/(1+User_interface!$K$59)^(J428-($P428-1)))</f>
        <v xml:space="preserve"> </v>
      </c>
      <c r="K438" s="68" t="str">
        <f>IF(K428=" "," ",SUM(SUMIF($B429:$B436,$U$3,K429:K436),-SUMIF($B429:$B436,$U$4,K429:K436))/(1+User_interface!$K$59)^(K428-($P428-1)))</f>
        <v xml:space="preserve"> </v>
      </c>
      <c r="L438" s="68" t="str">
        <f>IF(L428=" "," ",SUM(SUMIF($B429:$B436,$U$3,L429:L436),-SUMIF($B429:$B436,$U$4,L429:L436))/(1+User_interface!$K$59)^(L428-($P428-1)))</f>
        <v xml:space="preserve"> </v>
      </c>
      <c r="M438" s="68" t="str">
        <f>IF(M428=" "," ",SUM(SUMIF($B429:$B436,$U$3,M429:M436),-SUMIF($B429:$B436,$U$4,M429:M436))/(1+User_interface!$K$59)^(M428-($P428-1)))</f>
        <v xml:space="preserve"> </v>
      </c>
      <c r="N438" s="68" t="str">
        <f>IF(N428=" "," ",SUM(SUMIF($B429:$B436,$U$3,N429:N436),-SUMIF($B429:$B436,$U$4,N429:N436))/(1+User_interface!$K$59)^(N428-($P428-1)))</f>
        <v xml:space="preserve"> </v>
      </c>
      <c r="O438" s="68" t="str">
        <f>IF(O428=" "," ",SUM(SUMIF($B429:$B436,$U$3,O429:O436),-SUMIF($B429:$B436,$U$4,O429:O436))/(1+User_interface!$K$59)^(O428-($P428-1)))</f>
        <v xml:space="preserve"> </v>
      </c>
      <c r="P438" s="68">
        <f>IF(P428=" "," ",SUM(SUMIF($B429:$B436,$U$3,P429:P436),-SUMIF($B429:$B436,$U$4,P429:P436))/(1+User_interface!$K$59)^(P428-($P428-1)))</f>
        <v>-1759922.419531438</v>
      </c>
      <c r="Q438" s="68">
        <f>IF(Q428=" "," ",SUM(SUMIF($B429:$B436,$U$3,Q429:Q436),-SUMIF($B429:$B436,$U$4,Q429:Q436))/(1+User_interface!$K$59)^(Q428-($P428-1)))</f>
        <v>-217835.89245466975</v>
      </c>
      <c r="R438" s="68">
        <f>IF(R428=" "," ",SUM(SUMIF($B429:$B436,$U$3,R429:R436),-SUMIF($B429:$B436,$U$4,R429:R436))/(1+User_interface!$K$59)^(R428-($P428-1)))</f>
        <v>-201696.84871930903</v>
      </c>
      <c r="S438" s="68">
        <f>IF(S428=" "," ",SUM(SUMIF($B429:$B436,$U$3,S429:S436),-SUMIF($B429:$B436,$U$4,S429:S436))/(1+User_interface!$K$59)^(S428-($P428-1)))</f>
        <v>-187383.18587963245</v>
      </c>
      <c r="T438" s="68">
        <f>IF(T428=" "," ",SUM(SUMIF($B429:$B436,$U$3,T429:T436),-SUMIF($B429:$B436,$U$4,T429:T436))/(1+User_interface!$K$59)^(T428-($P428-1)))</f>
        <v>-174690.37583354447</v>
      </c>
      <c r="U438" s="68">
        <f>IF(U428=" "," ",SUM(SUMIF($B429:$B436,$U$3,U429:U436),-SUMIF($B429:$B436,$U$4,U429:U436))/(1+User_interface!$K$59)^(U428-($P428-1)))</f>
        <v>-163436.66081092291</v>
      </c>
      <c r="V438" s="68">
        <f>IF(V428=" "," ",SUM(SUMIF($B429:$B436,$U$3,V429:V436),-SUMIF($B429:$B436,$U$4,V429:V436))/(1+User_interface!$K$59)^(V428-($P428-1)))</f>
        <v>-153460.5295439726</v>
      </c>
      <c r="W438" s="68">
        <f>IF(W428=" "," ",SUM(SUMIF($B429:$B436,$U$3,W429:W436),-SUMIF($B429:$B436,$U$4,W429:W436))/(1+User_interface!$K$59)^(W428-($P428-1)))</f>
        <v>-144618.47231026675</v>
      </c>
      <c r="X438" s="68">
        <f>IF(X428=" "," ",SUM(SUMIF($B429:$B436,$U$3,X429:X436),-SUMIF($B429:$B436,$U$4,X429:X436))/(1+User_interface!$K$59)^(X428-($P428-1)))</f>
        <v>-136782.98410118491</v>
      </c>
      <c r="Y438" s="68">
        <f>IF(Y428=" "," ",SUM(SUMIF($B429:$B436,$U$3,Y429:Y436),-SUMIF($B429:$B436,$U$4,Y429:Y436))/(1+User_interface!$K$59)^(Y428-($P428-1)))</f>
        <v>-129840.788553315</v>
      </c>
      <c r="Z438" s="68">
        <f>IF(Z428=" "," ",SUM(SUMIF($B429:$B436,$U$3,Z429:Z436),-SUMIF($B429:$B436,$U$4,Z429:Z436))/(1+User_interface!$K$59)^(Z428-($P428-1)))</f>
        <v>-123691.25829302412</v>
      </c>
      <c r="AA438" s="68">
        <f>IF(AA428=" "," ",SUM(SUMIF($B429:$B436,$U$3,AA429:AA436),-SUMIF($B429:$B436,$U$4,AA429:AA436))/(1+User_interface!$K$59)^(AA428-($P428-1)))</f>
        <v>-118245.01002571883</v>
      </c>
      <c r="AB438" s="68">
        <f>IF(AB428=" "," ",SUM(SUMIF($B429:$B436,$U$3,AB429:AB436),-SUMIF($B429:$B436,$U$4,AB429:AB436))/(1+User_interface!$K$59)^(AB428-($P428-1)))</f>
        <v>-113422.65508771801</v>
      </c>
      <c r="AC438" s="68">
        <f>IF(AC428=" "," ",SUM(SUMIF($B429:$B436,$U$3,AC429:AC436),-SUMIF($B429:$B436,$U$4,AC429:AC436))/(1+User_interface!$K$59)^(AC428-($P428-1)))</f>
        <v>-109153.68830256251</v>
      </c>
      <c r="AD438" s="68">
        <f>IF(AD428=" "," ",SUM(SUMIF($B429:$B436,$U$3,AD429:AD436),-SUMIF($B429:$B436,$U$4,AD429:AD436))/(1+User_interface!$K$59)^(AD428-($P428-1)))</f>
        <v>-105375.49987383287</v>
      </c>
      <c r="AE438" s="68">
        <f>IF(AE428=" "," ",SUM(SUMIF($B429:$B436,$U$3,AE429:AE436),-SUMIF($B429:$B436,$U$4,AE429:AE436))/(1+User_interface!$K$59)^(AE428-($P428-1)))</f>
        <v>-102032.49672882425</v>
      </c>
      <c r="AF438" s="68">
        <f>IF(AF428=" "," ",SUM(SUMIF($B429:$B436,$U$3,AF429:AF436),-SUMIF($B429:$B436,$U$4,AF429:AF436))/(1+User_interface!$K$59)^(AF428-($P428-1)))</f>
        <v>-99075.32122459411</v>
      </c>
      <c r="AG438" s="68">
        <f>IF(AG428=" "," ",SUM(SUMIF($B429:$B436,$U$3,AG429:AG436),-SUMIF($B429:$B436,$U$4,AG429:AG436))/(1+User_interface!$K$59)^(AG428-($P428-1)))</f>
        <v>-96460.156460304177</v>
      </c>
      <c r="AH438" s="68">
        <f>IF(AH428=" "," ",SUM(SUMIF($B429:$B436,$U$3,AH429:AH436),-SUMIF($B429:$B436,$U$4,AH429:AH436))/(1+User_interface!$K$59)^(AH428-($P428-1)))</f>
        <v>-94148.108625536392</v>
      </c>
      <c r="AI438" s="68">
        <f>IF(AI428=" "," ",SUM(SUMIF($B429:$B436,$U$3,AI429:AI436),-SUMIF($B429:$B436,$U$4,AI429:AI436))/(1+User_interface!$K$59)^(AI428-($P428-1)))</f>
        <v>-92104.657869497983</v>
      </c>
      <c r="AJ438" s="68">
        <f>IF(AJ428=" "," ",SUM(SUMIF($B429:$B436,$U$3,AJ429:AJ436),-SUMIF($B429:$B436,$U$4,AJ429:AJ436))/(1+User_interface!$K$59)^(AJ428-($P428-1)))</f>
        <v>-77129.501385041542</v>
      </c>
      <c r="AK438" s="68">
        <f>IF(AK428=" "," ",SUM(SUMIF($B429:$B436,$U$3,AK429:AK436),-SUMIF($B429:$B436,$U$4,AK429:AK436))/(1+User_interface!$K$59)^(AK428-($P428-1)))</f>
        <v>-77129.501385041542</v>
      </c>
      <c r="AL438" s="68">
        <f>IF(AL428=" "," ",SUM(SUMIF($B429:$B436,$U$3,AL429:AL436),-SUMIF($B429:$B436,$U$4,AL429:AL436))/(1+User_interface!$K$59)^(AL428-($P428-1)))</f>
        <v>-77129.501385041542</v>
      </c>
      <c r="AM438" s="68">
        <f>IF(AM428=" "," ",SUM(SUMIF($B429:$B436,$U$3,AM429:AM436),-SUMIF($B429:$B436,$U$4,AM429:AM436))/(1+User_interface!$K$59)^(AM428-($P428-1)))</f>
        <v>-77129.501385041542</v>
      </c>
      <c r="AN438" s="68">
        <f>IF(AN428=" "," ",SUM(SUMIF($B429:$B436,$U$3,AN429:AN436),-SUMIF($B429:$B436,$U$4,AN429:AN436))/(1+User_interface!$K$59)^(AN428-($P428-1)))</f>
        <v>-77129.501385041542</v>
      </c>
      <c r="AO438" s="68">
        <f>IF(AO428=" "," ",SUM(SUMIF($B429:$B436,$U$3,AO429:AO436),-SUMIF($B429:$B436,$U$4,AO429:AO436))/(1+User_interface!$K$59)^(AO428-($P428-1)))</f>
        <v>-77129.501385041542</v>
      </c>
      <c r="AP438" s="68">
        <f>IF(AP428=" "," ",SUM(SUMIF($B429:$B436,$U$3,AP429:AP436),-SUMIF($B429:$B436,$U$4,AP429:AP436))/(1+User_interface!$K$59)^(AP428-($P428-1)))</f>
        <v>-77129.501385041542</v>
      </c>
      <c r="AQ438" s="68">
        <f>IF(AQ428=" "," ",SUM(SUMIF($B429:$B436,$U$3,AQ429:AQ436),-SUMIF($B429:$B436,$U$4,AQ429:AQ436))/(1+User_interface!$K$59)^(AQ428-($P428-1)))</f>
        <v>-77129.501385041542</v>
      </c>
      <c r="AR438" s="68">
        <f>IF(AR428=" "," ",SUM(SUMIF($B429:$B436,$U$3,AR429:AR436),-SUMIF($B429:$B436,$U$4,AR429:AR436))/(1+User_interface!$K$59)^(AR428-($P428-1)))</f>
        <v>-77129.501385041542</v>
      </c>
      <c r="AS438" s="68">
        <f>IF(AS428=" "," ",SUM(SUMIF($B429:$B436,$U$3,AS429:AS436),-SUMIF($B429:$B436,$U$4,AS429:AS436))/(1+User_interface!$K$59)^(AS428-($P428-1)))</f>
        <v>-77129.501385041542</v>
      </c>
      <c r="AT438" s="68" t="str">
        <f>IF(AT428=" "," ",SUM(SUMIF($B429:$B436,$U$3,AT429:AT436),-SUMIF($B429:$B436,$U$4,AT429:AT436))/(1+User_interface!$K$59)^(AT428-($P428-1)))</f>
        <v xml:space="preserve"> </v>
      </c>
      <c r="AU438" s="68" t="str">
        <f>IF(AU428=" "," ",SUM(SUMIF($B429:$B436,$U$3,AU429:AU436),-SUMIF($B429:$B436,$U$4,AU429:AU436))/(1+User_interface!$K$59)^(AU428-($P428-1)))</f>
        <v xml:space="preserve"> </v>
      </c>
      <c r="AV438" s="68" t="str">
        <f>IF(AV428=" "," ",SUM(SUMIF($B429:$B436,$U$3,AV429:AV436),-SUMIF($B429:$B436,$U$4,AV429:AV436))/(1+User_interface!$K$59)^(AV428-($P428-1)))</f>
        <v xml:space="preserve"> </v>
      </c>
      <c r="AW438" s="68" t="str">
        <f>IF(AW428=" "," ",SUM(SUMIF($B429:$B436,$U$3,AW429:AW436),-SUMIF($B429:$B436,$U$4,AW429:AW436))/(1+User_interface!$K$59)^(AW428-($P428-1)))</f>
        <v xml:space="preserve"> </v>
      </c>
      <c r="AX438" s="68" t="str">
        <f>IF(AX428=" "," ",SUM(SUMIF($B429:$B436,$U$3,AX429:AX436),-SUMIF($B429:$B436,$U$4,AX429:AX436))/(1+User_interface!$K$59)^(AX428-($P428-1)))</f>
        <v xml:space="preserve"> </v>
      </c>
      <c r="AY438" s="68" t="str">
        <f>IF(AY428=" "," ",SUM(SUMIF($B429:$B436,$U$3,AY429:AY436),-SUMIF($B429:$B436,$U$4,AY429:AY436))/(1+User_interface!$K$59)^(AY428-($P428-1)))</f>
        <v xml:space="preserve"> </v>
      </c>
      <c r="AZ438" s="68" t="str">
        <f>IF(AZ428=" "," ",SUM(SUMIF($B429:$B436,$U$3,AZ429:AZ436),-SUMIF($B429:$B436,$U$4,AZ429:AZ436))/(1+User_interface!$K$59)^(AZ428-($P428-1)))</f>
        <v xml:space="preserve"> </v>
      </c>
      <c r="BA438" s="68" t="str">
        <f>IF(BA428=" "," ",SUM(SUMIF($B429:$B436,$U$3,BA429:BA436),-SUMIF($B429:$B436,$U$4,BA429:BA436))/(1+User_interface!$K$59)^(BA428-($P428-1)))</f>
        <v xml:space="preserve"> </v>
      </c>
      <c r="BB438" s="68" t="str">
        <f>IF(BB428=" "," ",SUM(SUMIF($B429:$B436,$U$3,BB429:BB436),-SUMIF($B429:$B436,$U$4,BB429:BB436))/(1+User_interface!$K$59)^(BB428-($P428-1)))</f>
        <v xml:space="preserve"> </v>
      </c>
      <c r="BC438" s="68" t="str">
        <f>IF(BC428=" "," ",SUM(SUMIF($B429:$B436,$U$3,BC429:BC436),-SUMIF($B429:$B436,$U$4,BC429:BC436))/(1+User_interface!$K$59)^(BC428-($P428-1)))</f>
        <v xml:space="preserve"> </v>
      </c>
      <c r="BD438" s="68" t="str">
        <f>IF(BD428=" "," ",SUM(SUMIF($B429:$B436,$U$3,BD429:BD436),-SUMIF($B429:$B436,$U$4,BD429:BD436))/(1+User_interface!$K$59)^(BD428-($P428-1)))</f>
        <v xml:space="preserve"> </v>
      </c>
      <c r="BE438" s="68" t="str">
        <f>IF(BE428=" "," ",SUM(SUMIF($B429:$B436,$U$3,BE429:BE436),-SUMIF($B429:$B436,$U$4,BE429:BE436))/(1+User_interface!$K$59)^(BE428-($P428-1)))</f>
        <v xml:space="preserve"> </v>
      </c>
      <c r="BF438" s="68" t="str">
        <f>IF(BF428=" "," ",SUM(SUMIF($B429:$B436,$U$3,BF429:BF436),-SUMIF($B429:$B436,$U$4,BF429:BF436))/(1+User_interface!$K$59)^(BF428-($P428-1)))</f>
        <v xml:space="preserve"> </v>
      </c>
      <c r="BG438" s="68" t="str">
        <f>IF(BG428=" "," ",SUM(SUMIF($B429:$B436,$U$3,BG429:BG436),-SUMIF($B429:$B436,$U$4,BG429:BG436))/(1+User_interface!$K$59)^(BG428-($P428-1)))</f>
        <v xml:space="preserve"> </v>
      </c>
      <c r="BH438" s="68" t="str">
        <f>IF(BH428=" "," ",SUM(SUMIF($B429:$B436,$U$3,BH429:BH436),-SUMIF($B429:$B436,$U$4,BH429:BH436))/(1+User_interface!$K$59)^(BH428-($P428-1)))</f>
        <v xml:space="preserve"> </v>
      </c>
      <c r="BI438" s="68" t="str">
        <f>IF(BI428=" "," ",SUM(SUMIF($B429:$B436,$U$3,BI429:BI436),-SUMIF($B429:$B436,$U$4,BI429:BI436))/(1+User_interface!$K$59)^(BI428-($P428-1)))</f>
        <v xml:space="preserve"> </v>
      </c>
      <c r="BJ438" s="68" t="str">
        <f>IF(BJ428=" "," ",SUM(SUMIF($B429:$B436,$U$3,BJ429:BJ436),-SUMIF($B429:$B436,$U$4,BJ429:BJ436))/(1+User_interface!$K$59)^(BJ428-($P428-1)))</f>
        <v xml:space="preserve"> </v>
      </c>
      <c r="BK438" s="68" t="str">
        <f>IF(BK428=" "," ",SUM(SUMIF($B429:$B436,$U$3,BK429:BK436),-SUMIF($B429:$B436,$U$4,BK429:BK436))/(1+User_interface!$K$59)^(BK428-($P428-1)))</f>
        <v xml:space="preserve"> </v>
      </c>
      <c r="BL438" s="68" t="str">
        <f>IF(BL428=" "," ",SUM(SUMIF($B429:$B436,$U$3,BL429:BL436),-SUMIF($B429:$B436,$U$4,BL429:BL436))/(1+User_interface!$K$59)^(BL428-($P428-1)))</f>
        <v xml:space="preserve"> </v>
      </c>
      <c r="BM438" s="68" t="str">
        <f>IF(BM428=" "," ",SUM(SUMIF($B429:$B436,$U$3,BM429:BM436),-SUMIF($B429:$B436,$U$4,BM429:BM436))/(1+User_interface!$K$59)^(BM428-($P428-1)))</f>
        <v xml:space="preserve"> </v>
      </c>
    </row>
    <row r="441" spans="2:65">
      <c r="B441" s="84" t="s">
        <v>41</v>
      </c>
    </row>
    <row r="442" spans="2:65">
      <c r="B442" s="84"/>
    </row>
    <row r="443" spans="2:65">
      <c r="B443" s="68" t="s">
        <v>44</v>
      </c>
      <c r="E443" s="68" t="s">
        <v>124</v>
      </c>
    </row>
    <row r="444" spans="2:65">
      <c r="B444" s="68" t="s">
        <v>45</v>
      </c>
      <c r="C444" s="68" t="s">
        <v>46</v>
      </c>
      <c r="D444" s="68">
        <f>COUNT(P446:BM446)</f>
        <v>40</v>
      </c>
      <c r="E444" s="85" t="str">
        <f>IF(D444=User_interface!L56, " ", "ERROR")</f>
        <v xml:space="preserve"> </v>
      </c>
      <c r="F444" s="85"/>
      <c r="G444" s="85"/>
      <c r="H444" s="85"/>
      <c r="I444" s="85"/>
      <c r="J444" s="85"/>
      <c r="K444" s="85"/>
      <c r="L444" s="85"/>
      <c r="M444" s="85"/>
      <c r="N444" s="85"/>
      <c r="O444" s="85"/>
    </row>
    <row r="446" spans="2:65">
      <c r="B446" s="88" t="s">
        <v>0</v>
      </c>
      <c r="C446" s="88"/>
      <c r="E446" s="68" t="s">
        <v>54</v>
      </c>
      <c r="F446" s="68" t="str">
        <f>IF(AND(ABS(SUM(G446,-1,-$P446))&lt;=User_interface!$L$67,SUM(G446,-1)&lt;=$P446),SUM(G446,-1)," ")</f>
        <v xml:space="preserve"> </v>
      </c>
      <c r="G446" s="68" t="str">
        <f>IF(AND(ABS(SUM(H446,-1,-$P446))&lt;=User_interface!$L$67,SUM(H446,-1)&lt;=$P446),SUM(H446,-1)," ")</f>
        <v xml:space="preserve"> </v>
      </c>
      <c r="H446" s="68" t="str">
        <f>IF(AND(ABS(SUM(I446,-1,-$P446))&lt;=User_interface!$L$67,SUM(I446,-1)&lt;=$P446),SUM(I446,-1)," ")</f>
        <v xml:space="preserve"> </v>
      </c>
      <c r="I446" s="68" t="str">
        <f>IF(AND(ABS(SUM(J446,-1,-$P446))&lt;=User_interface!$L$67,SUM(J446,-1)&lt;=$P446),SUM(J446,-1)," ")</f>
        <v xml:space="preserve"> </v>
      </c>
      <c r="J446" s="68" t="str">
        <f>IF(AND(ABS(SUM(K446,-1,-$P446))&lt;=User_interface!$L$67,SUM(K446,-1)&lt;=$P446),SUM(K446,-1)," ")</f>
        <v xml:space="preserve"> </v>
      </c>
      <c r="K446" s="68" t="str">
        <f>IF(AND(ABS(SUM(L446,-1,-$P446))&lt;=User_interface!$L$67,SUM(L446,-1)&lt;=$P446),SUM(L446,-1)," ")</f>
        <v xml:space="preserve"> </v>
      </c>
      <c r="L446" s="68" t="str">
        <f>IF(AND(ABS(SUM(M446,-1,-$P446))&lt;=User_interface!$L$67,SUM(M446,-1)&lt;=$P446),SUM(M446,-1)," ")</f>
        <v xml:space="preserve"> </v>
      </c>
      <c r="M446" s="68" t="str">
        <f>IF(AND(ABS(SUM(N446,-1,-$P446))&lt;=User_interface!$L$67,SUM(N446,-1)&lt;=$P446),SUM(N446,-1)," ")</f>
        <v xml:space="preserve"> </v>
      </c>
      <c r="N446" s="68" t="str">
        <f>IF(AND(ABS(SUM(O446,-1,-$P446))&lt;=User_interface!$L$67,SUM(O446,-1)&lt;=$P446),SUM(O446,-1)," ")</f>
        <v xml:space="preserve"> </v>
      </c>
      <c r="O446" s="68" t="str">
        <f>IF(AND(ABS(SUM(P446,-1,-$P446))&lt;=User_interface!$L$67,SUM(P446,-1)&lt;=$P446),SUM(P446,-1)," ")</f>
        <v xml:space="preserve"> </v>
      </c>
      <c r="P446" s="68">
        <f>2050+User_interface!L67</f>
        <v>2050</v>
      </c>
      <c r="Q446" s="68">
        <f>IF(AND(SUM(P446,2,-$P446)&lt;=User_interface!$L$56,SUM(P446,1)&gt;=$P446),SUM(P446,1)," ")</f>
        <v>2051</v>
      </c>
      <c r="R446" s="68">
        <f>IF(AND(SUM(Q446,2,-$P446)&lt;=User_interface!$L$56,SUM(Q446,1)&gt;=$P446),SUM(Q446,1)," ")</f>
        <v>2052</v>
      </c>
      <c r="S446" s="68">
        <f>IF(AND(SUM(R446,2,-$P446)&lt;=User_interface!$L$56,SUM(R446,1)&gt;=$P446),SUM(R446,1)," ")</f>
        <v>2053</v>
      </c>
      <c r="T446" s="68">
        <f>IF(AND(SUM(S446,2,-$P446)&lt;=User_interface!$L$56,SUM(S446,1)&gt;=$P446),SUM(S446,1)," ")</f>
        <v>2054</v>
      </c>
      <c r="U446" s="68">
        <f>IF(AND(SUM(T446,2,-$P446)&lt;=User_interface!$L$56,SUM(T446,1)&gt;=$P446),SUM(T446,1)," ")</f>
        <v>2055</v>
      </c>
      <c r="V446" s="68">
        <f>IF(AND(SUM(U446,2,-$P446)&lt;=User_interface!$L$56,SUM(U446,1)&gt;=$P446),SUM(U446,1)," ")</f>
        <v>2056</v>
      </c>
      <c r="W446" s="68">
        <f>IF(AND(SUM(V446,2,-$P446)&lt;=User_interface!$L$56,SUM(V446,1)&gt;=$P446),SUM(V446,1)," ")</f>
        <v>2057</v>
      </c>
      <c r="X446" s="68">
        <f>IF(AND(SUM(W446,2,-$P446)&lt;=User_interface!$L$56,SUM(W446,1)&gt;=$P446),SUM(W446,1)," ")</f>
        <v>2058</v>
      </c>
      <c r="Y446" s="68">
        <f>IF(AND(SUM(X446,2,-$P446)&lt;=User_interface!$L$56,SUM(X446,1)&gt;=$P446),SUM(X446,1)," ")</f>
        <v>2059</v>
      </c>
      <c r="Z446" s="68">
        <f>IF(AND(SUM(Y446,2,-$P446)&lt;=User_interface!$L$56,SUM(Y446,1)&gt;=$P446),SUM(Y446,1)," ")</f>
        <v>2060</v>
      </c>
      <c r="AA446" s="68">
        <f>IF(AND(SUM(Z446,2,-$P446)&lt;=User_interface!$L$56,SUM(Z446,1)&gt;=$P446),SUM(Z446,1)," ")</f>
        <v>2061</v>
      </c>
      <c r="AB446" s="68">
        <f>IF(AND(SUM(AA446,2,-$P446)&lt;=User_interface!$L$56,SUM(AA446,1)&gt;=$P446),SUM(AA446,1)," ")</f>
        <v>2062</v>
      </c>
      <c r="AC446" s="68">
        <f>IF(AND(SUM(AB446,2,-$P446)&lt;=User_interface!$L$56,SUM(AB446,1)&gt;=$P446),SUM(AB446,1)," ")</f>
        <v>2063</v>
      </c>
      <c r="AD446" s="68">
        <f>IF(AND(SUM(AC446,2,-$P446)&lt;=User_interface!$L$56,SUM(AC446,1)&gt;=$P446),SUM(AC446,1)," ")</f>
        <v>2064</v>
      </c>
      <c r="AE446" s="68">
        <f>IF(AND(SUM(AD446,2,-$P446)&lt;=User_interface!$L$56,SUM(AD446,1)&gt;=$P446),SUM(AD446,1)," ")</f>
        <v>2065</v>
      </c>
      <c r="AF446" s="68">
        <f>IF(AND(SUM(AE446,2,-$P446)&lt;=User_interface!$L$56,SUM(AE446,1)&gt;=$P446),SUM(AE446,1)," ")</f>
        <v>2066</v>
      </c>
      <c r="AG446" s="68">
        <f>IF(AND(SUM(AF446,2,-$P446)&lt;=User_interface!$L$56,SUM(AF446,1)&gt;=$P446),SUM(AF446,1)," ")</f>
        <v>2067</v>
      </c>
      <c r="AH446" s="68">
        <f>IF(AND(SUM(AG446,2,-$P446)&lt;=User_interface!$L$56,SUM(AG446,1)&gt;=$P446),SUM(AG446,1)," ")</f>
        <v>2068</v>
      </c>
      <c r="AI446" s="68">
        <f>IF(AND(SUM(AH446,2,-$P446)&lt;=User_interface!$L$56,SUM(AH446,1)&gt;=$P446),SUM(AH446,1)," ")</f>
        <v>2069</v>
      </c>
      <c r="AJ446" s="68">
        <f>IF(AND(SUM(AI446,2,-$P446)&lt;=User_interface!$L$56,SUM(AI446,1)&gt;=$P446),SUM(AI446,1)," ")</f>
        <v>2070</v>
      </c>
      <c r="AK446" s="68">
        <f>IF(AND(SUM(AJ446,2,-$P446)&lt;=User_interface!$L$56,SUM(AJ446,1)&gt;=$P446),SUM(AJ446,1)," ")</f>
        <v>2071</v>
      </c>
      <c r="AL446" s="68">
        <f>IF(AND(SUM(AK446,2,-$P446)&lt;=User_interface!$L$56,SUM(AK446,1)&gt;=$P446),SUM(AK446,1)," ")</f>
        <v>2072</v>
      </c>
      <c r="AM446" s="68">
        <f>IF(AND(SUM(AL446,2,-$P446)&lt;=User_interface!$L$56,SUM(AL446,1)&gt;=$P446),SUM(AL446,1)," ")</f>
        <v>2073</v>
      </c>
      <c r="AN446" s="68">
        <f>IF(AND(SUM(AM446,2,-$P446)&lt;=User_interface!$L$56,SUM(AM446,1)&gt;=$P446),SUM(AM446,1)," ")</f>
        <v>2074</v>
      </c>
      <c r="AO446" s="68">
        <f>IF(AND(SUM(AN446,2,-$P446)&lt;=User_interface!$L$56,SUM(AN446,1)&gt;=$P446),SUM(AN446,1)," ")</f>
        <v>2075</v>
      </c>
      <c r="AP446" s="68">
        <f>IF(AND(SUM(AO446,2,-$P446)&lt;=User_interface!$L$56,SUM(AO446,1)&gt;=$P446),SUM(AO446,1)," ")</f>
        <v>2076</v>
      </c>
      <c r="AQ446" s="68">
        <f>IF(AND(SUM(AP446,2,-$P446)&lt;=User_interface!$L$56,SUM(AP446,1)&gt;=$P446),SUM(AP446,1)," ")</f>
        <v>2077</v>
      </c>
      <c r="AR446" s="68">
        <f>IF(AND(SUM(AQ446,2,-$P446)&lt;=User_interface!$L$56,SUM(AQ446,1)&gt;=$P446),SUM(AQ446,1)," ")</f>
        <v>2078</v>
      </c>
      <c r="AS446" s="68">
        <f>IF(AND(SUM(AR446,2,-$P446)&lt;=User_interface!$L$56,SUM(AR446,1)&gt;=$P446),SUM(AR446,1)," ")</f>
        <v>2079</v>
      </c>
      <c r="AT446" s="68">
        <f>IF(AND(SUM(AS446,2,-$P446)&lt;=User_interface!$L$56,SUM(AS446,1)&gt;=$P446),SUM(AS446,1)," ")</f>
        <v>2080</v>
      </c>
      <c r="AU446" s="68">
        <f>IF(AND(SUM(AT446,2,-$P446)&lt;=User_interface!$L$56,SUM(AT446,1)&gt;=$P446),SUM(AT446,1)," ")</f>
        <v>2081</v>
      </c>
      <c r="AV446" s="68">
        <f>IF(AND(SUM(AU446,2,-$P446)&lt;=User_interface!$L$56,SUM(AU446,1)&gt;=$P446),SUM(AU446,1)," ")</f>
        <v>2082</v>
      </c>
      <c r="AW446" s="68">
        <f>IF(AND(SUM(AV446,2,-$P446)&lt;=User_interface!$L$56,SUM(AV446,1)&gt;=$P446),SUM(AV446,1)," ")</f>
        <v>2083</v>
      </c>
      <c r="AX446" s="68">
        <f>IF(AND(SUM(AW446,2,-$P446)&lt;=User_interface!$L$56,SUM(AW446,1)&gt;=$P446),SUM(AW446,1)," ")</f>
        <v>2084</v>
      </c>
      <c r="AY446" s="68">
        <f>IF(AND(SUM(AX446,2,-$P446)&lt;=User_interface!$L$56,SUM(AX446,1)&gt;=$P446),SUM(AX446,1)," ")</f>
        <v>2085</v>
      </c>
      <c r="AZ446" s="68">
        <f>IF(AND(SUM(AY446,2,-$P446)&lt;=User_interface!$L$56,SUM(AY446,1)&gt;=$P446),SUM(AY446,1)," ")</f>
        <v>2086</v>
      </c>
      <c r="BA446" s="68">
        <f>IF(AND(SUM(AZ446,2,-$P446)&lt;=User_interface!$L$56,SUM(AZ446,1)&gt;=$P446),SUM(AZ446,1)," ")</f>
        <v>2087</v>
      </c>
      <c r="BB446" s="68">
        <f>IF(AND(SUM(BA446,2,-$P446)&lt;=User_interface!$L$56,SUM(BA446,1)&gt;=$P446),SUM(BA446,1)," ")</f>
        <v>2088</v>
      </c>
      <c r="BC446" s="68">
        <f>IF(AND(SUM(BB446,2,-$P446)&lt;=User_interface!$L$56,SUM(BB446,1)&gt;=$P446),SUM(BB446,1)," ")</f>
        <v>2089</v>
      </c>
      <c r="BD446" s="68" t="str">
        <f>IF(AND(SUM(BC446,2,-$P446)&lt;=User_interface!$L$56,SUM(BC446,1)&gt;=$P446),SUM(BC446,1)," ")</f>
        <v xml:space="preserve"> </v>
      </c>
      <c r="BE446" s="68" t="str">
        <f>IF(AND(SUM(BD446,2,-$P446)&lt;=User_interface!$L$56,SUM(BD446,1)&gt;=$P446),SUM(BD446,1)," ")</f>
        <v xml:space="preserve"> </v>
      </c>
      <c r="BF446" s="68" t="str">
        <f>IF(AND(SUM(BE446,2,-$P446)&lt;=User_interface!$L$56,SUM(BE446,1)&gt;=$P446),SUM(BE446,1)," ")</f>
        <v xml:space="preserve"> </v>
      </c>
      <c r="BG446" s="68" t="str">
        <f>IF(AND(SUM(BF446,2,-$P446)&lt;=User_interface!$L$56,SUM(BF446,1)&gt;=$P446),SUM(BF446,1)," ")</f>
        <v xml:space="preserve"> </v>
      </c>
      <c r="BH446" s="68" t="str">
        <f>IF(AND(SUM(BG446,2,-$P446)&lt;=User_interface!$L$56,SUM(BG446,1)&gt;=$P446),SUM(BG446,1)," ")</f>
        <v xml:space="preserve"> </v>
      </c>
      <c r="BI446" s="68" t="str">
        <f>IF(AND(SUM(BH446,2,-$P446)&lt;=User_interface!$L$56,SUM(BH446,1)&gt;=$P446),SUM(BH446,1)," ")</f>
        <v xml:space="preserve"> </v>
      </c>
      <c r="BJ446" s="68" t="str">
        <f>IF(AND(SUM(BI446,2,-$P446)&lt;=User_interface!$L$56,SUM(BI446,1)&gt;=$P446),SUM(BI446,1)," ")</f>
        <v xml:space="preserve"> </v>
      </c>
      <c r="BK446" s="68" t="str">
        <f>IF(AND(SUM(BJ446,2,-$P446)&lt;=User_interface!$L$56,SUM(BJ446,1)&gt;=$P446),SUM(BJ446,1)," ")</f>
        <v xml:space="preserve"> </v>
      </c>
      <c r="BL446" s="68" t="str">
        <f>IF(AND(SUM(BK446,2,-$P446)&lt;=User_interface!$L$56,SUM(BK446,1)&gt;=$P446),SUM(BK446,1)," ")</f>
        <v xml:space="preserve"> </v>
      </c>
      <c r="BM446" s="68" t="str">
        <f>IF(AND(SUM(BL446,2,-$P446)&lt;=User_interface!$L$56,SUM(BL446,1)&gt;=$P446),SUM(BL446,1)," ")</f>
        <v xml:space="preserve"> </v>
      </c>
    </row>
    <row r="447" spans="2:65">
      <c r="B447" s="88" t="s">
        <v>4</v>
      </c>
      <c r="C447" s="88" t="s">
        <v>14</v>
      </c>
      <c r="D447" s="68" t="s">
        <v>6</v>
      </c>
      <c r="E447" s="86" t="str">
        <f t="shared" ref="E447:E458" si="24">IF(B447=$U$3,$E$8,IF(B447=$U$4,$E$9,$S$4))</f>
        <v>Ref.</v>
      </c>
      <c r="P447" s="55">
        <f>IF(P$446="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Q447" s="55">
        <f>IF(Q$446="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R447" s="55">
        <f>IF(R$446="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S447" s="55">
        <f>IF(S$446="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T447" s="55">
        <f>IF(T$446="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U447" s="55">
        <f>IF(U$446="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V447" s="55">
        <f>IF(V$446="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W447" s="55">
        <f>IF(W$446="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X447" s="55">
        <f>IF(X$446="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Y447" s="55">
        <f>IF(Y$446="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Z447" s="55">
        <f>IF(Z$446="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A447" s="55">
        <f>IF(AA$446="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B447" s="55">
        <f>IF(AB$446="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C447" s="55">
        <f>IF(AC$446="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D447" s="55">
        <f>IF(AD$446="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E447" s="55">
        <f>IF(AE$446="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F447" s="55">
        <f>IF(AF$446="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G447" s="55">
        <f>IF(AG$446="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H447" s="55">
        <f>IF(AH$446="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I447" s="55">
        <f>IF(AI$446="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J447" s="55">
        <f>IF(AJ$446="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K447" s="55">
        <f>IF(AK$446="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L447" s="55">
        <f>IF(AL$446="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M447" s="55">
        <f>IF(AM$446="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N447" s="55">
        <f>IF(AN$446="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O447" s="55">
        <f>IF(AO$446="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P447" s="55">
        <f>IF(AP$446="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Q447" s="55">
        <f>IF(AQ$446="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R447" s="55">
        <f>IF(AR$446="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S447" s="55">
        <f>IF(AS$446="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T447" s="55">
        <f>IF(AT$446="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U447" s="55">
        <f>IF(AU$446="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V447" s="55">
        <f>IF(AV$446="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W447" s="55">
        <f>IF(AW$446="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X447" s="55">
        <f>IF(AX$446="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Y447" s="55">
        <f>IF(AY$446="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AZ447" s="55">
        <f>IF(AZ$446="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BA447" s="55">
        <f>IF(BA$446="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BB447" s="55">
        <f>IF(BB$446="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BC447" s="55">
        <f>IF(BC$446="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>138441.68726867327</v>
      </c>
      <c r="BD447" s="55" t="str">
        <f>IF(BD$446="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E447" s="55" t="str">
        <f>IF(BE$446="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F447" s="55" t="str">
        <f>IF(BF$446="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G447" s="55" t="str">
        <f>IF(BG$446="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H447" s="55" t="str">
        <f>IF(BH$446="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I447" s="55" t="str">
        <f>IF(BI$446="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J447" s="55" t="str">
        <f>IF(BJ$446="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K447" s="55" t="str">
        <f>IF(BK$446="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L447" s="55" t="str">
        <f>IF(BL$446="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  <c r="BM447" s="55" t="str">
        <f>IF(BM$446=" "," ",IF(Berekeningen!$E447=Berekeningen!$S$3,(SUMIF(Data_sheet!$C$92:$C$102,Berekeningen!$C447,Data_sheet!$V$92:$V$102)*User_interface!$L$54/User_interface!$L$56),IF(Berekeningen!$E447=Berekeningen!$S$4,(SUMIF(Data_sheet!$C$92:$C$102,Berekeningen!$C447,Data_sheet!$W$92:$W$102)*User_interface!$L$54/User_interface!$L$56),IF(Berekeningen!$E447=Berekeningen!$S$5,(SUMIF(Data_sheet!$C$92:$C$102,Berekeningen!$C447,Data_sheet!$X$92:$X$102)*User_interface!$L$54/User_interface!$L$56),IF(Berekeningen!$E447=Berekeningen!$S$6,0,"ERROR")))))</f>
        <v xml:space="preserve"> </v>
      </c>
    </row>
    <row r="448" spans="2:65">
      <c r="B448" s="88" t="s">
        <v>4</v>
      </c>
      <c r="C448" s="88" t="s">
        <v>15</v>
      </c>
      <c r="D448" s="68" t="s">
        <v>6</v>
      </c>
      <c r="E448" s="86" t="str">
        <f t="shared" si="24"/>
        <v>Ref.</v>
      </c>
      <c r="P448" s="55">
        <f>IF(P$446="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Q448" s="55">
        <f>IF(Q$446="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R448" s="55">
        <f>IF(R$446="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S448" s="55">
        <f>IF(S$446="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T448" s="55">
        <f>IF(T$446="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U448" s="55">
        <f>IF(U$446="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V448" s="55">
        <f>IF(V$446="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W448" s="55">
        <f>IF(W$446="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X448" s="55">
        <f>IF(X$446="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Y448" s="55">
        <f>IF(Y$446="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Z448" s="55">
        <f>IF(Z$446="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A448" s="55">
        <f>IF(AA$446="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B448" s="55">
        <f>IF(AB$446="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C448" s="55">
        <f>IF(AC$446="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D448" s="55">
        <f>IF(AD$446="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E448" s="55">
        <f>IF(AE$446="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F448" s="55">
        <f>IF(AF$446="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G448" s="55">
        <f>IF(AG$446="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H448" s="55">
        <f>IF(AH$446="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I448" s="55">
        <f>IF(AI$446="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J448" s="55">
        <f>IF(AJ$446="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K448" s="55">
        <f>IF(AK$446="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L448" s="55">
        <f>IF(AL$446="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M448" s="55">
        <f>IF(AM$446="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N448" s="55">
        <f>IF(AN$446="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O448" s="55">
        <f>IF(AO$446="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P448" s="55">
        <f>IF(AP$446="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Q448" s="55">
        <f>IF(AQ$446="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R448" s="55">
        <f>IF(AR$446="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S448" s="55">
        <f>IF(AS$446="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T448" s="55">
        <f>IF(AT$446="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U448" s="55">
        <f>IF(AU$446="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V448" s="55">
        <f>IF(AV$446="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W448" s="55">
        <f>IF(AW$446="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X448" s="55">
        <f>IF(AX$446="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Y448" s="55">
        <f>IF(AY$446="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AZ448" s="55">
        <f>IF(AZ$446="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BA448" s="55">
        <f>IF(BA$446="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BB448" s="55">
        <f>IF(BB$446="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BC448" s="55">
        <f>IF(BC$446="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>80867.52526170123</v>
      </c>
      <c r="BD448" s="55" t="str">
        <f>IF(BD$446="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E448" s="55" t="str">
        <f>IF(BE$446="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F448" s="55" t="str">
        <f>IF(BF$446="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G448" s="55" t="str">
        <f>IF(BG$446="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H448" s="55" t="str">
        <f>IF(BH$446="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I448" s="55" t="str">
        <f>IF(BI$446="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J448" s="55" t="str">
        <f>IF(BJ$446="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K448" s="55" t="str">
        <f>IF(BK$446="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L448" s="55" t="str">
        <f>IF(BL$446="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  <c r="BM448" s="55" t="str">
        <f>IF(BM$446=" "," ",IF($E448=$S$3,INDEX(Data_sheet!$V$92:$V$102,MATCH(Berekeningen!$C448,Data_sheet!$C$92:$C$102,0)),IF($E448=$S$4,INDEX(Data_sheet!$W$92:$W$102,MATCH(Berekeningen!$C448,Data_sheet!$C$92:$C$102,0)),IF($E448=$S$5,INDEX(Data_sheet!$X$92:$X$102,MATCH(Berekeningen!$C448,Data_sheet!$C$92:$C$102,0)),IF($E448=$S$6,0,"ERROR")))))</f>
        <v xml:space="preserve"> </v>
      </c>
    </row>
    <row r="449" spans="2:65">
      <c r="B449" s="68" t="s">
        <v>4</v>
      </c>
      <c r="C449" s="68" t="s">
        <v>64</v>
      </c>
      <c r="D449" s="68" t="s">
        <v>6</v>
      </c>
      <c r="E449" s="86" t="str">
        <f t="shared" si="24"/>
        <v>Ref.</v>
      </c>
      <c r="P449" s="55">
        <f>IF(P$446=" "," ",IF(P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P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P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Q449" s="55">
        <f>IF(Q$446=" "," ",IF(Q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Q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Q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R449" s="55">
        <f>IF(R$446=" "," ",IF(R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R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R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S449" s="55">
        <f>IF(S$446=" "," ",IF(S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S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S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T449" s="55">
        <f>IF(T$446=" "," ",IF(T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T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T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U449" s="55">
        <f>IF(U$446=" "," ",IF(U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U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U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V449" s="55">
        <f>IF(V$446=" "," ",IF(V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V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V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W449" s="55">
        <f>IF(W$446=" "," ",IF(W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W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W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X449" s="55">
        <f>IF(X$446=" "," ",IF(X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X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X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Y449" s="55">
        <f>IF(Y$446=" "," ",IF(Y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Y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Y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Z449" s="55">
        <f>IF(Z$446=" "," ",IF(Z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Z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Z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A449" s="55">
        <f>IF(AA$446=" "," ",IF(AA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A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A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435240</v>
      </c>
      <c r="AB449" s="55">
        <f>IF(AB$446=" "," ",IF(AB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B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B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C449" s="55">
        <f>IF(AC$446=" "," ",IF(AC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C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C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D449" s="55">
        <f>IF(AD$446=" "," ",IF(AD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D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D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E449" s="55">
        <f>IF(AE$446=" "," ",IF(AE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E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E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F449" s="55">
        <f>IF(AF$446=" "," ",IF(AF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F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F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G449" s="55">
        <f>IF(AG$446=" "," ",IF(AG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G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G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H449" s="55">
        <f>IF(AH$446=" "," ",IF(AH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H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H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I449" s="55">
        <f>IF(AI$446=" "," ",IF(AI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I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I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J449" s="55">
        <f>IF(AJ$446=" "," ",IF(AJ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J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J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K449" s="55">
        <f>IF(AK$446=" "," ",IF(AK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K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K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L449" s="55">
        <f>IF(AL$446=" "," ",IF(AL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L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L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M449" s="55">
        <f>IF(AM$446=" "," ",IF(AM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M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M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435240</v>
      </c>
      <c r="AN449" s="55">
        <f>IF(AN$446=" "," ",IF(AN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N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N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O449" s="55">
        <f>IF(AO$446=" "," ",IF(AO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O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O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P449" s="55">
        <f>IF(AP$446=" "," ",IF(AP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P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P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Q449" s="55">
        <f>IF(AQ$446=" "," ",IF(AQ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Q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Q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R449" s="55">
        <f>IF(AR$446=" "," ",IF(AR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R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R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S449" s="55">
        <f>IF(AS$446=" "," ",IF(AS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S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S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T449" s="55">
        <f>IF(AT$446=" "," ",IF(AT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T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T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U449" s="55">
        <f>IF(AU$446=" "," ",IF(AU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U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U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V449" s="55">
        <f>IF(AV$446=" "," ",IF(AV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V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V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W449" s="55">
        <f>IF(AW$446=" "," ",IF(AW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W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W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X449" s="55">
        <f>IF(AX$446=" "," ",IF(AX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X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X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Y449" s="55">
        <f>IF(AY$446=" "," ",IF(AY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Y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Y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AZ449" s="55">
        <f>IF(AZ$446=" "," ",IF(AZ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AZ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AZ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435240</v>
      </c>
      <c r="BA449" s="55">
        <f>IF(BA$446=" "," ",IF(BA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A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A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BB449" s="55">
        <f>IF(BB$446=" "," ",IF(BB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B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B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BC449" s="55">
        <f>IF(BC$446=" "," ",IF(BC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C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C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>0</v>
      </c>
      <c r="BD449" s="55" t="str">
        <f>IF(BD$446=" "," ",IF(BD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D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D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E449" s="55" t="str">
        <f>IF(BE$446=" "," ",IF(BE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E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F449" s="55" t="str">
        <f>IF(BF$446=" "," ",IF(BF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F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F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G449" s="55" t="str">
        <f>IF(BG$446=" "," ",IF(BG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G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G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H449" s="55" t="str">
        <f>IF(BH$446=" "," ",IF(BH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H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H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I449" s="55" t="str">
        <f>IF(BI$446=" "," ",IF(BI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I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I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J449" s="55" t="str">
        <f>IF(BJ$446=" "," ",IF(BJ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J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J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K449" s="55" t="str">
        <f>IF(BK$446=" "," ",IF(BK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K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K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L449" s="55" t="str">
        <f>IF(BL$446=" "," ",IF(BL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L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L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  <c r="BM449" s="55" t="str">
        <f>IF(BM$446=" "," ",IF(BM446+1-Berekeningen!$P446=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M446+1-$P446=2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IF(Berekeningen!BM446-$P446=3*User_interface!$L$66,(IF($E449=$S$3,INDEX(Data_sheet!$V$92:$V$102,MATCH(Berekeningen!$C449,Data_sheet!$C$92:$C$102,0)),IF($E449=$S$4,INDEX(Data_sheet!$W$92:$W$102,MATCH(Berekeningen!$C449,Data_sheet!$C$92:$C$102,0)),IF($E449=$S$5,INDEX(Data_sheet!$X$92:$X$102,MATCH(Berekeningen!$C449,Data_sheet!$C$92:$C$102,0)),IF($E449=$S$6,0,"ERROR"))))),0))))</f>
        <v xml:space="preserve"> </v>
      </c>
    </row>
    <row r="450" spans="2:65">
      <c r="B450" s="68" t="s">
        <v>4</v>
      </c>
      <c r="C450" s="68" t="s">
        <v>120</v>
      </c>
      <c r="D450" s="68" t="s">
        <v>6</v>
      </c>
      <c r="E450" s="86" t="str">
        <f t="shared" si="24"/>
        <v>Ref.</v>
      </c>
      <c r="P450" s="55">
        <f>IF(P$446="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Q450" s="55">
        <f>IF(Q$446="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R450" s="55">
        <f>IF(R$446="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S450" s="55">
        <f>IF(S$446="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T450" s="55">
        <f>IF(T$446="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U450" s="55">
        <f>IF(U$446="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V450" s="55">
        <f>IF(V$446="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W450" s="55">
        <f>IF(W$446="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X450" s="55">
        <f>IF(X$446="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Y450" s="55">
        <f>IF(Y$446="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Z450" s="55">
        <f>IF(Z$446="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A450" s="55">
        <f>IF(AA$446="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B450" s="55">
        <f>IF(AB$446="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C450" s="55">
        <f>IF(AC$446="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D450" s="55">
        <f>IF(AD$446="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E450" s="55">
        <f>IF(AE$446="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F450" s="55">
        <f>IF(AF$446="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G450" s="55">
        <f>IF(AG$446="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H450" s="55">
        <f>IF(AH$446="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I450" s="55">
        <f>IF(AI$446="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J450" s="55">
        <f>IF(AJ$446="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K450" s="55">
        <f>IF(AK$446="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L450" s="55">
        <f>IF(AL$446="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M450" s="55">
        <f>IF(AM$446="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N450" s="55">
        <f>IF(AN$446="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O450" s="55">
        <f>IF(AO$446="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P450" s="55">
        <f>IF(AP$446="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Q450" s="55">
        <f>IF(AQ$446="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R450" s="55">
        <f>IF(AR$446="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S450" s="55">
        <f>IF(AS$446="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T450" s="55">
        <f>IF(AT$446="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U450" s="55">
        <f>IF(AU$446="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V450" s="55">
        <f>IF(AV$446="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W450" s="55">
        <f>IF(AW$446="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X450" s="55">
        <f>IF(AX$446="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Y450" s="55">
        <f>IF(AY$446="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AZ450" s="55">
        <f>IF(AZ$446="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BA450" s="55">
        <f>IF(BA$446="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BB450" s="55">
        <f>IF(BB$446="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BC450" s="55">
        <f>IF(BC$446="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>0</v>
      </c>
      <c r="BD450" s="55" t="str">
        <f>IF(BD$446="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E450" s="55" t="str">
        <f>IF(BE$446="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F450" s="55" t="str">
        <f>IF(BF$446="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G450" s="55" t="str">
        <f>IF(BG$446="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H450" s="55" t="str">
        <f>IF(BH$446="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I450" s="55" t="str">
        <f>IF(BI$446="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J450" s="55" t="str">
        <f>IF(BJ$446="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K450" s="55" t="str">
        <f>IF(BK$446="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L450" s="55" t="str">
        <f>IF(BL$446="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  <c r="BM450" s="55" t="str">
        <f>IF(BM$446=" "," ",IF($E450=$S$3,INDEX(Data_sheet!$V$92:$V$102,MATCH(Berekeningen!$C450,Data_sheet!$C$92:$C$102,0)),IF($E450=$S$4,INDEX(Data_sheet!$W$92:$W$102,MATCH(Berekeningen!$C450,Data_sheet!$C$92:$C$102,0)),IF($E450=$S$5,INDEX(Data_sheet!$X$92:$X$102,MATCH(Berekeningen!$C450,Data_sheet!$C$92:$C$102,0)),IF($E450=$S$6,0,"ERROR")))))</f>
        <v xml:space="preserve"> </v>
      </c>
    </row>
    <row r="451" spans="2:65">
      <c r="B451" s="88" t="s">
        <v>4</v>
      </c>
      <c r="C451" s="88" t="s">
        <v>16</v>
      </c>
      <c r="D451" s="68" t="s">
        <v>6</v>
      </c>
      <c r="E451" s="86" t="str">
        <f t="shared" si="24"/>
        <v>Ref.</v>
      </c>
      <c r="P451" s="55">
        <f>IF(P$446=" "," ",IF(P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Q451" s="55">
        <f>IF(Q$446=" "," ",IF(Q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R451" s="55">
        <f>IF(R$446=" "," ",IF(R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S451" s="55">
        <f>IF(S$446=" "," ",IF(S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T451" s="55">
        <f>IF(T$446=" "," ",IF(T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U451" s="55">
        <f>IF(U$446=" "," ",IF(U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V451" s="55">
        <f>IF(V$446=" "," ",IF(V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W451" s="55">
        <f>IF(W$446=" "," ",IF(W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X451" s="55">
        <f>IF(X$446=" "," ",IF(X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Y451" s="55">
        <f>IF(Y$446=" "," ",IF(Y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Z451" s="55">
        <f>IF(Z$446=" "," ",IF(Z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A451" s="55">
        <f>IF(AA$446=" "," ",IF(AA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B451" s="55">
        <f>IF(AB$446=" "," ",IF(AB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C451" s="55">
        <f>IF(AC$446=" "," ",IF(AC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D451" s="55">
        <f>IF(AD$446=" "," ",IF(AD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E451" s="55">
        <f>IF(AE$446=" "," ",IF(AE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F451" s="55">
        <f>IF(AF$446=" "," ",IF(AF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G451" s="55">
        <f>IF(AG$446=" "," ",IF(AG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H451" s="55">
        <f>IF(AH$446=" "," ",IF(AH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I451" s="55">
        <f>IF(AI$446=" "," ",IF(AI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J451" s="55">
        <f>IF(AJ$446=" "," ",IF(AJ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K451" s="55">
        <f>IF(AK$446=" "," ",IF(AK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L451" s="55">
        <f>IF(AL$446=" "," ",IF(AL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M451" s="55">
        <f>IF(AM$446=" "," ",IF(AM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N451" s="55">
        <f>IF(AN$446=" "," ",IF(AN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O451" s="55">
        <f>IF(AO$446=" "," ",IF(AO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P451" s="55">
        <f>IF(AP$446=" "," ",IF(AP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Q451" s="55">
        <f>IF(AQ$446=" "," ",IF(AQ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R451" s="55">
        <f>IF(AR$446=" "," ",IF(AR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S451" s="55">
        <f>IF(AS$446=" "," ",IF(AS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T451" s="55">
        <f>IF(AT$446=" "," ",IF(AT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U451" s="55">
        <f>IF(AU$446=" "," ",IF(AU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V451" s="55">
        <f>IF(AV$446=" "," ",IF(AV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W451" s="55">
        <f>IF(AW$446=" "," ",IF(AW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X451" s="55">
        <f>IF(AX$446=" "," ",IF(AX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Y451" s="55">
        <f>IF(AY$446=" "," ",IF(AY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AZ451" s="55">
        <f>IF(AZ$446=" "," ",IF(AZ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BA451" s="55">
        <f>IF(BA$446=" "," ",IF(BA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BB451" s="55">
        <f>IF(BB$446=" "," ",IF(BB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BC451" s="55">
        <f>IF(BC$446=" "," ",IF(BC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>0</v>
      </c>
      <c r="BD451" s="55" t="str">
        <f>IF(BD$446=" "," ",IF(BD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E451" s="55" t="str">
        <f>IF(BE$446=" "," ",IF(BE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F451" s="55" t="str">
        <f>IF(BF$446=" "," ",IF(BF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G451" s="55" t="str">
        <f>IF(BG$446=" "," ",IF(BG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H451" s="55" t="str">
        <f>IF(BH$446=" "," ",IF(BH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I451" s="55" t="str">
        <f>IF(BI$446=" "," ",IF(BI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J451" s="55" t="str">
        <f>IF(BJ$446=" "," ",IF(BJ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K451" s="55" t="str">
        <f>IF(BK$446=" "," ",IF(BK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L451" s="55" t="str">
        <f>IF(BL$446=" "," ",IF(BL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  <c r="BM451" s="55" t="str">
        <f>IF(BM$446=" "," ",IF(BM446=$P446,(IF($E451=$S$3,INDEX(Data_sheet!$V$92:$V$102,MATCH(Berekeningen!$C451,Data_sheet!$C$92:$C$102,0)),IF($E451=$S$4,INDEX(Data_sheet!$W$92:$W$102,MATCH(Berekeningen!$C451,Data_sheet!$C$92:$C$102,0)),IF($E451=$S$5,INDEX(Data_sheet!$X$92:$X$102,MATCH(Berekeningen!$C451,Data_sheet!$C$92:$C$102,0)),IF($E451=$S$6,0,"ERROR"))))),0))</f>
        <v xml:space="preserve"> </v>
      </c>
    </row>
    <row r="452" spans="2:65">
      <c r="B452" s="88" t="s">
        <v>4</v>
      </c>
      <c r="C452" s="88" t="s">
        <v>17</v>
      </c>
      <c r="D452" s="68" t="s">
        <v>6</v>
      </c>
      <c r="E452" s="86" t="str">
        <f t="shared" si="24"/>
        <v>Ref.</v>
      </c>
      <c r="P452" s="55">
        <f>IF(P$446=" "," ",IF(P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Q452" s="55">
        <f>IF(Q$446=" "," ",IF(Q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R452" s="55">
        <f>IF(R$446=" "," ",IF(R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S452" s="55">
        <f>IF(S$446=" "," ",IF(S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T452" s="55">
        <f>IF(T$446=" "," ",IF(T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U452" s="55">
        <f>IF(U$446=" "," ",IF(U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V452" s="55">
        <f>IF(V$446=" "," ",IF(V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W452" s="55">
        <f>IF(W$446=" "," ",IF(W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X452" s="55">
        <f>IF(X$446=" "," ",IF(X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Y452" s="55">
        <f>IF(Y$446=" "," ",IF(Y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Z452" s="55">
        <f>IF(Z$446=" "," ",IF(Z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A452" s="55">
        <f>IF(AA$446=" "," ",IF(AA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B452" s="55">
        <f>IF(AB$446=" "," ",IF(AB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C452" s="55">
        <f>IF(AC$446=" "," ",IF(AC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D452" s="55">
        <f>IF(AD$446=" "," ",IF(AD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E452" s="55">
        <f>IF(AE$446=" "," ",IF(AE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F452" s="55">
        <f>IF(AF$446=" "," ",IF(AF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G452" s="55">
        <f>IF(AG$446=" "," ",IF(AG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H452" s="55">
        <f>IF(AH$446=" "," ",IF(AH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I452" s="55">
        <f>IF(AI$446=" "," ",IF(AI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J452" s="55">
        <f>IF(AJ$446=" "," ",IF(AJ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K452" s="55">
        <f>IF(AK$446=" "," ",IF(AK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L452" s="55">
        <f>IF(AL$446=" "," ",IF(AL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M452" s="55">
        <f>IF(AM$446=" "," ",IF(AM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N452" s="55">
        <f>IF(AN$446=" "," ",IF(AN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O452" s="55">
        <f>IF(AO$446=" "," ",IF(AO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P452" s="55">
        <f>IF(AP$446=" "," ",IF(AP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Q452" s="55">
        <f>IF(AQ$446=" "," ",IF(AQ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R452" s="55">
        <f>IF(AR$446=" "," ",IF(AR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S452" s="55">
        <f>IF(AS$446=" "," ",IF(AS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T452" s="55">
        <f>IF(AT$446=" "," ",IF(AT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U452" s="55">
        <f>IF(AU$446=" "," ",IF(AU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V452" s="55">
        <f>IF(AV$446=" "," ",IF(AV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W452" s="55">
        <f>IF(AW$446=" "," ",IF(AW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X452" s="55">
        <f>IF(AX$446=" "," ",IF(AX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Y452" s="55">
        <f>IF(AY$446=" "," ",IF(AY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AZ452" s="55">
        <f>IF(AZ$446=" "," ",IF(AZ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BA452" s="55">
        <f>IF(BA$446=" "," ",IF(BA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BB452" s="55">
        <f>IF(BB$446=" "," ",IF(BB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BC452" s="55">
        <f>IF(BC$446=" "," ",IF(BC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>0</v>
      </c>
      <c r="BD452" s="55" t="str">
        <f>IF(BD$446=" "," ",IF(BD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E452" s="55" t="str">
        <f>IF(BE$446=" "," ",IF(BE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F452" s="55" t="str">
        <f>IF(BF$446=" "," ",IF(BF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G452" s="55" t="str">
        <f>IF(BG$446=" "," ",IF(BG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H452" s="55" t="str">
        <f>IF(BH$446=" "," ",IF(BH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I452" s="55" t="str">
        <f>IF(BI$446=" "," ",IF(BI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J452" s="55" t="str">
        <f>IF(BJ$446=" "," ",IF(BJ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K452" s="55" t="str">
        <f>IF(BK$446=" "," ",IF(BK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L452" s="55" t="str">
        <f>IF(BL$446=" "," ",IF(BL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  <c r="BM452" s="55" t="str">
        <f>IF(BM$446=" "," ",IF(BM447=$P447,(IF($E452=$S$3,INDEX(Data_sheet!$V$92:$V$102,MATCH(Berekeningen!$C452,Data_sheet!$C$92:$C$102,0)),IF($E452=$S$4,INDEX(Data_sheet!$W$92:$W$102,MATCH(Berekeningen!$C452,Data_sheet!$C$92:$C$102,0)),IF($E452=$S$5,INDEX(Data_sheet!$X$92:$X$102,MATCH(Berekeningen!$C452,Data_sheet!$C$92:$C$102,0)),IF($E452=$S$6,0,"ERROR"))))),0))</f>
        <v xml:space="preserve"> </v>
      </c>
    </row>
    <row r="453" spans="2:65">
      <c r="B453" s="88" t="s">
        <v>4</v>
      </c>
      <c r="C453" s="88" t="s">
        <v>18</v>
      </c>
      <c r="D453" s="68" t="s">
        <v>6</v>
      </c>
      <c r="E453" s="86" t="str">
        <f t="shared" si="24"/>
        <v>Ref.</v>
      </c>
      <c r="P453" s="55">
        <f>IF(P$446="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Q453" s="55">
        <f>IF(Q$446="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R453" s="55">
        <f>IF(R$446="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S453" s="55">
        <f>IF(S$446="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T453" s="55">
        <f>IF(T$446="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U453" s="55">
        <f>IF(U$446="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V453" s="55">
        <f>IF(V$446="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W453" s="55">
        <f>IF(W$446="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X453" s="55">
        <f>IF(X$446="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Y453" s="55">
        <f>IF(Y$446="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Z453" s="55">
        <f>IF(Z$446="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A453" s="55">
        <f>IF(AA$446="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B453" s="55">
        <f>IF(AB$446="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C453" s="55">
        <f>IF(AC$446="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D453" s="55">
        <f>IF(AD$446="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E453" s="55">
        <f>IF(AE$446="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F453" s="55">
        <f>IF(AF$446="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G453" s="55">
        <f>IF(AG$446="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H453" s="55">
        <f>IF(AH$446="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I453" s="55">
        <f>IF(AI$446="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J453" s="55">
        <f>IF(AJ$446="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K453" s="55">
        <f>IF(AK$446="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L453" s="55">
        <f>IF(AL$446="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M453" s="55">
        <f>IF(AM$446="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N453" s="55">
        <f>IF(AN$446="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O453" s="55">
        <f>IF(AO$446="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P453" s="55">
        <f>IF(AP$446="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Q453" s="55">
        <f>IF(AQ$446="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R453" s="55">
        <f>IF(AR$446="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S453" s="55">
        <f>IF(AS$446="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T453" s="55">
        <f>IF(AT$446="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U453" s="55">
        <f>IF(AU$446="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V453" s="55">
        <f>IF(AV$446="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W453" s="55">
        <f>IF(AW$446="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X453" s="55">
        <f>IF(AX$446="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Y453" s="55">
        <f>IF(AY$446="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AZ453" s="55">
        <f>IF(AZ$446="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BA453" s="55">
        <f>IF(BA$446="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BB453" s="55">
        <f>IF(BB$446="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BC453" s="55">
        <f>IF(BC$446="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>0</v>
      </c>
      <c r="BD453" s="55" t="str">
        <f>IF(BD$446="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E453" s="55" t="str">
        <f>IF(BE$446="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F453" s="55" t="str">
        <f>IF(BF$446="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G453" s="55" t="str">
        <f>IF(BG$446="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H453" s="55" t="str">
        <f>IF(BH$446="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I453" s="55" t="str">
        <f>IF(BI$446="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J453" s="55" t="str">
        <f>IF(BJ$446="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K453" s="55" t="str">
        <f>IF(BK$446="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L453" s="55" t="str">
        <f>IF(BL$446="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  <c r="BM453" s="55" t="str">
        <f>IF(BM$446=" "," ",IF($E453=$S$3,INDEX(Data_sheet!$V$92:$V$102,MATCH(Berekeningen!$C453,Data_sheet!$C$92:$C$102,0)),IF($E453=$S$4,INDEX(Data_sheet!$W$92:$W$102,MATCH(Berekeningen!$C453,Data_sheet!$C$92:$C$102,0)),IF($E453=$S$5,INDEX(Data_sheet!$X$92:$X$102,MATCH(Berekeningen!$C453,Data_sheet!$C$92:$C$102,0)),IF($E453=$S$6,0,"ERROR")))))</f>
        <v xml:space="preserve"> </v>
      </c>
    </row>
    <row r="454" spans="2:65">
      <c r="B454" s="88" t="s">
        <v>4</v>
      </c>
      <c r="C454" s="88" t="s">
        <v>19</v>
      </c>
      <c r="D454" s="68" t="s">
        <v>6</v>
      </c>
      <c r="E454" s="86" t="str">
        <f t="shared" si="24"/>
        <v>Ref.</v>
      </c>
      <c r="P454" s="55">
        <f>IF(P$446="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Q454" s="55">
        <f>IF(Q$446="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R454" s="55">
        <f>IF(R$446="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S454" s="55">
        <f>IF(S$446="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T454" s="55">
        <f>IF(T$446="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U454" s="55">
        <f>IF(U$446="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V454" s="55">
        <f>IF(V$446="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W454" s="55">
        <f>IF(W$446="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X454" s="55">
        <f>IF(X$446="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Y454" s="55">
        <f>IF(Y$446="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Z454" s="55">
        <f>IF(Z$446="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A454" s="55">
        <f>IF(AA$446="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B454" s="55">
        <f>IF(AB$446="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C454" s="55">
        <f>IF(AC$446="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D454" s="55">
        <f>IF(AD$446="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E454" s="55">
        <f>IF(AE$446="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F454" s="55">
        <f>IF(AF$446="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G454" s="55">
        <f>IF(AG$446="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H454" s="55">
        <f>IF(AH$446="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I454" s="55">
        <f>IF(AI$446="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J454" s="55">
        <f>IF(AJ$446="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K454" s="55">
        <f>IF(AK$446="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L454" s="55">
        <f>IF(AL$446="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M454" s="55">
        <f>IF(AM$446="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N454" s="55">
        <f>IF(AN$446="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O454" s="55">
        <f>IF(AO$446="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P454" s="55">
        <f>IF(AP$446="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Q454" s="55">
        <f>IF(AQ$446="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R454" s="55">
        <f>IF(AR$446="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S454" s="55">
        <f>IF(AS$446="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T454" s="55">
        <f>IF(AT$446="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U454" s="55">
        <f>IF(AU$446="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V454" s="55">
        <f>IF(AV$446="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W454" s="55">
        <f>IF(AW$446="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X454" s="55">
        <f>IF(AX$446="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Y454" s="55">
        <f>IF(AY$446="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AZ454" s="55">
        <f>IF(AZ$446="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BA454" s="55">
        <f>IF(BA$446="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BB454" s="55">
        <f>IF(BB$446="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BC454" s="55">
        <f>IF(BC$446="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>0</v>
      </c>
      <c r="BD454" s="55" t="str">
        <f>IF(BD$446="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E454" s="55" t="str">
        <f>IF(BE$446="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F454" s="55" t="str">
        <f>IF(BF$446="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G454" s="55" t="str">
        <f>IF(BG$446="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H454" s="55" t="str">
        <f>IF(BH$446="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I454" s="55" t="str">
        <f>IF(BI$446="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J454" s="55" t="str">
        <f>IF(BJ$446="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K454" s="55" t="str">
        <f>IF(BK$446="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L454" s="55" t="str">
        <f>IF(BL$446="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  <c r="BM454" s="55" t="str">
        <f>IF(BM$446=" "," ",IF(User_interface!$C$47=User_interface!$P$31,0,IF(Berekeningen!$E454=Berekeningen!$S$3,SUMIF(Data_sheet!$C$92:$C$102,Berekeningen!$C454,Data_sheet!$V$92:$V$102),IF(Berekeningen!$E454=Berekeningen!$S$4,SUMIF(Data_sheet!$C$92:$C$102,Berekeningen!$C454,Data_sheet!$W$92:$W$102),IF(Berekeningen!$E454=Berekeningen!$S$5,SUMIF(Data_sheet!$C$92:$C$102,Berekeningen!$C454,Data_sheet!$X$92:$X$102),IF(Berekeningen!$E454=Berekeningen!$S$6,0,"ERROR"))))))</f>
        <v xml:space="preserve"> </v>
      </c>
    </row>
    <row r="455" spans="2:65">
      <c r="B455" s="88" t="s">
        <v>5</v>
      </c>
      <c r="C455" s="88" t="s">
        <v>20</v>
      </c>
      <c r="D455" s="68" t="s">
        <v>6</v>
      </c>
      <c r="E455" s="86" t="str">
        <f t="shared" si="24"/>
        <v>Ref.</v>
      </c>
      <c r="P455" s="55">
        <f>IF(P$446="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Q455" s="55">
        <f>IF(Q$446="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R455" s="55">
        <f>IF(R$446="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S455" s="55">
        <f>IF(S$446="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T455" s="55">
        <f>IF(T$446="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U455" s="55">
        <f>IF(U$446="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V455" s="55">
        <f>IF(V$446="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W455" s="55">
        <f>IF(W$446="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X455" s="55">
        <f>IF(X$446="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Y455" s="55">
        <f>IF(Y$446="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Z455" s="55">
        <f>IF(Z$446="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A455" s="55">
        <f>IF(AA$446="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B455" s="55">
        <f>IF(AB$446="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C455" s="55">
        <f>IF(AC$446="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D455" s="55">
        <f>IF(AD$446="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E455" s="55">
        <f>IF(AE$446="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F455" s="55">
        <f>IF(AF$446="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G455" s="55">
        <f>IF(AG$446="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H455" s="55">
        <f>IF(AH$446="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I455" s="55">
        <f>IF(AI$446="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J455" s="55">
        <f>IF(AJ$446="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K455" s="55">
        <f>IF(AK$446="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L455" s="55">
        <f>IF(AL$446="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M455" s="55">
        <f>IF(AM$446="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N455" s="55">
        <f>IF(AN$446="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O455" s="55">
        <f>IF(AO$446="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P455" s="55">
        <f>IF(AP$446="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Q455" s="55">
        <f>IF(AQ$446="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R455" s="55">
        <f>IF(AR$446="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S455" s="55">
        <f>IF(AS$446="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T455" s="55">
        <f>IF(AT$446="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U455" s="55">
        <f>IF(AU$446="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V455" s="55">
        <f>IF(AV$446="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W455" s="55">
        <f>IF(AW$446="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X455" s="55">
        <f>IF(AX$446="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Y455" s="55">
        <f>IF(AY$446="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AZ455" s="55">
        <f>IF(AZ$446="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BA455" s="55">
        <f>IF(BA$446="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BB455" s="55">
        <f>IF(BB$446="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BC455" s="55">
        <f>IF(BC$446="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>303781.5</v>
      </c>
      <c r="BD455" s="55" t="str">
        <f>IF(BD$446="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E455" s="55" t="str">
        <f>IF(BE$446="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F455" s="55" t="str">
        <f>IF(BF$446="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G455" s="55" t="str">
        <f>IF(BG$446="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H455" s="55" t="str">
        <f>IF(BH$446="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I455" s="55" t="str">
        <f>IF(BI$446="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J455" s="55" t="str">
        <f>IF(BJ$446="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K455" s="55" t="str">
        <f>IF(BK$446="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L455" s="55" t="str">
        <f>IF(BL$446="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  <c r="BM455" s="55" t="str">
        <f>IF(BM$446=" "," ",IF($E455=$S$3,INDEX(Data_sheet!$V$92:$V$102,MATCH(Berekeningen!$C455,Data_sheet!$C$92:$C$102,0))*User_interface!$L$54*User_interface!$L$55,IF($E455=$S$4,INDEX(Data_sheet!$W$92:$W$102,MATCH(Berekeningen!$C455,Data_sheet!$C$92:$C$102,0))*User_interface!$L$54*User_interface!$L$55,IF($E455=$S$5,INDEX(Data_sheet!$X$92:$X$102,MATCH(Berekeningen!$C455,Data_sheet!$C$92:$C$102,0))*User_interface!$L$54*User_interface!$L$55,IF($E455=$S$6,0,"ERROR")))))</f>
        <v xml:space="preserve"> </v>
      </c>
    </row>
    <row r="456" spans="2:65">
      <c r="B456" s="88" t="s">
        <v>5</v>
      </c>
      <c r="C456" s="88" t="s">
        <v>21</v>
      </c>
      <c r="D456" s="68" t="s">
        <v>6</v>
      </c>
      <c r="E456" s="86" t="str">
        <f t="shared" si="24"/>
        <v>Ref.</v>
      </c>
      <c r="P456" s="55">
        <f>IF(P$446="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Q456" s="55">
        <f>IF(Q$446="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R456" s="55">
        <f>IF(R$446="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S456" s="55">
        <f>IF(S$446="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T456" s="55">
        <f>IF(T$446="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U456" s="55">
        <f>IF(U$446="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V456" s="55">
        <f>IF(V$446="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W456" s="55">
        <f>IF(W$446="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X456" s="55">
        <f>IF(X$446="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Y456" s="55">
        <f>IF(Y$446="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Z456" s="55">
        <f>IF(Z$446="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A456" s="55">
        <f>IF(AA$446="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B456" s="55">
        <f>IF(AB$446="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C456" s="55">
        <f>IF(AC$446="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D456" s="55">
        <f>IF(AD$446="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E456" s="55">
        <f>IF(AE$446="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F456" s="55">
        <f>IF(AF$446="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G456" s="55">
        <f>IF(AG$446="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H456" s="55">
        <f>IF(AH$446="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I456" s="55">
        <f>IF(AI$446="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J456" s="55">
        <f>IF(AJ$446="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K456" s="55">
        <f>IF(AK$446="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L456" s="55">
        <f>IF(AL$446="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M456" s="55">
        <f>IF(AM$446="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N456" s="55">
        <f>IF(AN$446="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O456" s="55">
        <f>IF(AO$446="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P456" s="55">
        <f>IF(AP$446="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Q456" s="55">
        <f>IF(AQ$446="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R456" s="55">
        <f>IF(AR$446="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S456" s="55">
        <f>IF(AS$446="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T456" s="55">
        <f>IF(AT$446="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U456" s="55">
        <f>IF(AU$446="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V456" s="55">
        <f>IF(AV$446="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W456" s="55">
        <f>IF(AW$446="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X456" s="55">
        <f>IF(AX$446="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Y456" s="55">
        <f>IF(AY$446="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AZ456" s="55">
        <f>IF(AZ$446="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BA456" s="55">
        <f>IF(BA$446="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BB456" s="55">
        <f>IF(BB$446="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BC456" s="55">
        <f>IF(BC$446="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>0</v>
      </c>
      <c r="BD456" s="55" t="str">
        <f>IF(BD$446="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E456" s="55" t="str">
        <f>IF(BE$446="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F456" s="55" t="str">
        <f>IF(BF$446="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G456" s="55" t="str">
        <f>IF(BG$446="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H456" s="55" t="str">
        <f>IF(BH$446="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I456" s="55" t="str">
        <f>IF(BI$446="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J456" s="55" t="str">
        <f>IF(BJ$446="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K456" s="55" t="str">
        <f>IF(BK$446="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L456" s="55" t="str">
        <f>IF(BL$446="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  <c r="BM456" s="55" t="str">
        <f>IF(BM$446=" "," ",IF(User_interface!$C$47=User_interface!$P$31,0,IF($E456=$S$3,INDEX(Data_sheet!$V$92:$V$102,MATCH(Berekeningen!$C456,Data_sheet!$C$92:$C$102,0)),IF($E456=$S$4,INDEX(Data_sheet!$W$92:$W$102,MATCH(Berekeningen!$C456,Data_sheet!$C$92:$C$102,0)),IF($E456=$S$5,INDEX(Data_sheet!$X$92:$X$102,MATCH(Berekeningen!$C456,Data_sheet!$C$92:$C$102,0)),IF($E456=$S$6,0,"ERROR"))))))</f>
        <v xml:space="preserve"> </v>
      </c>
    </row>
    <row r="457" spans="2:65">
      <c r="B457" s="88" t="s">
        <v>5</v>
      </c>
      <c r="C457" s="88" t="s">
        <v>123</v>
      </c>
      <c r="D457" s="68" t="s">
        <v>6</v>
      </c>
      <c r="E457" s="86" t="str">
        <f t="shared" si="24"/>
        <v>Ref.</v>
      </c>
      <c r="P457" s="55">
        <f>IF(P$446="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Q457" s="55">
        <f>IF(Q$446="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R457" s="55">
        <f>IF(R$446="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S457" s="55">
        <f>IF(S$446="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T457" s="55">
        <f>IF(T$446="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U457" s="55">
        <f>IF(U$446="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V457" s="55">
        <f>IF(V$446="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W457" s="55">
        <f>IF(W$446="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X457" s="55">
        <f>IF(X$446="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Y457" s="55">
        <f>IF(Y$446="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Z457" s="55">
        <f>IF(Z$446="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A457" s="55">
        <f>IF(AA$446="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B457" s="55">
        <f>IF(AB$446="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C457" s="55">
        <f>IF(AC$446="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D457" s="55">
        <f>IF(AD$446="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E457" s="55">
        <f>IF(AE$446="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F457" s="55">
        <f>IF(AF$446="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G457" s="55">
        <f>IF(AG$446="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H457" s="55">
        <f>IF(AH$446="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I457" s="55">
        <f>IF(AI$446="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J457" s="55">
        <f>IF(AJ$446="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K457" s="55">
        <f>IF(AK$446="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L457" s="55">
        <f>IF(AL$446="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M457" s="55">
        <f>IF(AM$446="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N457" s="55">
        <f>IF(AN$446="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O457" s="55">
        <f>IF(AO$446="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P457" s="55">
        <f>IF(AP$446="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Q457" s="55">
        <f>IF(AQ$446="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R457" s="55">
        <f>IF(AR$446="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S457" s="55">
        <f>IF(AS$446="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T457" s="55">
        <f>IF(AT$446="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U457" s="55">
        <f>IF(AU$446="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V457" s="55">
        <f>IF(AV$446="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W457" s="55">
        <f>IF(AW$446="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X457" s="55">
        <f>IF(AX$446="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Y457" s="55">
        <f>IF(AY$446="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AZ457" s="55">
        <f>IF(AZ$446="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BA457" s="55">
        <f>IF(BA$446="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BB457" s="55">
        <f>IF(BB$446="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BC457" s="55">
        <f>IF(BC$446="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>48328.875</v>
      </c>
      <c r="BD457" s="55" t="str">
        <f>IF(BD$446="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E457" s="55" t="str">
        <f>IF(BE$446="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F457" s="55" t="str">
        <f>IF(BF$446="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G457" s="55" t="str">
        <f>IF(BG$446="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H457" s="55" t="str">
        <f>IF(BH$446="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I457" s="55" t="str">
        <f>IF(BI$446="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J457" s="55" t="str">
        <f>IF(BJ$446="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K457" s="55" t="str">
        <f>IF(BK$446="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L457" s="55" t="str">
        <f>IF(BL$446="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  <c r="BM457" s="55" t="str">
        <f>IF(BM$446=" "," ",IF($E457=$S$3,INDEX(Data_sheet!$V$92:$V$102,MATCH(Berekeningen!$C457,Data_sheet!$C$92:$C$102,0))*User_interface!$L$54*User_interface!$L$55,IF($E457=$S$4,INDEX(Data_sheet!$W$92:$W$102,MATCH(Berekeningen!$C457,Data_sheet!$C$92:$C$102,0))*User_interface!$L$54*User_interface!$L$55,IF($E457=$S$5,INDEX(Data_sheet!$X$92:$X$102,MATCH(Berekeningen!$C457,Data_sheet!$C$92:$C$102,0))*User_interface!$L$54*User_interface!$L$55,IF($E457=$S$6,0,"ERROR")))))</f>
        <v xml:space="preserve"> </v>
      </c>
    </row>
    <row r="458" spans="2:65">
      <c r="B458" s="68" t="s">
        <v>132</v>
      </c>
      <c r="C458" s="88" t="s">
        <v>20</v>
      </c>
      <c r="D458" s="68" t="s">
        <v>58</v>
      </c>
      <c r="E458" s="86" t="str">
        <f t="shared" si="24"/>
        <v>Ref.</v>
      </c>
      <c r="P458" s="55">
        <f>IF(P$446=" "," ",User_interface!$L$54*User_interface!$L$55)</f>
        <v>6904.125</v>
      </c>
      <c r="Q458" s="55">
        <f>IF(Q$446=" "," ",User_interface!$L$54*User_interface!$L$55)</f>
        <v>6904.125</v>
      </c>
      <c r="R458" s="55">
        <f>IF(R$446=" "," ",User_interface!$L$54*User_interface!$L$55)</f>
        <v>6904.125</v>
      </c>
      <c r="S458" s="55">
        <f>IF(S$446=" "," ",User_interface!$L$54*User_interface!$L$55)</f>
        <v>6904.125</v>
      </c>
      <c r="T458" s="55">
        <f>IF(T$446=" "," ",User_interface!$L$54*User_interface!$L$55)</f>
        <v>6904.125</v>
      </c>
      <c r="U458" s="55">
        <f>IF(U$446=" "," ",User_interface!$L$54*User_interface!$L$55)</f>
        <v>6904.125</v>
      </c>
      <c r="V458" s="55">
        <f>IF(V$446=" "," ",User_interface!$L$54*User_interface!$L$55)</f>
        <v>6904.125</v>
      </c>
      <c r="W458" s="55">
        <f>IF(W$446=" "," ",User_interface!$L$54*User_interface!$L$55)</f>
        <v>6904.125</v>
      </c>
      <c r="X458" s="55">
        <f>IF(X$446=" "," ",User_interface!$L$54*User_interface!$L$55)</f>
        <v>6904.125</v>
      </c>
      <c r="Y458" s="55">
        <f>IF(Y$446=" "," ",User_interface!$L$54*User_interface!$L$55)</f>
        <v>6904.125</v>
      </c>
      <c r="Z458" s="55">
        <f>IF(Z$446=" "," ",User_interface!$L$54*User_interface!$L$55)</f>
        <v>6904.125</v>
      </c>
      <c r="AA458" s="55">
        <f>IF(AA$446=" "," ",User_interface!$L$54*User_interface!$L$55)</f>
        <v>6904.125</v>
      </c>
      <c r="AB458" s="55">
        <f>IF(AB$446=" "," ",User_interface!$L$54*User_interface!$L$55)</f>
        <v>6904.125</v>
      </c>
      <c r="AC458" s="55">
        <f>IF(AC$446=" "," ",User_interface!$L$54*User_interface!$L$55)</f>
        <v>6904.125</v>
      </c>
      <c r="AD458" s="55">
        <f>IF(AD$446=" "," ",User_interface!$L$54*User_interface!$L$55)</f>
        <v>6904.125</v>
      </c>
      <c r="AE458" s="55">
        <f>IF(AE$446=" "," ",User_interface!$L$54*User_interface!$L$55)</f>
        <v>6904.125</v>
      </c>
      <c r="AF458" s="55">
        <f>IF(AF$446=" "," ",User_interface!$L$54*User_interface!$L$55)</f>
        <v>6904.125</v>
      </c>
      <c r="AG458" s="55">
        <f>IF(AG$446=" "," ",User_interface!$L$54*User_interface!$L$55)</f>
        <v>6904.125</v>
      </c>
      <c r="AH458" s="55">
        <f>IF(AH$446=" "," ",User_interface!$L$54*User_interface!$L$55)</f>
        <v>6904.125</v>
      </c>
      <c r="AI458" s="55">
        <f>IF(AI$446=" "," ",User_interface!$L$54*User_interface!$L$55)</f>
        <v>6904.125</v>
      </c>
      <c r="AJ458" s="55">
        <f>IF(AJ$446=" "," ",User_interface!$L$54*User_interface!$L$55)</f>
        <v>6904.125</v>
      </c>
      <c r="AK458" s="55">
        <f>IF(AK$446=" "," ",User_interface!$L$54*User_interface!$L$55)</f>
        <v>6904.125</v>
      </c>
      <c r="AL458" s="55">
        <f>IF(AL$446=" "," ",User_interface!$L$54*User_interface!$L$55)</f>
        <v>6904.125</v>
      </c>
      <c r="AM458" s="55">
        <f>IF(AM$446=" "," ",User_interface!$L$54*User_interface!$L$55)</f>
        <v>6904.125</v>
      </c>
      <c r="AN458" s="55">
        <f>IF(AN$446=" "," ",User_interface!$L$54*User_interface!$L$55)</f>
        <v>6904.125</v>
      </c>
      <c r="AO458" s="55">
        <f>IF(AO$446=" "," ",User_interface!$L$54*User_interface!$L$55)</f>
        <v>6904.125</v>
      </c>
      <c r="AP458" s="55">
        <f>IF(AP$446=" "," ",User_interface!$L$54*User_interface!$L$55)</f>
        <v>6904.125</v>
      </c>
      <c r="AQ458" s="55">
        <f>IF(AQ$446=" "," ",User_interface!$L$54*User_interface!$L$55)</f>
        <v>6904.125</v>
      </c>
      <c r="AR458" s="55">
        <f>IF(AR$446=" "," ",User_interface!$L$54*User_interface!$L$55)</f>
        <v>6904.125</v>
      </c>
      <c r="AS458" s="55">
        <f>IF(AS$446=" "," ",User_interface!$L$54*User_interface!$L$55)</f>
        <v>6904.125</v>
      </c>
      <c r="AT458" s="55">
        <f>IF(AT$446=" "," ",User_interface!$L$54*User_interface!$L$55)</f>
        <v>6904.125</v>
      </c>
      <c r="AU458" s="55">
        <f>IF(AU$446=" "," ",User_interface!$L$54*User_interface!$L$55)</f>
        <v>6904.125</v>
      </c>
      <c r="AV458" s="55">
        <f>IF(AV$446=" "," ",User_interface!$L$54*User_interface!$L$55)</f>
        <v>6904.125</v>
      </c>
      <c r="AW458" s="55">
        <f>IF(AW$446=" "," ",User_interface!$L$54*User_interface!$L$55)</f>
        <v>6904.125</v>
      </c>
      <c r="AX458" s="55">
        <f>IF(AX$446=" "," ",User_interface!$L$54*User_interface!$L$55)</f>
        <v>6904.125</v>
      </c>
      <c r="AY458" s="55">
        <f>IF(AY$446=" "," ",User_interface!$L$54*User_interface!$L$55)</f>
        <v>6904.125</v>
      </c>
      <c r="AZ458" s="55">
        <f>IF(AZ$446=" "," ",User_interface!$L$54*User_interface!$L$55)</f>
        <v>6904.125</v>
      </c>
      <c r="BA458" s="55">
        <f>IF(BA$446=" "," ",User_interface!$L$54*User_interface!$L$55)</f>
        <v>6904.125</v>
      </c>
      <c r="BB458" s="55">
        <f>IF(BB$446=" "," ",User_interface!$L$54*User_interface!$L$55)</f>
        <v>6904.125</v>
      </c>
      <c r="BC458" s="55">
        <f>IF(BC$446=" "," ",User_interface!$L$54*User_interface!$L$55)</f>
        <v>6904.125</v>
      </c>
      <c r="BD458" s="55" t="str">
        <f>IF(BD$446=" "," ",User_interface!$L$54*User_interface!$L$55)</f>
        <v xml:space="preserve"> </v>
      </c>
      <c r="BE458" s="55" t="str">
        <f>IF(BE$446=" "," ",User_interface!$L$54*User_interface!$L$55)</f>
        <v xml:space="preserve"> </v>
      </c>
      <c r="BF458" s="55" t="str">
        <f>IF(BF$446=" "," ",User_interface!$L$54*User_interface!$L$55)</f>
        <v xml:space="preserve"> </v>
      </c>
      <c r="BG458" s="55" t="str">
        <f>IF(BG$446=" "," ",User_interface!$L$54*User_interface!$L$55)</f>
        <v xml:space="preserve"> </v>
      </c>
      <c r="BH458" s="55" t="str">
        <f>IF(BH$446=" "," ",User_interface!$L$54*User_interface!$L$55)</f>
        <v xml:space="preserve"> </v>
      </c>
      <c r="BI458" s="55" t="str">
        <f>IF(BI$446=" "," ",User_interface!$L$54*User_interface!$L$55)</f>
        <v xml:space="preserve"> </v>
      </c>
      <c r="BJ458" s="55" t="str">
        <f>IF(BJ$446=" "," ",User_interface!$L$54*User_interface!$L$55)</f>
        <v xml:space="preserve"> </v>
      </c>
      <c r="BK458" s="55" t="str">
        <f>IF(BK$446=" "," ",User_interface!$L$54*User_interface!$L$55)</f>
        <v xml:space="preserve"> </v>
      </c>
      <c r="BL458" s="55" t="str">
        <f>IF(BL$446=" "," ",User_interface!$L$54*User_interface!$L$55)</f>
        <v xml:space="preserve"> </v>
      </c>
      <c r="BM458" s="55" t="str">
        <f>IF(BM$446=" "," ",User_interface!$L$54*User_interface!$L$55)</f>
        <v xml:space="preserve"> </v>
      </c>
    </row>
    <row r="459" spans="2:65">
      <c r="B459" s="88"/>
      <c r="C459" s="68" t="s">
        <v>43</v>
      </c>
      <c r="D459" s="68" t="s">
        <v>6</v>
      </c>
      <c r="F459" s="55" t="str">
        <f>IF(F446=" "," ",SUM(SUMIF($B447:$B457,$U$4,F447:F457),-SUMIF($B447:$B457,$U$3,F447:F457))/(1+User_interface!$L$59)^(F446-($P446-1)))</f>
        <v xml:space="preserve"> </v>
      </c>
      <c r="G459" s="55" t="str">
        <f>IF(G446=" "," ",SUM(SUMIF($B447:$B457,$U$4,G447:G457),-SUMIF($B447:$B457,$U$3,G447:G457))/(1+User_interface!$L$59)^(G446-($P446-1)))</f>
        <v xml:space="preserve"> </v>
      </c>
      <c r="H459" s="55" t="str">
        <f>IF(H446=" "," ",SUM(SUMIF($B447:$B457,$U$4,H447:H457),-SUMIF($B447:$B457,$U$3,H447:H457))/(1+User_interface!$L$59)^(H446-($P446-1)))</f>
        <v xml:space="preserve"> </v>
      </c>
      <c r="I459" s="55" t="str">
        <f>IF(I446=" "," ",SUM(SUMIF($B447:$B457,$U$4,I447:I457),-SUMIF($B447:$B457,$U$3,I447:I457))/(1+User_interface!$L$59)^(I446-($P446-1)))</f>
        <v xml:space="preserve"> </v>
      </c>
      <c r="J459" s="55" t="str">
        <f>IF(J446=" "," ",SUM(SUMIF($B447:$B457,$U$4,J447:J457),-SUMIF($B447:$B457,$U$3,J447:J457))/(1+User_interface!$L$59)^(J446-($P446-1)))</f>
        <v xml:space="preserve"> </v>
      </c>
      <c r="K459" s="55" t="str">
        <f>IF(K446=" "," ",SUM(SUMIF($B447:$B457,$U$4,K447:K457),-SUMIF($B447:$B457,$U$3,K447:K457))/(1+User_interface!$L$59)^(K446-($P446-1)))</f>
        <v xml:space="preserve"> </v>
      </c>
      <c r="L459" s="55" t="str">
        <f>IF(L446=" "," ",SUM(SUMIF($B447:$B457,$U$4,L447:L457),-SUMIF($B447:$B457,$U$3,L447:L457))/(1+User_interface!$L$59)^(L446-($P446-1)))</f>
        <v xml:space="preserve"> </v>
      </c>
      <c r="M459" s="55" t="str">
        <f>IF(M446=" "," ",SUM(SUMIF($B447:$B457,$U$4,M447:M457),-SUMIF($B447:$B457,$U$3,M447:M457))/(1+User_interface!$L$59)^(M446-($P446-1)))</f>
        <v xml:space="preserve"> </v>
      </c>
      <c r="N459" s="55" t="str">
        <f>IF(N446=" "," ",SUM(SUMIF($B447:$B457,$U$4,N447:N457),-SUMIF($B447:$B457,$U$3,N447:N457))/(1+User_interface!$L$59)^(N446-($P446-1)))</f>
        <v xml:space="preserve"> </v>
      </c>
      <c r="O459" s="55" t="str">
        <f>IF(O446=" "," ",SUM(SUMIF($B447:$B457,$U$4,O447:O457),-SUMIF($B447:$B457,$U$3,O447:O457))/(1+User_interface!$L$59)^(O446-($P446-1)))</f>
        <v xml:space="preserve"> </v>
      </c>
      <c r="P459" s="55">
        <f>IF(P446=" "," ",SUM(SUMIF($B447:$B457,$U$4,P447:P457),-SUMIF($B447:$B457,$U$3,P447:P457))/(1+User_interface!$L$59)^(P446-($P446-1)))</f>
        <v>132801.1624696255</v>
      </c>
      <c r="Q459" s="55">
        <f>IF(Q446=" "," ",SUM(SUMIF($B447:$B457,$U$4,Q447:Q457),-SUMIF($B447:$B457,$U$3,Q447:Q457))/(1+User_interface!$L$59)^(Q446-($P446-1)))</f>
        <v>132801.1624696255</v>
      </c>
      <c r="R459" s="55">
        <f>IF(R446=" "," ",SUM(SUMIF($B447:$B457,$U$4,R447:R457),-SUMIF($B447:$B457,$U$3,R447:R457))/(1+User_interface!$L$59)^(R446-($P446-1)))</f>
        <v>132801.1624696255</v>
      </c>
      <c r="S459" s="55">
        <f>IF(S446=" "," ",SUM(SUMIF($B447:$B457,$U$4,S447:S457),-SUMIF($B447:$B457,$U$3,S447:S457))/(1+User_interface!$L$59)^(S446-($P446-1)))</f>
        <v>132801.1624696255</v>
      </c>
      <c r="T459" s="55">
        <f>IF(T446=" "," ",SUM(SUMIF($B447:$B457,$U$4,T447:T457),-SUMIF($B447:$B457,$U$3,T447:T457))/(1+User_interface!$L$59)^(T446-($P446-1)))</f>
        <v>132801.1624696255</v>
      </c>
      <c r="U459" s="55">
        <f>IF(U446=" "," ",SUM(SUMIF($B447:$B457,$U$4,U447:U457),-SUMIF($B447:$B457,$U$3,U447:U457))/(1+User_interface!$L$59)^(U446-($P446-1)))</f>
        <v>132801.1624696255</v>
      </c>
      <c r="V459" s="55">
        <f>IF(V446=" "," ",SUM(SUMIF($B447:$B457,$U$4,V447:V457),-SUMIF($B447:$B457,$U$3,V447:V457))/(1+User_interface!$L$59)^(V446-($P446-1)))</f>
        <v>132801.1624696255</v>
      </c>
      <c r="W459" s="55">
        <f>IF(W446=" "," ",SUM(SUMIF($B447:$B457,$U$4,W447:W457),-SUMIF($B447:$B457,$U$3,W447:W457))/(1+User_interface!$L$59)^(W446-($P446-1)))</f>
        <v>132801.1624696255</v>
      </c>
      <c r="X459" s="55">
        <f>IF(X446=" "," ",SUM(SUMIF($B447:$B457,$U$4,X447:X457),-SUMIF($B447:$B457,$U$3,X447:X457))/(1+User_interface!$L$59)^(X446-($P446-1)))</f>
        <v>132801.1624696255</v>
      </c>
      <c r="Y459" s="55">
        <f>IF(Y446=" "," ",SUM(SUMIF($B447:$B457,$U$4,Y447:Y457),-SUMIF($B447:$B457,$U$3,Y447:Y457))/(1+User_interface!$L$59)^(Y446-($P446-1)))</f>
        <v>132801.1624696255</v>
      </c>
      <c r="Z459" s="55">
        <f>IF(Z446=" "," ",SUM(SUMIF($B447:$B457,$U$4,Z447:Z457),-SUMIF($B447:$B457,$U$3,Z447:Z457))/(1+User_interface!$L$59)^(Z446-($P446-1)))</f>
        <v>132801.1624696255</v>
      </c>
      <c r="AA459" s="55">
        <f>IF(AA446=" "," ",SUM(SUMIF($B447:$B457,$U$4,AA447:AA457),-SUMIF($B447:$B457,$U$3,AA447:AA457))/(1+User_interface!$L$59)^(AA446-($P446-1)))</f>
        <v>-302438.83753037453</v>
      </c>
      <c r="AB459" s="55">
        <f>IF(AB446=" "," ",SUM(SUMIF($B447:$B457,$U$4,AB447:AB457),-SUMIF($B447:$B457,$U$3,AB447:AB457))/(1+User_interface!$L$59)^(AB446-($P446-1)))</f>
        <v>132801.1624696255</v>
      </c>
      <c r="AC459" s="55">
        <f>IF(AC446=" "," ",SUM(SUMIF($B447:$B457,$U$4,AC447:AC457),-SUMIF($B447:$B457,$U$3,AC447:AC457))/(1+User_interface!$L$59)^(AC446-($P446-1)))</f>
        <v>132801.1624696255</v>
      </c>
      <c r="AD459" s="55">
        <f>IF(AD446=" "," ",SUM(SUMIF($B447:$B457,$U$4,AD447:AD457),-SUMIF($B447:$B457,$U$3,AD447:AD457))/(1+User_interface!$L$59)^(AD446-($P446-1)))</f>
        <v>132801.1624696255</v>
      </c>
      <c r="AE459" s="55">
        <f>IF(AE446=" "," ",SUM(SUMIF($B447:$B457,$U$4,AE447:AE457),-SUMIF($B447:$B457,$U$3,AE447:AE457))/(1+User_interface!$L$59)^(AE446-($P446-1)))</f>
        <v>132801.1624696255</v>
      </c>
      <c r="AF459" s="55">
        <f>IF(AF446=" "," ",SUM(SUMIF($B447:$B457,$U$4,AF447:AF457),-SUMIF($B447:$B457,$U$3,AF447:AF457))/(1+User_interface!$L$59)^(AF446-($P446-1)))</f>
        <v>132801.1624696255</v>
      </c>
      <c r="AG459" s="55">
        <f>IF(AG446=" "," ",SUM(SUMIF($B447:$B457,$U$4,AG447:AG457),-SUMIF($B447:$B457,$U$3,AG447:AG457))/(1+User_interface!$L$59)^(AG446-($P446-1)))</f>
        <v>132801.1624696255</v>
      </c>
      <c r="AH459" s="55">
        <f>IF(AH446=" "," ",SUM(SUMIF($B447:$B457,$U$4,AH447:AH457),-SUMIF($B447:$B457,$U$3,AH447:AH457))/(1+User_interface!$L$59)^(AH446-($P446-1)))</f>
        <v>132801.1624696255</v>
      </c>
      <c r="AI459" s="55">
        <f>IF(AI446=" "," ",SUM(SUMIF($B447:$B457,$U$4,AI447:AI457),-SUMIF($B447:$B457,$U$3,AI447:AI457))/(1+User_interface!$L$59)^(AI446-($P446-1)))</f>
        <v>132801.1624696255</v>
      </c>
      <c r="AJ459" s="55">
        <f>IF(AJ446=" "," ",SUM(SUMIF($B447:$B457,$U$4,AJ447:AJ457),-SUMIF($B447:$B457,$U$3,AJ447:AJ457))/(1+User_interface!$L$59)^(AJ446-($P446-1)))</f>
        <v>132801.1624696255</v>
      </c>
      <c r="AK459" s="55">
        <f>IF(AK446=" "," ",SUM(SUMIF($B447:$B457,$U$4,AK447:AK457),-SUMIF($B447:$B457,$U$3,AK447:AK457))/(1+User_interface!$L$59)^(AK446-($P446-1)))</f>
        <v>132801.1624696255</v>
      </c>
      <c r="AL459" s="55">
        <f>IF(AL446=" "," ",SUM(SUMIF($B447:$B457,$U$4,AL447:AL457),-SUMIF($B447:$B457,$U$3,AL447:AL457))/(1+User_interface!$L$59)^(AL446-($P446-1)))</f>
        <v>132801.1624696255</v>
      </c>
      <c r="AM459" s="55">
        <f>IF(AM446=" "," ",SUM(SUMIF($B447:$B457,$U$4,AM447:AM457),-SUMIF($B447:$B457,$U$3,AM447:AM457))/(1+User_interface!$L$59)^(AM446-($P446-1)))</f>
        <v>-302438.83753037453</v>
      </c>
      <c r="AN459" s="55">
        <f>IF(AN446=" "," ",SUM(SUMIF($B447:$B457,$U$4,AN447:AN457),-SUMIF($B447:$B457,$U$3,AN447:AN457))/(1+User_interface!$L$59)^(AN446-($P446-1)))</f>
        <v>132801.1624696255</v>
      </c>
      <c r="AO459" s="55">
        <f>IF(AO446=" "," ",SUM(SUMIF($B447:$B457,$U$4,AO447:AO457),-SUMIF($B447:$B457,$U$3,AO447:AO457))/(1+User_interface!$L$59)^(AO446-($P446-1)))</f>
        <v>132801.1624696255</v>
      </c>
      <c r="AP459" s="55">
        <f>IF(AP446=" "," ",SUM(SUMIF($B447:$B457,$U$4,AP447:AP457),-SUMIF($B447:$B457,$U$3,AP447:AP457))/(1+User_interface!$L$59)^(AP446-($P446-1)))</f>
        <v>132801.1624696255</v>
      </c>
      <c r="AQ459" s="55">
        <f>IF(AQ446=" "," ",SUM(SUMIF($B447:$B457,$U$4,AQ447:AQ457),-SUMIF($B447:$B457,$U$3,AQ447:AQ457))/(1+User_interface!$L$59)^(AQ446-($P446-1)))</f>
        <v>132801.1624696255</v>
      </c>
      <c r="AR459" s="55">
        <f>IF(AR446=" "," ",SUM(SUMIF($B447:$B457,$U$4,AR447:AR457),-SUMIF($B447:$B457,$U$3,AR447:AR457))/(1+User_interface!$L$59)^(AR446-($P446-1)))</f>
        <v>132801.1624696255</v>
      </c>
      <c r="AS459" s="55">
        <f>IF(AS446=" "," ",SUM(SUMIF($B447:$B457,$U$4,AS447:AS457),-SUMIF($B447:$B457,$U$3,AS447:AS457))/(1+User_interface!$L$59)^(AS446-($P446-1)))</f>
        <v>132801.1624696255</v>
      </c>
      <c r="AT459" s="55">
        <f>IF(AT446=" "," ",SUM(SUMIF($B447:$B457,$U$4,AT447:AT457),-SUMIF($B447:$B457,$U$3,AT447:AT457))/(1+User_interface!$L$59)^(AT446-($P446-1)))</f>
        <v>132801.1624696255</v>
      </c>
      <c r="AU459" s="55">
        <f>IF(AU446=" "," ",SUM(SUMIF($B447:$B457,$U$4,AU447:AU457),-SUMIF($B447:$B457,$U$3,AU447:AU457))/(1+User_interface!$L$59)^(AU446-($P446-1)))</f>
        <v>132801.1624696255</v>
      </c>
      <c r="AV459" s="55">
        <f>IF(AV446=" "," ",SUM(SUMIF($B447:$B457,$U$4,AV447:AV457),-SUMIF($B447:$B457,$U$3,AV447:AV457))/(1+User_interface!$L$59)^(AV446-($P446-1)))</f>
        <v>132801.1624696255</v>
      </c>
      <c r="AW459" s="55">
        <f>IF(AW446=" "," ",SUM(SUMIF($B447:$B457,$U$4,AW447:AW457),-SUMIF($B447:$B457,$U$3,AW447:AW457))/(1+User_interface!$L$59)^(AW446-($P446-1)))</f>
        <v>132801.1624696255</v>
      </c>
      <c r="AX459" s="55">
        <f>IF(AX446=" "," ",SUM(SUMIF($B447:$B457,$U$4,AX447:AX457),-SUMIF($B447:$B457,$U$3,AX447:AX457))/(1+User_interface!$L$59)^(AX446-($P446-1)))</f>
        <v>132801.1624696255</v>
      </c>
      <c r="AY459" s="55">
        <f>IF(AY446=" "," ",SUM(SUMIF($B447:$B457,$U$4,AY447:AY457),-SUMIF($B447:$B457,$U$3,AY447:AY457))/(1+User_interface!$L$59)^(AY446-($P446-1)))</f>
        <v>132801.1624696255</v>
      </c>
      <c r="AZ459" s="55">
        <f>IF(AZ446=" "," ",SUM(SUMIF($B447:$B457,$U$4,AZ447:AZ457),-SUMIF($B447:$B457,$U$3,AZ447:AZ457))/(1+User_interface!$L$59)^(AZ446-($P446-1)))</f>
        <v>-302438.83753037453</v>
      </c>
      <c r="BA459" s="55">
        <f>IF(BA446=" "," ",SUM(SUMIF($B447:$B457,$U$4,BA447:BA457),-SUMIF($B447:$B457,$U$3,BA447:BA457))/(1+User_interface!$L$59)^(BA446-($P446-1)))</f>
        <v>132801.1624696255</v>
      </c>
      <c r="BB459" s="55">
        <f>IF(BB446=" "," ",SUM(SUMIF($B447:$B457,$U$4,BB447:BB457),-SUMIF($B447:$B457,$U$3,BB447:BB457))/(1+User_interface!$L$59)^(BB446-($P446-1)))</f>
        <v>132801.1624696255</v>
      </c>
      <c r="BC459" s="55">
        <f>IF(BC446=" "," ",SUM(SUMIF($B447:$B457,$U$4,BC447:BC457),-SUMIF($B447:$B457,$U$3,BC447:BC457))/(1+User_interface!$L$59)^(BC446-($P446-1)))</f>
        <v>132801.1624696255</v>
      </c>
      <c r="BD459" s="55" t="str">
        <f>IF(BD446=" "," ",SUM(SUMIF($B447:$B457,$U$4,BD447:BD457),-SUMIF($B447:$B457,$U$3,BD447:BD457))/(1+User_interface!$L$59)^(BD446-($P446-1)))</f>
        <v xml:space="preserve"> </v>
      </c>
      <c r="BE459" s="55" t="str">
        <f>IF(BE446=" "," ",SUM(SUMIF($B447:$B457,$U$4,BE447:BE457),-SUMIF($B447:$B457,$U$3,BE447:BE457))/(1+User_interface!$L$59)^(BE446-($P446-1)))</f>
        <v xml:space="preserve"> </v>
      </c>
      <c r="BF459" s="55" t="str">
        <f>IF(BF446=" "," ",SUM(SUMIF($B447:$B457,$U$4,BF447:BF457),-SUMIF($B447:$B457,$U$3,BF447:BF457))/(1+User_interface!$L$59)^(BF446-($P446-1)))</f>
        <v xml:space="preserve"> </v>
      </c>
      <c r="BG459" s="55" t="str">
        <f>IF(BG446=" "," ",SUM(SUMIF($B447:$B457,$U$4,BG447:BG457),-SUMIF($B447:$B457,$U$3,BG447:BG457))/(1+User_interface!$L$59)^(BG446-($P446-1)))</f>
        <v xml:space="preserve"> </v>
      </c>
      <c r="BH459" s="55" t="str">
        <f>IF(BH446=" "," ",SUM(SUMIF($B447:$B457,$U$4,BH447:BH457),-SUMIF($B447:$B457,$U$3,BH447:BH457))/(1+User_interface!$L$59)^(BH446-($P446-1)))</f>
        <v xml:space="preserve"> </v>
      </c>
      <c r="BI459" s="55" t="str">
        <f>IF(BI446=" "," ",SUM(SUMIF($B447:$B457,$U$4,BI447:BI457),-SUMIF($B447:$B457,$U$3,BI447:BI457))/(1+User_interface!$L$59)^(BI446-($P446-1)))</f>
        <v xml:space="preserve"> </v>
      </c>
      <c r="BJ459" s="55" t="str">
        <f>IF(BJ446=" "," ",SUM(SUMIF($B447:$B457,$U$4,BJ447:BJ457),-SUMIF($B447:$B457,$U$3,BJ447:BJ457))/(1+User_interface!$L$59)^(BJ446-($P446-1)))</f>
        <v xml:space="preserve"> </v>
      </c>
      <c r="BK459" s="55" t="str">
        <f>IF(BK446=" "," ",SUM(SUMIF($B447:$B457,$U$4,BK447:BK457),-SUMIF($B447:$B457,$U$3,BK447:BK457))/(1+User_interface!$L$59)^(BK446-($P446-1)))</f>
        <v xml:space="preserve"> </v>
      </c>
      <c r="BL459" s="55" t="str">
        <f>IF(BL446=" "," ",SUM(SUMIF($B447:$B457,$U$4,BL447:BL457),-SUMIF($B447:$B457,$U$3,BL447:BL457))/(1+User_interface!$L$59)^(BL446-($P446-1)))</f>
        <v xml:space="preserve"> </v>
      </c>
      <c r="BM459" s="55" t="str">
        <f>IF(BM446=" "," ",SUM(SUMIF($B447:$B457,$U$4,BM447:BM457),-SUMIF($B447:$B457,$U$3,BM447:BM457))/(1+User_interface!$L$59)^(BM446-($P446-1)))</f>
        <v xml:space="preserve"> </v>
      </c>
    </row>
    <row r="460" spans="2:65">
      <c r="B460" s="88"/>
      <c r="C460" s="68" t="s">
        <v>131</v>
      </c>
      <c r="D460" s="68" t="s">
        <v>6</v>
      </c>
      <c r="F460" s="68" t="str">
        <f>IF(F446=" "," ",SUM(SUMIF($B447:$B458,$U$3,F447:F458),SUMIFS(F447:F458,$B447:$B458,$U$4,$C447:$C458,$W$3),-SUMIF($B447:$B458,$U$4,F447:F458))/(1+User_interface!$L$59)^(F446-($P446-1)))</f>
        <v xml:space="preserve"> </v>
      </c>
      <c r="G460" s="68" t="str">
        <f>IF(G446=" "," ",SUM(SUMIF($B447:$B458,$U$3,G447:G458),SUMIFS(G447:G458,$B447:$B458,$U$4,$C447:$C458,$W$3),-SUMIF($B447:$B458,$U$4,G447:G458))/(1+User_interface!$L$59)^(G446-($P446-1)))</f>
        <v xml:space="preserve"> </v>
      </c>
      <c r="H460" s="68" t="str">
        <f>IF(H446=" "," ",SUM(SUMIF($B447:$B458,$U$3,H447:H458),SUMIFS(H447:H458,$B447:$B458,$U$4,$C447:$C458,$W$3),-SUMIF($B447:$B458,$U$4,H447:H458))/(1+User_interface!$L$59)^(H446-($P446-1)))</f>
        <v xml:space="preserve"> </v>
      </c>
      <c r="I460" s="68" t="str">
        <f>IF(I446=" "," ",SUM(SUMIF($B447:$B458,$U$3,I447:I458),SUMIFS(I447:I458,$B447:$B458,$U$4,$C447:$C458,$W$3),-SUMIF($B447:$B458,$U$4,I447:I458))/(1+User_interface!$L$59)^(I446-($P446-1)))</f>
        <v xml:space="preserve"> </v>
      </c>
      <c r="J460" s="68" t="str">
        <f>IF(J446=" "," ",SUM(SUMIF($B447:$B458,$U$3,J447:J458),SUMIFS(J447:J458,$B447:$B458,$U$4,$C447:$C458,$W$3),-SUMIF($B447:$B458,$U$4,J447:J458))/(1+User_interface!$L$59)^(J446-($P446-1)))</f>
        <v xml:space="preserve"> </v>
      </c>
      <c r="K460" s="68" t="str">
        <f>IF(K446=" "," ",SUM(SUMIF($B447:$B458,$U$3,K447:K458),SUMIFS(K447:K458,$B447:$B458,$U$4,$C447:$C458,$W$3),-SUMIF($B447:$B458,$U$4,K447:K458))/(1+User_interface!$L$59)^(K446-($P446-1)))</f>
        <v xml:space="preserve"> </v>
      </c>
      <c r="L460" s="68" t="str">
        <f>IF(L446=" "," ",SUM(SUMIF($B447:$B458,$U$3,L447:L458),SUMIFS(L447:L458,$B447:$B458,$U$4,$C447:$C458,$W$3),-SUMIF($B447:$B458,$U$4,L447:L458))/(1+User_interface!$L$59)^(L446-($P446-1)))</f>
        <v xml:space="preserve"> </v>
      </c>
      <c r="M460" s="68" t="str">
        <f>IF(M446=" "," ",SUM(SUMIF($B447:$B458,$U$3,M447:M458),SUMIFS(M447:M458,$B447:$B458,$U$4,$C447:$C458,$W$3),-SUMIF($B447:$B458,$U$4,M447:M458))/(1+User_interface!$L$59)^(M446-($P446-1)))</f>
        <v xml:space="preserve"> </v>
      </c>
      <c r="N460" s="68" t="str">
        <f>IF(N446=" "," ",SUM(SUMIF($B447:$B458,$U$3,N447:N458),SUMIFS(N447:N458,$B447:$B458,$U$4,$C447:$C458,$W$3),-SUMIF($B447:$B458,$U$4,N447:N458))/(1+User_interface!$L$59)^(N446-($P446-1)))</f>
        <v xml:space="preserve"> </v>
      </c>
      <c r="O460" s="68" t="str">
        <f>IF(O446=" "," ",SUM(SUMIF($B447:$B458,$U$3,O447:O458),SUMIFS(O447:O458,$B447:$B458,$U$4,$C447:$C458,$W$3),-SUMIF($B447:$B458,$U$4,O447:O458))/(1+User_interface!$L$59)^(O446-($P446-1)))</f>
        <v xml:space="preserve"> </v>
      </c>
      <c r="P460" s="68">
        <f>IF(P446=" "," ",SUM(SUMIF($B447:$B458,$U$3,P447:P458),SUMIFS(P447:P458,$B447:$B458,$U$4,$C447:$C458,$W$3),-SUMIF($B447:$B458,$U$4,P447:P458))/(1+User_interface!$L$59)^(P446-($P446-1)))</f>
        <v>170980.33753037453</v>
      </c>
      <c r="Q460" s="68">
        <f>IF(Q446=" "," ",SUM(SUMIF($B447:$B458,$U$3,Q447:Q458),SUMIFS(Q447:Q458,$B447:$B458,$U$4,$C447:$C458,$W$3),-SUMIF($B447:$B458,$U$4,Q447:Q458))/(1+User_interface!$L$59)^(Q446-($P446-1)))</f>
        <v>170980.33753037453</v>
      </c>
      <c r="R460" s="68">
        <f>IF(R446=" "," ",SUM(SUMIF($B447:$B458,$U$3,R447:R458),SUMIFS(R447:R458,$B447:$B458,$U$4,$C447:$C458,$W$3),-SUMIF($B447:$B458,$U$4,R447:R458))/(1+User_interface!$L$59)^(R446-($P446-1)))</f>
        <v>170980.33753037453</v>
      </c>
      <c r="S460" s="68">
        <f>IF(S446=" "," ",SUM(SUMIF($B447:$B458,$U$3,S447:S458),SUMIFS(S447:S458,$B447:$B458,$U$4,$C447:$C458,$W$3),-SUMIF($B447:$B458,$U$4,S447:S458))/(1+User_interface!$L$59)^(S446-($P446-1)))</f>
        <v>170980.33753037453</v>
      </c>
      <c r="T460" s="68">
        <f>IF(T446=" "," ",SUM(SUMIF($B447:$B458,$U$3,T447:T458),SUMIFS(T447:T458,$B447:$B458,$U$4,$C447:$C458,$W$3),-SUMIF($B447:$B458,$U$4,T447:T458))/(1+User_interface!$L$59)^(T446-($P446-1)))</f>
        <v>170980.33753037453</v>
      </c>
      <c r="U460" s="68">
        <f>IF(U446=" "," ",SUM(SUMIF($B447:$B458,$U$3,U447:U458),SUMIFS(U447:U458,$B447:$B458,$U$4,$C447:$C458,$W$3),-SUMIF($B447:$B458,$U$4,U447:U458))/(1+User_interface!$L$59)^(U446-($P446-1)))</f>
        <v>170980.33753037453</v>
      </c>
      <c r="V460" s="68">
        <f>IF(V446=" "," ",SUM(SUMIF($B447:$B458,$U$3,V447:V458),SUMIFS(V447:V458,$B447:$B458,$U$4,$C447:$C458,$W$3),-SUMIF($B447:$B458,$U$4,V447:V458))/(1+User_interface!$L$59)^(V446-($P446-1)))</f>
        <v>170980.33753037453</v>
      </c>
      <c r="W460" s="68">
        <f>IF(W446=" "," ",SUM(SUMIF($B447:$B458,$U$3,W447:W458),SUMIFS(W447:W458,$B447:$B458,$U$4,$C447:$C458,$W$3),-SUMIF($B447:$B458,$U$4,W447:W458))/(1+User_interface!$L$59)^(W446-($P446-1)))</f>
        <v>170980.33753037453</v>
      </c>
      <c r="X460" s="68">
        <f>IF(X446=" "," ",SUM(SUMIF($B447:$B458,$U$3,X447:X458),SUMIFS(X447:X458,$B447:$B458,$U$4,$C447:$C458,$W$3),-SUMIF($B447:$B458,$U$4,X447:X458))/(1+User_interface!$L$59)^(X446-($P446-1)))</f>
        <v>170980.33753037453</v>
      </c>
      <c r="Y460" s="68">
        <f>IF(Y446=" "," ",SUM(SUMIF($B447:$B458,$U$3,Y447:Y458),SUMIFS(Y447:Y458,$B447:$B458,$U$4,$C447:$C458,$W$3),-SUMIF($B447:$B458,$U$4,Y447:Y458))/(1+User_interface!$L$59)^(Y446-($P446-1)))</f>
        <v>170980.33753037453</v>
      </c>
      <c r="Z460" s="68">
        <f>IF(Z446=" "," ",SUM(SUMIF($B447:$B458,$U$3,Z447:Z458),SUMIFS(Z447:Z458,$B447:$B458,$U$4,$C447:$C458,$W$3),-SUMIF($B447:$B458,$U$4,Z447:Z458))/(1+User_interface!$L$59)^(Z446-($P446-1)))</f>
        <v>170980.33753037453</v>
      </c>
      <c r="AA460" s="68">
        <f>IF(AA446=" "," ",SUM(SUMIF($B447:$B458,$U$3,AA447:AA458),SUMIFS(AA447:AA458,$B447:$B458,$U$4,$C447:$C458,$W$3),-SUMIF($B447:$B458,$U$4,AA447:AA458))/(1+User_interface!$L$59)^(AA446-($P446-1)))</f>
        <v>606220.33753037453</v>
      </c>
      <c r="AB460" s="68">
        <f>IF(AB446=" "," ",SUM(SUMIF($B447:$B458,$U$3,AB447:AB458),SUMIFS(AB447:AB458,$B447:$B458,$U$4,$C447:$C458,$W$3),-SUMIF($B447:$B458,$U$4,AB447:AB458))/(1+User_interface!$L$59)^(AB446-($P446-1)))</f>
        <v>170980.33753037453</v>
      </c>
      <c r="AC460" s="68">
        <f>IF(AC446=" "," ",SUM(SUMIF($B447:$B458,$U$3,AC447:AC458),SUMIFS(AC447:AC458,$B447:$B458,$U$4,$C447:$C458,$W$3),-SUMIF($B447:$B458,$U$4,AC447:AC458))/(1+User_interface!$L$59)^(AC446-($P446-1)))</f>
        <v>170980.33753037453</v>
      </c>
      <c r="AD460" s="68">
        <f>IF(AD446=" "," ",SUM(SUMIF($B447:$B458,$U$3,AD447:AD458),SUMIFS(AD447:AD458,$B447:$B458,$U$4,$C447:$C458,$W$3),-SUMIF($B447:$B458,$U$4,AD447:AD458))/(1+User_interface!$L$59)^(AD446-($P446-1)))</f>
        <v>170980.33753037453</v>
      </c>
      <c r="AE460" s="68">
        <f>IF(AE446=" "," ",SUM(SUMIF($B447:$B458,$U$3,AE447:AE458),SUMIFS(AE447:AE458,$B447:$B458,$U$4,$C447:$C458,$W$3),-SUMIF($B447:$B458,$U$4,AE447:AE458))/(1+User_interface!$L$59)^(AE446-($P446-1)))</f>
        <v>170980.33753037453</v>
      </c>
      <c r="AF460" s="68">
        <f>IF(AF446=" "," ",SUM(SUMIF($B447:$B458,$U$3,AF447:AF458),SUMIFS(AF447:AF458,$B447:$B458,$U$4,$C447:$C458,$W$3),-SUMIF($B447:$B458,$U$4,AF447:AF458))/(1+User_interface!$L$59)^(AF446-($P446-1)))</f>
        <v>170980.33753037453</v>
      </c>
      <c r="AG460" s="68">
        <f>IF(AG446=" "," ",SUM(SUMIF($B447:$B458,$U$3,AG447:AG458),SUMIFS(AG447:AG458,$B447:$B458,$U$4,$C447:$C458,$W$3),-SUMIF($B447:$B458,$U$4,AG447:AG458))/(1+User_interface!$L$59)^(AG446-($P446-1)))</f>
        <v>170980.33753037453</v>
      </c>
      <c r="AH460" s="68">
        <f>IF(AH446=" "," ",SUM(SUMIF($B447:$B458,$U$3,AH447:AH458),SUMIFS(AH447:AH458,$B447:$B458,$U$4,$C447:$C458,$W$3),-SUMIF($B447:$B458,$U$4,AH447:AH458))/(1+User_interface!$L$59)^(AH446-($P446-1)))</f>
        <v>170980.33753037453</v>
      </c>
      <c r="AI460" s="68">
        <f>IF(AI446=" "," ",SUM(SUMIF($B447:$B458,$U$3,AI447:AI458),SUMIFS(AI447:AI458,$B447:$B458,$U$4,$C447:$C458,$W$3),-SUMIF($B447:$B458,$U$4,AI447:AI458))/(1+User_interface!$L$59)^(AI446-($P446-1)))</f>
        <v>170980.33753037453</v>
      </c>
      <c r="AJ460" s="68">
        <f>IF(AJ446=" "," ",SUM(SUMIF($B447:$B458,$U$3,AJ447:AJ458),SUMIFS(AJ447:AJ458,$B447:$B458,$U$4,$C447:$C458,$W$3),-SUMIF($B447:$B458,$U$4,AJ447:AJ458))/(1+User_interface!$L$59)^(AJ446-($P446-1)))</f>
        <v>170980.33753037453</v>
      </c>
      <c r="AK460" s="68">
        <f>IF(AK446=" "," ",SUM(SUMIF($B447:$B458,$U$3,AK447:AK458),SUMIFS(AK447:AK458,$B447:$B458,$U$4,$C447:$C458,$W$3),-SUMIF($B447:$B458,$U$4,AK447:AK458))/(1+User_interface!$L$59)^(AK446-($P446-1)))</f>
        <v>170980.33753037453</v>
      </c>
      <c r="AL460" s="68">
        <f>IF(AL446=" "," ",SUM(SUMIF($B447:$B458,$U$3,AL447:AL458),SUMIFS(AL447:AL458,$B447:$B458,$U$4,$C447:$C458,$W$3),-SUMIF($B447:$B458,$U$4,AL447:AL458))/(1+User_interface!$L$59)^(AL446-($P446-1)))</f>
        <v>170980.33753037453</v>
      </c>
      <c r="AM460" s="68">
        <f>IF(AM446=" "," ",SUM(SUMIF($B447:$B458,$U$3,AM447:AM458),SUMIFS(AM447:AM458,$B447:$B458,$U$4,$C447:$C458,$W$3),-SUMIF($B447:$B458,$U$4,AM447:AM458))/(1+User_interface!$L$59)^(AM446-($P446-1)))</f>
        <v>606220.33753037453</v>
      </c>
      <c r="AN460" s="68">
        <f>IF(AN446=" "," ",SUM(SUMIF($B447:$B458,$U$3,AN447:AN458),SUMIFS(AN447:AN458,$B447:$B458,$U$4,$C447:$C458,$W$3),-SUMIF($B447:$B458,$U$4,AN447:AN458))/(1+User_interface!$L$59)^(AN446-($P446-1)))</f>
        <v>170980.33753037453</v>
      </c>
      <c r="AO460" s="68">
        <f>IF(AO446=" "," ",SUM(SUMIF($B447:$B458,$U$3,AO447:AO458),SUMIFS(AO447:AO458,$B447:$B458,$U$4,$C447:$C458,$W$3),-SUMIF($B447:$B458,$U$4,AO447:AO458))/(1+User_interface!$L$59)^(AO446-($P446-1)))</f>
        <v>170980.33753037453</v>
      </c>
      <c r="AP460" s="68">
        <f>IF(AP446=" "," ",SUM(SUMIF($B447:$B458,$U$3,AP447:AP458),SUMIFS(AP447:AP458,$B447:$B458,$U$4,$C447:$C458,$W$3),-SUMIF($B447:$B458,$U$4,AP447:AP458))/(1+User_interface!$L$59)^(AP446-($P446-1)))</f>
        <v>170980.33753037453</v>
      </c>
      <c r="AQ460" s="68">
        <f>IF(AQ446=" "," ",SUM(SUMIF($B447:$B458,$U$3,AQ447:AQ458),SUMIFS(AQ447:AQ458,$B447:$B458,$U$4,$C447:$C458,$W$3),-SUMIF($B447:$B458,$U$4,AQ447:AQ458))/(1+User_interface!$L$59)^(AQ446-($P446-1)))</f>
        <v>170980.33753037453</v>
      </c>
      <c r="AR460" s="68">
        <f>IF(AR446=" "," ",SUM(SUMIF($B447:$B458,$U$3,AR447:AR458),SUMIFS(AR447:AR458,$B447:$B458,$U$4,$C447:$C458,$W$3),-SUMIF($B447:$B458,$U$4,AR447:AR458))/(1+User_interface!$L$59)^(AR446-($P446-1)))</f>
        <v>170980.33753037453</v>
      </c>
      <c r="AS460" s="68">
        <f>IF(AS446=" "," ",SUM(SUMIF($B447:$B458,$U$3,AS447:AS458),SUMIFS(AS447:AS458,$B447:$B458,$U$4,$C447:$C458,$W$3),-SUMIF($B447:$B458,$U$4,AS447:AS458))/(1+User_interface!$L$59)^(AS446-($P446-1)))</f>
        <v>170980.33753037453</v>
      </c>
      <c r="AT460" s="68">
        <f>IF(AT446=" "," ",SUM(SUMIF($B447:$B458,$U$3,AT447:AT458),SUMIFS(AT447:AT458,$B447:$B458,$U$4,$C447:$C458,$W$3),-SUMIF($B447:$B458,$U$4,AT447:AT458))/(1+User_interface!$L$59)^(AT446-($P446-1)))</f>
        <v>170980.33753037453</v>
      </c>
      <c r="AU460" s="68">
        <f>IF(AU446=" "," ",SUM(SUMIF($B447:$B458,$U$3,AU447:AU458),SUMIFS(AU447:AU458,$B447:$B458,$U$4,$C447:$C458,$W$3),-SUMIF($B447:$B458,$U$4,AU447:AU458))/(1+User_interface!$L$59)^(AU446-($P446-1)))</f>
        <v>170980.33753037453</v>
      </c>
      <c r="AV460" s="68">
        <f>IF(AV446=" "," ",SUM(SUMIF($B447:$B458,$U$3,AV447:AV458),SUMIFS(AV447:AV458,$B447:$B458,$U$4,$C447:$C458,$W$3),-SUMIF($B447:$B458,$U$4,AV447:AV458))/(1+User_interface!$L$59)^(AV446-($P446-1)))</f>
        <v>170980.33753037453</v>
      </c>
      <c r="AW460" s="68">
        <f>IF(AW446=" "," ",SUM(SUMIF($B447:$B458,$U$3,AW447:AW458),SUMIFS(AW447:AW458,$B447:$B458,$U$4,$C447:$C458,$W$3),-SUMIF($B447:$B458,$U$4,AW447:AW458))/(1+User_interface!$L$59)^(AW446-($P446-1)))</f>
        <v>170980.33753037453</v>
      </c>
      <c r="AX460" s="68">
        <f>IF(AX446=" "," ",SUM(SUMIF($B447:$B458,$U$3,AX447:AX458),SUMIFS(AX447:AX458,$B447:$B458,$U$4,$C447:$C458,$W$3),-SUMIF($B447:$B458,$U$4,AX447:AX458))/(1+User_interface!$L$59)^(AX446-($P446-1)))</f>
        <v>170980.33753037453</v>
      </c>
      <c r="AY460" s="68">
        <f>IF(AY446=" "," ",SUM(SUMIF($B447:$B458,$U$3,AY447:AY458),SUMIFS(AY447:AY458,$B447:$B458,$U$4,$C447:$C458,$W$3),-SUMIF($B447:$B458,$U$4,AY447:AY458))/(1+User_interface!$L$59)^(AY446-($P446-1)))</f>
        <v>170980.33753037453</v>
      </c>
      <c r="AZ460" s="68">
        <f>IF(AZ446=" "," ",SUM(SUMIF($B447:$B458,$U$3,AZ447:AZ458),SUMIFS(AZ447:AZ458,$B447:$B458,$U$4,$C447:$C458,$W$3),-SUMIF($B447:$B458,$U$4,AZ447:AZ458))/(1+User_interface!$L$59)^(AZ446-($P446-1)))</f>
        <v>606220.33753037453</v>
      </c>
      <c r="BA460" s="68">
        <f>IF(BA446=" "," ",SUM(SUMIF($B447:$B458,$U$3,BA447:BA458),SUMIFS(BA447:BA458,$B447:$B458,$U$4,$C447:$C458,$W$3),-SUMIF($B447:$B458,$U$4,BA447:BA458))/(1+User_interface!$L$59)^(BA446-($P446-1)))</f>
        <v>170980.33753037453</v>
      </c>
      <c r="BB460" s="68">
        <f>IF(BB446=" "," ",SUM(SUMIF($B447:$B458,$U$3,BB447:BB458),SUMIFS(BB447:BB458,$B447:$B458,$U$4,$C447:$C458,$W$3),-SUMIF($B447:$B458,$U$4,BB447:BB458))/(1+User_interface!$L$59)^(BB446-($P446-1)))</f>
        <v>170980.33753037453</v>
      </c>
      <c r="BC460" s="68">
        <f>IF(BC446=" "," ",SUM(SUMIF($B447:$B458,$U$3,BC447:BC458),SUMIFS(BC447:BC458,$B447:$B458,$U$4,$C447:$C458,$W$3),-SUMIF($B447:$B458,$U$4,BC447:BC458))/(1+User_interface!$L$59)^(BC446-($P446-1)))</f>
        <v>170980.33753037453</v>
      </c>
      <c r="BD460" s="68" t="str">
        <f>IF(BD446=" "," ",SUM(SUMIF($B447:$B458,$U$3,BD447:BD458),SUMIFS(BD447:BD458,$B447:$B458,$U$4,$C447:$C458,$W$3),-SUMIF($B447:$B458,$U$4,BD447:BD458))/(1+User_interface!$L$59)^(BD446-($P446-1)))</f>
        <v xml:space="preserve"> </v>
      </c>
      <c r="BE460" s="68" t="str">
        <f>IF(BE446=" "," ",SUM(SUMIF($B447:$B458,$U$3,BE447:BE458),SUMIFS(BE447:BE458,$B447:$B458,$U$4,$C447:$C458,$W$3),-SUMIF($B447:$B458,$U$4,BE447:BE458))/(1+User_interface!$L$59)^(BE446-($P446-1)))</f>
        <v xml:space="preserve"> </v>
      </c>
      <c r="BF460" s="68" t="str">
        <f>IF(BF446=" "," ",SUM(SUMIF($B447:$B458,$U$3,BF447:BF458),SUMIFS(BF447:BF458,$B447:$B458,$U$4,$C447:$C458,$W$3),-SUMIF($B447:$B458,$U$4,BF447:BF458))/(1+User_interface!$L$59)^(BF446-($P446-1)))</f>
        <v xml:space="preserve"> </v>
      </c>
      <c r="BG460" s="68" t="str">
        <f>IF(BG446=" "," ",SUM(SUMIF($B447:$B458,$U$3,BG447:BG458),SUMIFS(BG447:BG458,$B447:$B458,$U$4,$C447:$C458,$W$3),-SUMIF($B447:$B458,$U$4,BG447:BG458))/(1+User_interface!$L$59)^(BG446-($P446-1)))</f>
        <v xml:space="preserve"> </v>
      </c>
      <c r="BH460" s="68" t="str">
        <f>IF(BH446=" "," ",SUM(SUMIF($B447:$B458,$U$3,BH447:BH458),SUMIFS(BH447:BH458,$B447:$B458,$U$4,$C447:$C458,$W$3),-SUMIF($B447:$B458,$U$4,BH447:BH458))/(1+User_interface!$L$59)^(BH446-($P446-1)))</f>
        <v xml:space="preserve"> </v>
      </c>
      <c r="BI460" s="68" t="str">
        <f>IF(BI446=" "," ",SUM(SUMIF($B447:$B458,$U$3,BI447:BI458),SUMIFS(BI447:BI458,$B447:$B458,$U$4,$C447:$C458,$W$3),-SUMIF($B447:$B458,$U$4,BI447:BI458))/(1+User_interface!$L$59)^(BI446-($P446-1)))</f>
        <v xml:space="preserve"> </v>
      </c>
      <c r="BJ460" s="68" t="str">
        <f>IF(BJ446=" "," ",SUM(SUMIF($B447:$B458,$U$3,BJ447:BJ458),SUMIFS(BJ447:BJ458,$B447:$B458,$U$4,$C447:$C458,$W$3),-SUMIF($B447:$B458,$U$4,BJ447:BJ458))/(1+User_interface!$L$59)^(BJ446-($P446-1)))</f>
        <v xml:space="preserve"> </v>
      </c>
      <c r="BK460" s="68" t="str">
        <f>IF(BK446=" "," ",SUM(SUMIF($B447:$B458,$U$3,BK447:BK458),SUMIFS(BK447:BK458,$B447:$B458,$U$4,$C447:$C458,$W$3),-SUMIF($B447:$B458,$U$4,BK447:BK458))/(1+User_interface!$L$59)^(BK446-($P446-1)))</f>
        <v xml:space="preserve"> </v>
      </c>
      <c r="BL460" s="68" t="str">
        <f>IF(BL446=" "," ",SUM(SUMIF($B447:$B458,$U$3,BL447:BL458),SUMIFS(BL447:BL458,$B447:$B458,$U$4,$C447:$C458,$W$3),-SUMIF($B447:$B458,$U$4,BL447:BL458))/(1+User_interface!$L$59)^(BL446-($P446-1)))</f>
        <v xml:space="preserve"> </v>
      </c>
      <c r="BM460" s="68" t="str">
        <f>IF(BM446=" "," ",SUM(SUMIF($B447:$B458,$U$3,BM447:BM458),SUMIFS(BM447:BM458,$B447:$B458,$U$4,$C447:$C458,$W$3),-SUMIF($B447:$B458,$U$4,BM447:BM458))/(1+User_interface!$L$59)^(BM446-($P446-1)))</f>
        <v xml:space="preserve"> </v>
      </c>
    </row>
    <row r="461" spans="2:65">
      <c r="B461" s="88"/>
      <c r="C461" s="68" t="s">
        <v>130</v>
      </c>
      <c r="D461" s="68" t="s">
        <v>58</v>
      </c>
      <c r="F461" s="68" t="str">
        <f>IF(F446=" "," ",(INDEX(F447:F458,MATCH($U$5,$B447:$B458,0))/(1+User_interface!$L$59)^(F446-($P446-1))))</f>
        <v xml:space="preserve"> </v>
      </c>
      <c r="G461" s="68" t="str">
        <f>IF(G446=" "," ",(INDEX(G447:G458,MATCH($U$5,$B447:$B458,0))/(1+User_interface!$L$59)^(G446-($P446-1))))</f>
        <v xml:space="preserve"> </v>
      </c>
      <c r="H461" s="68" t="str">
        <f>IF(H446=" "," ",(INDEX(H447:H458,MATCH($U$5,$B447:$B458,0))/(1+User_interface!$L$59)^(H446-($P446-1))))</f>
        <v xml:space="preserve"> </v>
      </c>
      <c r="I461" s="68" t="str">
        <f>IF(I446=" "," ",(INDEX(I447:I458,MATCH($U$5,$B447:$B458,0))/(1+User_interface!$L$59)^(I446-($P446-1))))</f>
        <v xml:space="preserve"> </v>
      </c>
      <c r="J461" s="68" t="str">
        <f>IF(J446=" "," ",(INDEX(J447:J458,MATCH($U$5,$B447:$B458,0))/(1+User_interface!$L$59)^(J446-($P446-1))))</f>
        <v xml:space="preserve"> </v>
      </c>
      <c r="K461" s="68" t="str">
        <f>IF(K446=" "," ",(INDEX(K447:K458,MATCH($U$5,$B447:$B458,0))/(1+User_interface!$L$59)^(K446-($P446-1))))</f>
        <v xml:space="preserve"> </v>
      </c>
      <c r="L461" s="68" t="str">
        <f>IF(L446=" "," ",(INDEX(L447:L458,MATCH($U$5,$B447:$B458,0))/(1+User_interface!$L$59)^(L446-($P446-1))))</f>
        <v xml:space="preserve"> </v>
      </c>
      <c r="M461" s="68" t="str">
        <f>IF(M446=" "," ",(INDEX(M447:M458,MATCH($U$5,$B447:$B458,0))/(1+User_interface!$L$59)^(M446-($P446-1))))</f>
        <v xml:space="preserve"> </v>
      </c>
      <c r="N461" s="68" t="str">
        <f>IF(N446=" "," ",(INDEX(N447:N458,MATCH($U$5,$B447:$B458,0))/(1+User_interface!$L$59)^(N446-($P446-1))))</f>
        <v xml:space="preserve"> </v>
      </c>
      <c r="O461" s="68" t="str">
        <f>IF(O446=" "," ",(INDEX(O447:O458,MATCH($U$5,$B447:$B458,0))/(1+User_interface!$L$59)^(O446-($P446-1))))</f>
        <v xml:space="preserve"> </v>
      </c>
      <c r="P461" s="68">
        <f>IF(P446=" "," ",(INDEX(P447:P458,MATCH($U$5,$B447:$B458,0))/(1+User_interface!$L$59)^(P446-($P446-1))))</f>
        <v>6904.125</v>
      </c>
      <c r="Q461" s="68">
        <f>IF(Q446=" "," ",(INDEX(Q447:Q458,MATCH($U$5,$B447:$B458,0))/(1+User_interface!$L$59)^(Q446-($P446-1))))</f>
        <v>6904.125</v>
      </c>
      <c r="R461" s="68">
        <f>IF(R446=" "," ",(INDEX(R447:R458,MATCH($U$5,$B447:$B458,0))/(1+User_interface!$L$59)^(R446-($P446-1))))</f>
        <v>6904.125</v>
      </c>
      <c r="S461" s="68">
        <f>IF(S446=" "," ",(INDEX(S447:S458,MATCH($U$5,$B447:$B458,0))/(1+User_interface!$L$59)^(S446-($P446-1))))</f>
        <v>6904.125</v>
      </c>
      <c r="T461" s="68">
        <f>IF(T446=" "," ",(INDEX(T447:T458,MATCH($U$5,$B447:$B458,0))/(1+User_interface!$L$59)^(T446-($P446-1))))</f>
        <v>6904.125</v>
      </c>
      <c r="U461" s="68">
        <f>IF(U446=" "," ",(INDEX(U447:U458,MATCH($U$5,$B447:$B458,0))/(1+User_interface!$L$59)^(U446-($P446-1))))</f>
        <v>6904.125</v>
      </c>
      <c r="V461" s="68">
        <f>IF(V446=" "," ",(INDEX(V447:V458,MATCH($U$5,$B447:$B458,0))/(1+User_interface!$L$59)^(V446-($P446-1))))</f>
        <v>6904.125</v>
      </c>
      <c r="W461" s="68">
        <f>IF(W446=" "," ",(INDEX(W447:W458,MATCH($U$5,$B447:$B458,0))/(1+User_interface!$L$59)^(W446-($P446-1))))</f>
        <v>6904.125</v>
      </c>
      <c r="X461" s="68">
        <f>IF(X446=" "," ",(INDEX(X447:X458,MATCH($U$5,$B447:$B458,0))/(1+User_interface!$L$59)^(X446-($P446-1))))</f>
        <v>6904.125</v>
      </c>
      <c r="Y461" s="68">
        <f>IF(Y446=" "," ",(INDEX(Y447:Y458,MATCH($U$5,$B447:$B458,0))/(1+User_interface!$L$59)^(Y446-($P446-1))))</f>
        <v>6904.125</v>
      </c>
      <c r="Z461" s="68">
        <f>IF(Z446=" "," ",(INDEX(Z447:Z458,MATCH($U$5,$B447:$B458,0))/(1+User_interface!$L$59)^(Z446-($P446-1))))</f>
        <v>6904.125</v>
      </c>
      <c r="AA461" s="68">
        <f>IF(AA446=" "," ",(INDEX(AA447:AA458,MATCH($U$5,$B447:$B458,0))/(1+User_interface!$L$59)^(AA446-($P446-1))))</f>
        <v>6904.125</v>
      </c>
      <c r="AB461" s="68">
        <f>IF(AB446=" "," ",(INDEX(AB447:AB458,MATCH($U$5,$B447:$B458,0))/(1+User_interface!$L$59)^(AB446-($P446-1))))</f>
        <v>6904.125</v>
      </c>
      <c r="AC461" s="68">
        <f>IF(AC446=" "," ",(INDEX(AC447:AC458,MATCH($U$5,$B447:$B458,0))/(1+User_interface!$L$59)^(AC446-($P446-1))))</f>
        <v>6904.125</v>
      </c>
      <c r="AD461" s="68">
        <f>IF(AD446=" "," ",(INDEX(AD447:AD458,MATCH($U$5,$B447:$B458,0))/(1+User_interface!$L$59)^(AD446-($P446-1))))</f>
        <v>6904.125</v>
      </c>
      <c r="AE461" s="68">
        <f>IF(AE446=" "," ",(INDEX(AE447:AE458,MATCH($U$5,$B447:$B458,0))/(1+User_interface!$L$59)^(AE446-($P446-1))))</f>
        <v>6904.125</v>
      </c>
      <c r="AF461" s="68">
        <f>IF(AF446=" "," ",(INDEX(AF447:AF458,MATCH($U$5,$B447:$B458,0))/(1+User_interface!$L$59)^(AF446-($P446-1))))</f>
        <v>6904.125</v>
      </c>
      <c r="AG461" s="68">
        <f>IF(AG446=" "," ",(INDEX(AG447:AG458,MATCH($U$5,$B447:$B458,0))/(1+User_interface!$L$59)^(AG446-($P446-1))))</f>
        <v>6904.125</v>
      </c>
      <c r="AH461" s="68">
        <f>IF(AH446=" "," ",(INDEX(AH447:AH458,MATCH($U$5,$B447:$B458,0))/(1+User_interface!$L$59)^(AH446-($P446-1))))</f>
        <v>6904.125</v>
      </c>
      <c r="AI461" s="68">
        <f>IF(AI446=" "," ",(INDEX(AI447:AI458,MATCH($U$5,$B447:$B458,0))/(1+User_interface!$L$59)^(AI446-($P446-1))))</f>
        <v>6904.125</v>
      </c>
      <c r="AJ461" s="68">
        <f>IF(AJ446=" "," ",(INDEX(AJ447:AJ458,MATCH($U$5,$B447:$B458,0))/(1+User_interface!$L$59)^(AJ446-($P446-1))))</f>
        <v>6904.125</v>
      </c>
      <c r="AK461" s="68">
        <f>IF(AK446=" "," ",(INDEX(AK447:AK458,MATCH($U$5,$B447:$B458,0))/(1+User_interface!$L$59)^(AK446-($P446-1))))</f>
        <v>6904.125</v>
      </c>
      <c r="AL461" s="68">
        <f>IF(AL446=" "," ",(INDEX(AL447:AL458,MATCH($U$5,$B447:$B458,0))/(1+User_interface!$L$59)^(AL446-($P446-1))))</f>
        <v>6904.125</v>
      </c>
      <c r="AM461" s="68">
        <f>IF(AM446=" "," ",(INDEX(AM447:AM458,MATCH($U$5,$B447:$B458,0))/(1+User_interface!$L$59)^(AM446-($P446-1))))</f>
        <v>6904.125</v>
      </c>
      <c r="AN461" s="68">
        <f>IF(AN446=" "," ",(INDEX(AN447:AN458,MATCH($U$5,$B447:$B458,0))/(1+User_interface!$L$59)^(AN446-($P446-1))))</f>
        <v>6904.125</v>
      </c>
      <c r="AO461" s="68">
        <f>IF(AO446=" "," ",(INDEX(AO447:AO458,MATCH($U$5,$B447:$B458,0))/(1+User_interface!$L$59)^(AO446-($P446-1))))</f>
        <v>6904.125</v>
      </c>
      <c r="AP461" s="68">
        <f>IF(AP446=" "," ",(INDEX(AP447:AP458,MATCH($U$5,$B447:$B458,0))/(1+User_interface!$L$59)^(AP446-($P446-1))))</f>
        <v>6904.125</v>
      </c>
      <c r="AQ461" s="68">
        <f>IF(AQ446=" "," ",(INDEX(AQ447:AQ458,MATCH($U$5,$B447:$B458,0))/(1+User_interface!$L$59)^(AQ446-($P446-1))))</f>
        <v>6904.125</v>
      </c>
      <c r="AR461" s="68">
        <f>IF(AR446=" "," ",(INDEX(AR447:AR458,MATCH($U$5,$B447:$B458,0))/(1+User_interface!$L$59)^(AR446-($P446-1))))</f>
        <v>6904.125</v>
      </c>
      <c r="AS461" s="68">
        <f>IF(AS446=" "," ",(INDEX(AS447:AS458,MATCH($U$5,$B447:$B458,0))/(1+User_interface!$L$59)^(AS446-($P446-1))))</f>
        <v>6904.125</v>
      </c>
      <c r="AT461" s="68">
        <f>IF(AT446=" "," ",(INDEX(AT447:AT458,MATCH($U$5,$B447:$B458,0))/(1+User_interface!$L$59)^(AT446-($P446-1))))</f>
        <v>6904.125</v>
      </c>
      <c r="AU461" s="68">
        <f>IF(AU446=" "," ",(INDEX(AU447:AU458,MATCH($U$5,$B447:$B458,0))/(1+User_interface!$L$59)^(AU446-($P446-1))))</f>
        <v>6904.125</v>
      </c>
      <c r="AV461" s="68">
        <f>IF(AV446=" "," ",(INDEX(AV447:AV458,MATCH($U$5,$B447:$B458,0))/(1+User_interface!$L$59)^(AV446-($P446-1))))</f>
        <v>6904.125</v>
      </c>
      <c r="AW461" s="68">
        <f>IF(AW446=" "," ",(INDEX(AW447:AW458,MATCH($U$5,$B447:$B458,0))/(1+User_interface!$L$59)^(AW446-($P446-1))))</f>
        <v>6904.125</v>
      </c>
      <c r="AX461" s="68">
        <f>IF(AX446=" "," ",(INDEX(AX447:AX458,MATCH($U$5,$B447:$B458,0))/(1+User_interface!$L$59)^(AX446-($P446-1))))</f>
        <v>6904.125</v>
      </c>
      <c r="AY461" s="68">
        <f>IF(AY446=" "," ",(INDEX(AY447:AY458,MATCH($U$5,$B447:$B458,0))/(1+User_interface!$L$59)^(AY446-($P446-1))))</f>
        <v>6904.125</v>
      </c>
      <c r="AZ461" s="68">
        <f>IF(AZ446=" "," ",(INDEX(AZ447:AZ458,MATCH($U$5,$B447:$B458,0))/(1+User_interface!$L$59)^(AZ446-($P446-1))))</f>
        <v>6904.125</v>
      </c>
      <c r="BA461" s="68">
        <f>IF(BA446=" "," ",(INDEX(BA447:BA458,MATCH($U$5,$B447:$B458,0))/(1+User_interface!$L$59)^(BA446-($P446-1))))</f>
        <v>6904.125</v>
      </c>
      <c r="BB461" s="68">
        <f>IF(BB446=" "," ",(INDEX(BB447:BB458,MATCH($U$5,$B447:$B458,0))/(1+User_interface!$L$59)^(BB446-($P446-1))))</f>
        <v>6904.125</v>
      </c>
      <c r="BC461" s="68">
        <f>IF(BC446=" "," ",(INDEX(BC447:BC458,MATCH($U$5,$B447:$B458,0))/(1+User_interface!$L$59)^(BC446-($P446-1))))</f>
        <v>6904.125</v>
      </c>
      <c r="BD461" s="68" t="str">
        <f>IF(BD446=" "," ",(INDEX(BD447:BD458,MATCH($U$5,$B447:$B458,0))/(1+User_interface!$L$59)^(BD446-($P446-1))))</f>
        <v xml:space="preserve"> </v>
      </c>
      <c r="BE461" s="68" t="str">
        <f>IF(BE446=" "," ",(INDEX(BE447:BE458,MATCH($U$5,$B447:$B458,0))/(1+User_interface!$L$59)^(BE446-($P446-1))))</f>
        <v xml:space="preserve"> </v>
      </c>
      <c r="BF461" s="68" t="str">
        <f>IF(BF446=" "," ",(INDEX(BF447:BF458,MATCH($U$5,$B447:$B458,0))/(1+User_interface!$L$59)^(BF446-($P446-1))))</f>
        <v xml:space="preserve"> </v>
      </c>
      <c r="BG461" s="68" t="str">
        <f>IF(BG446=" "," ",(INDEX(BG447:BG458,MATCH($U$5,$B447:$B458,0))/(1+User_interface!$L$59)^(BG446-($P446-1))))</f>
        <v xml:space="preserve"> </v>
      </c>
      <c r="BH461" s="68" t="str">
        <f>IF(BH446=" "," ",(INDEX(BH447:BH458,MATCH($U$5,$B447:$B458,0))/(1+User_interface!$L$59)^(BH446-($P446-1))))</f>
        <v xml:space="preserve"> </v>
      </c>
      <c r="BI461" s="68" t="str">
        <f>IF(BI446=" "," ",(INDEX(BI447:BI458,MATCH($U$5,$B447:$B458,0))/(1+User_interface!$L$59)^(BI446-($P446-1))))</f>
        <v xml:space="preserve"> </v>
      </c>
      <c r="BJ461" s="68" t="str">
        <f>IF(BJ446=" "," ",(INDEX(BJ447:BJ458,MATCH($U$5,$B447:$B458,0))/(1+User_interface!$L$59)^(BJ446-($P446-1))))</f>
        <v xml:space="preserve"> </v>
      </c>
      <c r="BK461" s="68" t="str">
        <f>IF(BK446=" "," ",(INDEX(BK447:BK458,MATCH($U$5,$B447:$B458,0))/(1+User_interface!$L$59)^(BK446-($P446-1))))</f>
        <v xml:space="preserve"> </v>
      </c>
      <c r="BL461" s="68" t="str">
        <f>IF(BL446=" "," ",(INDEX(BL447:BL458,MATCH($U$5,$B447:$B458,0))/(1+User_interface!$L$59)^(BL446-($P446-1))))</f>
        <v xml:space="preserve"> </v>
      </c>
      <c r="BM461" s="68" t="str">
        <f>IF(BM446=" "," ",(INDEX(BM447:BM458,MATCH($U$5,$B447:$B458,0))/(1+User_interface!$L$59)^(BM446-($P446-1))))</f>
        <v xml:space="preserve"> </v>
      </c>
    </row>
    <row r="462" spans="2:65">
      <c r="B462" s="88"/>
      <c r="C462" s="88"/>
    </row>
    <row r="463" spans="2:65">
      <c r="B463" s="88" t="s">
        <v>209</v>
      </c>
      <c r="C463" s="88"/>
      <c r="E463" s="68" t="s">
        <v>54</v>
      </c>
      <c r="F463" s="68" t="str">
        <f>IF(AND(ABS(SUM(G463,-1,-$P463))&lt;=User_interface!$L$67,SUM(G463,-1)&lt;=$P463),SUM(G463,-1)," ")</f>
        <v xml:space="preserve"> </v>
      </c>
      <c r="G463" s="68" t="str">
        <f>IF(AND(ABS(SUM(H463,-1,-$P463))&lt;=User_interface!$L$67,SUM(H463,-1)&lt;=$P463),SUM(H463,-1)," ")</f>
        <v xml:space="preserve"> </v>
      </c>
      <c r="H463" s="68" t="str">
        <f>IF(AND(ABS(SUM(I463,-1,-$P463))&lt;=User_interface!$L$67,SUM(I463,-1)&lt;=$P463),SUM(I463,-1)," ")</f>
        <v xml:space="preserve"> </v>
      </c>
      <c r="I463" s="68" t="str">
        <f>IF(AND(ABS(SUM(J463,-1,-$P463))&lt;=User_interface!$L$67,SUM(J463,-1)&lt;=$P463),SUM(J463,-1)," ")</f>
        <v xml:space="preserve"> </v>
      </c>
      <c r="J463" s="68" t="str">
        <f>IF(AND(ABS(SUM(K463,-1,-$P463))&lt;=User_interface!$L$67,SUM(K463,-1)&lt;=$P463),SUM(K463,-1)," ")</f>
        <v xml:space="preserve"> </v>
      </c>
      <c r="K463" s="68" t="str">
        <f>IF(AND(ABS(SUM(L463,-1,-$P463))&lt;=User_interface!$L$67,SUM(L463,-1)&lt;=$P463),SUM(L463,-1)," ")</f>
        <v xml:space="preserve"> </v>
      </c>
      <c r="L463" s="68" t="str">
        <f>IF(AND(ABS(SUM(M463,-1,-$P463))&lt;=User_interface!$L$67,SUM(M463,-1)&lt;=$P463),SUM(M463,-1)," ")</f>
        <v xml:space="preserve"> </v>
      </c>
      <c r="M463" s="68" t="str">
        <f>IF(AND(ABS(SUM(N463,-1,-$P463))&lt;=User_interface!$L$67,SUM(N463,-1)&lt;=$P463),SUM(N463,-1)," ")</f>
        <v xml:space="preserve"> </v>
      </c>
      <c r="N463" s="68" t="str">
        <f>IF(AND(ABS(SUM(O463,-1,-$P463))&lt;=User_interface!$L$67,SUM(O463,-1)&lt;=$P463),SUM(O463,-1)," ")</f>
        <v xml:space="preserve"> </v>
      </c>
      <c r="O463" s="68" t="str">
        <f>IF(AND(ABS(SUM(P463,-1,-$P463))&lt;=User_interface!$L$67,SUM(P463,-1)&lt;=$P463),SUM(P463,-1)," ")</f>
        <v xml:space="preserve"> </v>
      </c>
      <c r="P463" s="68">
        <f>2050+User_interface!L67</f>
        <v>2050</v>
      </c>
      <c r="Q463" s="68">
        <f>IF(AND(SUM(P463,2,-$P463)&lt;=User_interface!$L$56,SUM(P463,1)&gt;=$P463),SUM(P463,1)," ")</f>
        <v>2051</v>
      </c>
      <c r="R463" s="68">
        <f>IF(AND(SUM(Q463,2,-$P463)&lt;=User_interface!$L$56,SUM(Q463,1)&gt;=$P463),SUM(Q463,1)," ")</f>
        <v>2052</v>
      </c>
      <c r="S463" s="68">
        <f>IF(AND(SUM(R463,2,-$P463)&lt;=User_interface!$L$56,SUM(R463,1)&gt;=$P463),SUM(R463,1)," ")</f>
        <v>2053</v>
      </c>
      <c r="T463" s="68">
        <f>IF(AND(SUM(S463,2,-$P463)&lt;=User_interface!$L$56,SUM(S463,1)&gt;=$P463),SUM(S463,1)," ")</f>
        <v>2054</v>
      </c>
      <c r="U463" s="68">
        <f>IF(AND(SUM(T463,2,-$P463)&lt;=User_interface!$L$56,SUM(T463,1)&gt;=$P463),SUM(T463,1)," ")</f>
        <v>2055</v>
      </c>
      <c r="V463" s="68">
        <f>IF(AND(SUM(U463,2,-$P463)&lt;=User_interface!$L$56,SUM(U463,1)&gt;=$P463),SUM(U463,1)," ")</f>
        <v>2056</v>
      </c>
      <c r="W463" s="68">
        <f>IF(AND(SUM(V463,2,-$P463)&lt;=User_interface!$L$56,SUM(V463,1)&gt;=$P463),SUM(V463,1)," ")</f>
        <v>2057</v>
      </c>
      <c r="X463" s="68">
        <f>IF(AND(SUM(W463,2,-$P463)&lt;=User_interface!$L$56,SUM(W463,1)&gt;=$P463),SUM(W463,1)," ")</f>
        <v>2058</v>
      </c>
      <c r="Y463" s="68">
        <f>IF(AND(SUM(X463,2,-$P463)&lt;=User_interface!$L$56,SUM(X463,1)&gt;=$P463),SUM(X463,1)," ")</f>
        <v>2059</v>
      </c>
      <c r="Z463" s="68">
        <f>IF(AND(SUM(Y463,2,-$P463)&lt;=User_interface!$L$56,SUM(Y463,1)&gt;=$P463),SUM(Y463,1)," ")</f>
        <v>2060</v>
      </c>
      <c r="AA463" s="68">
        <f>IF(AND(SUM(Z463,2,-$P463)&lt;=User_interface!$L$56,SUM(Z463,1)&gt;=$P463),SUM(Z463,1)," ")</f>
        <v>2061</v>
      </c>
      <c r="AB463" s="68">
        <f>IF(AND(SUM(AA463,2,-$P463)&lt;=User_interface!$L$56,SUM(AA463,1)&gt;=$P463),SUM(AA463,1)," ")</f>
        <v>2062</v>
      </c>
      <c r="AC463" s="68">
        <f>IF(AND(SUM(AB463,2,-$P463)&lt;=User_interface!$L$56,SUM(AB463,1)&gt;=$P463),SUM(AB463,1)," ")</f>
        <v>2063</v>
      </c>
      <c r="AD463" s="68">
        <f>IF(AND(SUM(AC463,2,-$P463)&lt;=User_interface!$L$56,SUM(AC463,1)&gt;=$P463),SUM(AC463,1)," ")</f>
        <v>2064</v>
      </c>
      <c r="AE463" s="68">
        <f>IF(AND(SUM(AD463,2,-$P463)&lt;=User_interface!$L$56,SUM(AD463,1)&gt;=$P463),SUM(AD463,1)," ")</f>
        <v>2065</v>
      </c>
      <c r="AF463" s="68">
        <f>IF(AND(SUM(AE463,2,-$P463)&lt;=User_interface!$L$56,SUM(AE463,1)&gt;=$P463),SUM(AE463,1)," ")</f>
        <v>2066</v>
      </c>
      <c r="AG463" s="68">
        <f>IF(AND(SUM(AF463,2,-$P463)&lt;=User_interface!$L$56,SUM(AF463,1)&gt;=$P463),SUM(AF463,1)," ")</f>
        <v>2067</v>
      </c>
      <c r="AH463" s="68">
        <f>IF(AND(SUM(AG463,2,-$P463)&lt;=User_interface!$L$56,SUM(AG463,1)&gt;=$P463),SUM(AG463,1)," ")</f>
        <v>2068</v>
      </c>
      <c r="AI463" s="68">
        <f>IF(AND(SUM(AH463,2,-$P463)&lt;=User_interface!$L$56,SUM(AH463,1)&gt;=$P463),SUM(AH463,1)," ")</f>
        <v>2069</v>
      </c>
      <c r="AJ463" s="68">
        <f>IF(AND(SUM(AI463,2,-$P463)&lt;=User_interface!$L$56,SUM(AI463,1)&gt;=$P463),SUM(AI463,1)," ")</f>
        <v>2070</v>
      </c>
      <c r="AK463" s="68">
        <f>IF(AND(SUM(AJ463,2,-$P463)&lt;=User_interface!$L$56,SUM(AJ463,1)&gt;=$P463),SUM(AJ463,1)," ")</f>
        <v>2071</v>
      </c>
      <c r="AL463" s="68">
        <f>IF(AND(SUM(AK463,2,-$P463)&lt;=User_interface!$L$56,SUM(AK463,1)&gt;=$P463),SUM(AK463,1)," ")</f>
        <v>2072</v>
      </c>
      <c r="AM463" s="68">
        <f>IF(AND(SUM(AL463,2,-$P463)&lt;=User_interface!$L$56,SUM(AL463,1)&gt;=$P463),SUM(AL463,1)," ")</f>
        <v>2073</v>
      </c>
      <c r="AN463" s="68">
        <f>IF(AND(SUM(AM463,2,-$P463)&lt;=User_interface!$L$56,SUM(AM463,1)&gt;=$P463),SUM(AM463,1)," ")</f>
        <v>2074</v>
      </c>
      <c r="AO463" s="68">
        <f>IF(AND(SUM(AN463,2,-$P463)&lt;=User_interface!$L$56,SUM(AN463,1)&gt;=$P463),SUM(AN463,1)," ")</f>
        <v>2075</v>
      </c>
      <c r="AP463" s="68">
        <f>IF(AND(SUM(AO463,2,-$P463)&lt;=User_interface!$L$56,SUM(AO463,1)&gt;=$P463),SUM(AO463,1)," ")</f>
        <v>2076</v>
      </c>
      <c r="AQ463" s="68">
        <f>IF(AND(SUM(AP463,2,-$P463)&lt;=User_interface!$L$56,SUM(AP463,1)&gt;=$P463),SUM(AP463,1)," ")</f>
        <v>2077</v>
      </c>
      <c r="AR463" s="68">
        <f>IF(AND(SUM(AQ463,2,-$P463)&lt;=User_interface!$L$56,SUM(AQ463,1)&gt;=$P463),SUM(AQ463,1)," ")</f>
        <v>2078</v>
      </c>
      <c r="AS463" s="68">
        <f>IF(AND(SUM(AR463,2,-$P463)&lt;=User_interface!$L$56,SUM(AR463,1)&gt;=$P463),SUM(AR463,1)," ")</f>
        <v>2079</v>
      </c>
      <c r="AT463" s="68">
        <f>IF(AND(SUM(AS463,2,-$P463)&lt;=User_interface!$L$56,SUM(AS463,1)&gt;=$P463),SUM(AS463,1)," ")</f>
        <v>2080</v>
      </c>
      <c r="AU463" s="68">
        <f>IF(AND(SUM(AT463,2,-$P463)&lt;=User_interface!$L$56,SUM(AT463,1)&gt;=$P463),SUM(AT463,1)," ")</f>
        <v>2081</v>
      </c>
      <c r="AV463" s="68">
        <f>IF(AND(SUM(AU463,2,-$P463)&lt;=User_interface!$L$56,SUM(AU463,1)&gt;=$P463),SUM(AU463,1)," ")</f>
        <v>2082</v>
      </c>
      <c r="AW463" s="68">
        <f>IF(AND(SUM(AV463,2,-$P463)&lt;=User_interface!$L$56,SUM(AV463,1)&gt;=$P463),SUM(AV463,1)," ")</f>
        <v>2083</v>
      </c>
      <c r="AX463" s="68">
        <f>IF(AND(SUM(AW463,2,-$P463)&lt;=User_interface!$L$56,SUM(AW463,1)&gt;=$P463),SUM(AW463,1)," ")</f>
        <v>2084</v>
      </c>
      <c r="AY463" s="68">
        <f>IF(AND(SUM(AX463,2,-$P463)&lt;=User_interface!$L$56,SUM(AX463,1)&gt;=$P463),SUM(AX463,1)," ")</f>
        <v>2085</v>
      </c>
      <c r="AZ463" s="68">
        <f>IF(AND(SUM(AY463,2,-$P463)&lt;=User_interface!$L$56,SUM(AY463,1)&gt;=$P463),SUM(AY463,1)," ")</f>
        <v>2086</v>
      </c>
      <c r="BA463" s="68">
        <f>IF(AND(SUM(AZ463,2,-$P463)&lt;=User_interface!$L$56,SUM(AZ463,1)&gt;=$P463),SUM(AZ463,1)," ")</f>
        <v>2087</v>
      </c>
      <c r="BB463" s="68">
        <f>IF(AND(SUM(BA463,2,-$P463)&lt;=User_interface!$L$56,SUM(BA463,1)&gt;=$P463),SUM(BA463,1)," ")</f>
        <v>2088</v>
      </c>
      <c r="BC463" s="68">
        <f>IF(AND(SUM(BB463,2,-$P463)&lt;=User_interface!$L$56,SUM(BB463,1)&gt;=$P463),SUM(BB463,1)," ")</f>
        <v>2089</v>
      </c>
      <c r="BD463" s="68" t="str">
        <f>IF(AND(SUM(BC463,2,-$P463)&lt;=User_interface!$L$56,SUM(BC463,1)&gt;=$P463),SUM(BC463,1)," ")</f>
        <v xml:space="preserve"> </v>
      </c>
      <c r="BE463" s="68" t="str">
        <f>IF(AND(SUM(BD463,2,-$P463)&lt;=User_interface!$L$56,SUM(BD463,1)&gt;=$P463),SUM(BD463,1)," ")</f>
        <v xml:space="preserve"> </v>
      </c>
      <c r="BF463" s="68" t="str">
        <f>IF(AND(SUM(BE463,2,-$P463)&lt;=User_interface!$L$56,SUM(BE463,1)&gt;=$P463),SUM(BE463,1)," ")</f>
        <v xml:space="preserve"> </v>
      </c>
      <c r="BG463" s="68" t="str">
        <f>IF(AND(SUM(BF463,2,-$P463)&lt;=User_interface!$L$56,SUM(BF463,1)&gt;=$P463),SUM(BF463,1)," ")</f>
        <v xml:space="preserve"> </v>
      </c>
      <c r="BH463" s="68" t="str">
        <f>IF(AND(SUM(BG463,2,-$P463)&lt;=User_interface!$L$56,SUM(BG463,1)&gt;=$P463),SUM(BG463,1)," ")</f>
        <v xml:space="preserve"> </v>
      </c>
      <c r="BI463" s="68" t="str">
        <f>IF(AND(SUM(BH463,2,-$P463)&lt;=User_interface!$L$56,SUM(BH463,1)&gt;=$P463),SUM(BH463,1)," ")</f>
        <v xml:space="preserve"> </v>
      </c>
      <c r="BJ463" s="68" t="str">
        <f>IF(AND(SUM(BI463,2,-$P463)&lt;=User_interface!$L$56,SUM(BI463,1)&gt;=$P463),SUM(BI463,1)," ")</f>
        <v xml:space="preserve"> </v>
      </c>
      <c r="BK463" s="68" t="str">
        <f>IF(AND(SUM(BJ463,2,-$P463)&lt;=User_interface!$L$56,SUM(BJ463,1)&gt;=$P463),SUM(BJ463,1)," ")</f>
        <v xml:space="preserve"> </v>
      </c>
      <c r="BL463" s="68" t="str">
        <f>IF(AND(SUM(BK463,2,-$P463)&lt;=User_interface!$L$56,SUM(BK463,1)&gt;=$P463),SUM(BK463,1)," ")</f>
        <v xml:space="preserve"> </v>
      </c>
      <c r="BM463" s="68" t="str">
        <f>IF(AND(SUM(BL463,2,-$P463)&lt;=User_interface!$L$56,SUM(BL463,1)&gt;=$P463),SUM(BL463,1)," ")</f>
        <v xml:space="preserve"> </v>
      </c>
    </row>
    <row r="464" spans="2:65">
      <c r="B464" s="88" t="s">
        <v>4</v>
      </c>
      <c r="C464" s="88" t="s">
        <v>23</v>
      </c>
      <c r="D464" s="68" t="s">
        <v>6</v>
      </c>
      <c r="E464" s="86" t="str">
        <f t="shared" ref="E464:E478" si="25">IF(B464=$U$3,$E$8,IF(B464=$U$4,$E$9,$S$4))</f>
        <v>Ref.</v>
      </c>
      <c r="P464" s="55">
        <f>IF(P$463="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Q464" s="55">
        <f>IF(Q$463="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R464" s="55">
        <f>IF(R$463="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S464" s="55">
        <f>IF(S$463="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T464" s="55">
        <f>IF(T$463="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U464" s="55">
        <f>IF(U$463="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V464" s="55">
        <f>IF(V$463="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W464" s="55">
        <f>IF(W$463="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X464" s="55">
        <f>IF(X$463="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Y464" s="55">
        <f>IF(Y$463="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Z464" s="55">
        <f>IF(Z$463="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A464" s="55">
        <f>IF(AA$463="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B464" s="55">
        <f>IF(AB$463="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C464" s="55">
        <f>IF(AC$463="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D464" s="55">
        <f>IF(AD$463="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E464" s="55">
        <f>IF(AE$463="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F464" s="55">
        <f>IF(AF$463="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G464" s="55">
        <f>IF(AG$463="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H464" s="55">
        <f>IF(AH$463="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I464" s="55">
        <f>IF(AI$463="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J464" s="55">
        <f>IF(AJ$463="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K464" s="55">
        <f>IF(AK$463="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L464" s="55">
        <f>IF(AL$463="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M464" s="55">
        <f>IF(AM$463="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N464" s="55">
        <f>IF(AN$463="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O464" s="55">
        <f>IF(AO$463="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P464" s="55">
        <f>IF(AP$463="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Q464" s="55">
        <f>IF(AQ$463="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R464" s="55">
        <f>IF(AR$463="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S464" s="55">
        <f>IF(AS$463="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T464" s="55">
        <f>IF(AT$463="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U464" s="55">
        <f>IF(AU$463="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V464" s="55">
        <f>IF(AV$463="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W464" s="55">
        <f>IF(AW$463="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X464" s="55">
        <f>IF(AX$463="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Y464" s="55">
        <f>IF(AY$463="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AZ464" s="55">
        <f>IF(AZ$463="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BA464" s="55">
        <f>IF(BA$463="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BB464" s="55">
        <f>IF(BB$463="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BC464" s="55">
        <f>IF(BC$463="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>0</v>
      </c>
      <c r="BD464" s="55" t="str">
        <f>IF(BD$463="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E464" s="55" t="str">
        <f>IF(BE$463="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F464" s="55" t="str">
        <f>IF(BF$463="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G464" s="55" t="str">
        <f>IF(BG$463="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H464" s="55" t="str">
        <f>IF(BH$463="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I464" s="55" t="str">
        <f>IF(BI$463="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J464" s="55" t="str">
        <f>IF(BJ$463="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K464" s="55" t="str">
        <f>IF(BK$463="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L464" s="55" t="str">
        <f>IF(BL$463="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  <c r="BM464" s="55" t="str">
        <f>IF(BM$463=" "," ",IF(Berekeningen!$E464=Berekeningen!$S$3,(SUMIF(Data_sheet!$C$106:$C$117,Berekeningen!$C464,Data_sheet!$V$106:$V$117)*User_interface!$L$61),IF(Berekeningen!$E464=Berekeningen!$S$4,(SUMIF(Data_sheet!$C$106:$C$117,Berekeningen!$C464,Data_sheet!$W$106:$W$117)*User_interface!$L$61),IF(Berekeningen!$E464=Berekeningen!$S$5,(SUMIF(Data_sheet!$C$106:$C$117,Berekeningen!$C464,Data_sheet!$X$106:$X$117)*User_interface!$L$61),IF(Berekeningen!$E464=Berekeningen!$S$6,0,"ERROR")))))</f>
        <v xml:space="preserve"> </v>
      </c>
    </row>
    <row r="465" spans="2:65">
      <c r="B465" s="88" t="s">
        <v>4</v>
      </c>
      <c r="C465" s="88" t="s">
        <v>192</v>
      </c>
      <c r="D465" s="68" t="s">
        <v>6</v>
      </c>
      <c r="E465" s="86" t="str">
        <f t="shared" si="25"/>
        <v>Ref.</v>
      </c>
      <c r="P465" s="55">
        <f>IF(P$463="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Q465" s="55">
        <f>IF(Q$463="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R465" s="55">
        <f>IF(R$463="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S465" s="55">
        <f>IF(S$463="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T465" s="55">
        <f>IF(T$463="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U465" s="55">
        <f>IF(U$463="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V465" s="55">
        <f>IF(V$463="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W465" s="55">
        <f>IF(W$463="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X465" s="55">
        <f>IF(X$463="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Y465" s="55">
        <f>IF(Y$463="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Z465" s="55">
        <f>IF(Z$463="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A465" s="55">
        <f>IF(AA$463="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B465" s="55">
        <f>IF(AB$463="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C465" s="55">
        <f>IF(AC$463="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D465" s="55">
        <f>IF(AD$463="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E465" s="55">
        <f>IF(AE$463="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F465" s="55">
        <f>IF(AF$463="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G465" s="55">
        <f>IF(AG$463="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H465" s="55">
        <f>IF(AH$463="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I465" s="55">
        <f>IF(AI$463="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J465" s="55">
        <f>IF(AJ$463="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K465" s="55">
        <f>IF(AK$463="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L465" s="55">
        <f>IF(AL$463="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M465" s="55">
        <f>IF(AM$463="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N465" s="55">
        <f>IF(AN$463="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O465" s="55">
        <f>IF(AO$463="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P465" s="55">
        <f>IF(AP$463="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Q465" s="55">
        <f>IF(AQ$463="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R465" s="55">
        <f>IF(AR$463="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S465" s="55">
        <f>IF(AS$463="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T465" s="55">
        <f>IF(AT$463="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U465" s="55">
        <f>IF(AU$463="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V465" s="55">
        <f>IF(AV$463="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W465" s="55">
        <f>IF(AW$463="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X465" s="55">
        <f>IF(AX$463="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Y465" s="55">
        <f>IF(AY$463="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AZ465" s="55">
        <f>IF(AZ$463="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BA465" s="55">
        <f>IF(BA$463="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BB465" s="55">
        <f>IF(BB$463="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BC465" s="55">
        <f>IF(BC$463="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>27616.5</v>
      </c>
      <c r="BD465" s="55" t="str">
        <f>IF(BD$463="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E465" s="55" t="str">
        <f>IF(BE$463="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F465" s="55" t="str">
        <f>IF(BF$463="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G465" s="55" t="str">
        <f>IF(BG$463="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H465" s="55" t="str">
        <f>IF(BH$463="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I465" s="55" t="str">
        <f>IF(BI$463="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J465" s="55" t="str">
        <f>IF(BJ$463="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K465" s="55" t="str">
        <f>IF(BK$463="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L465" s="55" t="str">
        <f>IF(BL$463="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  <c r="BM465" s="55" t="str">
        <f>IF(BM$463=" "," ",IF($E465=$S$3,INDEX(Data_sheet!$V$106:$V$117,MATCH(Berekeningen!$C465,Data_sheet!$C$106:$C$117,0))*User_interface!$L$54*User_interface!$L$55,IF($E465=$S$4,INDEX(Data_sheet!$W$106:$W$117,MATCH(Berekeningen!$C465,Data_sheet!$C$106:$C$117,0))*User_interface!$L$54*User_interface!$L$55,IF($E465=$S$5,INDEX(Data_sheet!$X$106:$X$117,MATCH(Berekeningen!$C465,Data_sheet!$C$106:$C$117,0))*User_interface!$L$54*User_interface!$L$55,IF($E465=$S$6,0,"ERROR")))))</f>
        <v xml:space="preserve"> </v>
      </c>
    </row>
    <row r="466" spans="2:65">
      <c r="B466" s="88" t="s">
        <v>4</v>
      </c>
      <c r="C466" s="88" t="s">
        <v>24</v>
      </c>
      <c r="D466" s="68" t="s">
        <v>6</v>
      </c>
      <c r="E466" s="86" t="str">
        <f t="shared" si="25"/>
        <v>Ref.</v>
      </c>
      <c r="P466" s="55">
        <f>IF(P$463="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Q466" s="55">
        <f>IF(Q$463="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R466" s="55">
        <f>IF(R$463="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S466" s="55">
        <f>IF(S$463="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T466" s="55">
        <f>IF(T$463="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U466" s="55">
        <f>IF(U$463="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V466" s="55">
        <f>IF(V$463="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W466" s="55">
        <f>IF(W$463="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X466" s="55">
        <f>IF(X$463="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Y466" s="55">
        <f>IF(Y$463="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Z466" s="55">
        <f>IF(Z$463="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A466" s="55">
        <f>IF(AA$463="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B466" s="55">
        <f>IF(AB$463="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C466" s="55">
        <f>IF(AC$463="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D466" s="55">
        <f>IF(AD$463="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E466" s="55">
        <f>IF(AE$463="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F466" s="55">
        <f>IF(AF$463="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G466" s="55">
        <f>IF(AG$463="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H466" s="55">
        <f>IF(AH$463="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I466" s="55">
        <f>IF(AI$463="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J466" s="55">
        <f>IF(AJ$463="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K466" s="55">
        <f>IF(AK$463="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L466" s="55">
        <f>IF(AL$463="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M466" s="55">
        <f>IF(AM$463="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N466" s="55">
        <f>IF(AN$463="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O466" s="55">
        <f>IF(AO$463="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P466" s="55">
        <f>IF(AP$463="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Q466" s="55">
        <f>IF(AQ$463="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R466" s="55">
        <f>IF(AR$463="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S466" s="55">
        <f>IF(AS$463="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T466" s="55">
        <f>IF(AT$463="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U466" s="55">
        <f>IF(AU$463="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V466" s="55">
        <f>IF(AV$463="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W466" s="55">
        <f>IF(AW$463="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X466" s="55">
        <f>IF(AX$463="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Y466" s="55">
        <f>IF(AY$463="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AZ466" s="55">
        <f>IF(AZ$463="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BA466" s="55">
        <f>IF(BA$463="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BB466" s="55">
        <f>IF(BB$463="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BC466" s="55">
        <f>IF(BC$463="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>0</v>
      </c>
      <c r="BD466" s="55" t="str">
        <f>IF(BD$463="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E466" s="55" t="str">
        <f>IF(BE$463="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F466" s="55" t="str">
        <f>IF(BF$463="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G466" s="55" t="str">
        <f>IF(BG$463="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H466" s="55" t="str">
        <f>IF(BH$463="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I466" s="55" t="str">
        <f>IF(BI$463="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J466" s="55" t="str">
        <f>IF(BJ$463="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K466" s="55" t="str">
        <f>IF(BK$463="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L466" s="55" t="str">
        <f>IF(BL$463="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  <c r="BM466" s="55" t="str">
        <f>IF(BM$463=" "," ",IF($E466=$S$3,INDEX(Data_sheet!$V$106:$V$117,MATCH(Berekeningen!$C466,Data_sheet!$C$106:$C$117,0))*User_interface!$L$54,IF($E466=$S$4,INDEX(Data_sheet!$W$106:$W$117,MATCH(Berekeningen!$C466,Data_sheet!$C$106:$C$117,0))*User_interface!$L$54,IF($E466=$S$5,INDEX(Data_sheet!$X$106:$X$117,MATCH(Berekeningen!$C466,Data_sheet!$C$106:$C$117,0))*User_interface!$L$54,IF($E466=$S$6,0,"ERROR")))))</f>
        <v xml:space="preserve"> </v>
      </c>
    </row>
    <row r="467" spans="2:65">
      <c r="B467" s="88" t="s">
        <v>4</v>
      </c>
      <c r="C467" s="88" t="s">
        <v>26</v>
      </c>
      <c r="D467" s="68" t="s">
        <v>6</v>
      </c>
      <c r="E467" s="86" t="str">
        <f t="shared" si="25"/>
        <v>Ref.</v>
      </c>
      <c r="P467" s="55">
        <f>IF(P$463="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Q467" s="55">
        <f>IF(Q$463="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R467" s="55">
        <f>IF(R$463="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S467" s="55">
        <f>IF(S$463="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T467" s="55">
        <f>IF(T$463="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U467" s="55">
        <f>IF(U$463="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V467" s="55">
        <f>IF(V$463="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W467" s="55">
        <f>IF(W$463="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X467" s="55">
        <f>IF(X$463="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Y467" s="55">
        <f>IF(Y$463="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Z467" s="55">
        <f>IF(Z$463="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A467" s="55">
        <f>IF(AA$463="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B467" s="55">
        <f>IF(AB$463="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C467" s="55">
        <f>IF(AC$463="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D467" s="55">
        <f>IF(AD$463="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E467" s="55">
        <f>IF(AE$463="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F467" s="55">
        <f>IF(AF$463="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G467" s="55">
        <f>IF(AG$463="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H467" s="55">
        <f>IF(AH$463="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I467" s="55">
        <f>IF(AI$463="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J467" s="55">
        <f>IF(AJ$463="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K467" s="55">
        <f>IF(AK$463="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L467" s="55">
        <f>IF(AL$463="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M467" s="55">
        <f>IF(AM$463="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N467" s="55">
        <f>IF(AN$463="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O467" s="55">
        <f>IF(AO$463="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P467" s="55">
        <f>IF(AP$463="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Q467" s="55">
        <f>IF(AQ$463="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R467" s="55">
        <f>IF(AR$463="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S467" s="55">
        <f>IF(AS$463="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T467" s="55">
        <f>IF(AT$463="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U467" s="55">
        <f>IF(AU$463="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V467" s="55">
        <f>IF(AV$463="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W467" s="55">
        <f>IF(AW$463="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X467" s="55">
        <f>IF(AX$463="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Y467" s="55">
        <f>IF(AY$463="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AZ467" s="55">
        <f>IF(AZ$463="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BA467" s="55">
        <f>IF(BA$463="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BB467" s="55">
        <f>IF(BB$463="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BC467" s="55">
        <f>IF(BC$463="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>0</v>
      </c>
      <c r="BD467" s="55" t="str">
        <f>IF(BD$463="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E467" s="55" t="str">
        <f>IF(BE$463="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F467" s="55" t="str">
        <f>IF(BF$463="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G467" s="55" t="str">
        <f>IF(BG$463="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H467" s="55" t="str">
        <f>IF(BH$463="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I467" s="55" t="str">
        <f>IF(BI$463="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J467" s="55" t="str">
        <f>IF(BJ$463="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K467" s="55" t="str">
        <f>IF(BK$463="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L467" s="55" t="str">
        <f>IF(BL$463="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  <c r="BM467" s="55" t="str">
        <f>IF(BM$463=" "," ",IF($E467=$S$3,INDEX(Data_sheet!$V$106:$V$117,MATCH(Berekeningen!$C467,Data_sheet!$C$106:$C$117,0)),IF($E467=$S$4,INDEX(Data_sheet!$W$106:$W$117,MATCH(Berekeningen!$C467,Data_sheet!$C$106:$C$117,0)),IF($E467=$S$5,INDEX(Data_sheet!$X$106:$X$117,MATCH(Berekeningen!$C467,Data_sheet!$C$106:$C$117,0)),IF($E467=$S$6,0,"ERROR")))))</f>
        <v xml:space="preserve"> </v>
      </c>
    </row>
    <row r="468" spans="2:65">
      <c r="B468" s="88" t="s">
        <v>4</v>
      </c>
      <c r="C468" s="88" t="s">
        <v>25</v>
      </c>
      <c r="D468" s="68" t="s">
        <v>6</v>
      </c>
      <c r="E468" s="86" t="str">
        <f t="shared" si="25"/>
        <v>Ref.</v>
      </c>
      <c r="P468" s="55">
        <f>IF(P$463=" "," ",IF(P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Q468" s="55">
        <f>IF(Q$463=" "," ",IF(Q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R468" s="55">
        <f>IF(R$463=" "," ",IF(R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S468" s="55">
        <f>IF(S$463=" "," ",IF(S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T468" s="55">
        <f>IF(T$463=" "," ",IF(T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U468" s="55">
        <f>IF(U$463=" "," ",IF(U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V468" s="55">
        <f>IF(V$463=" "," ",IF(V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W468" s="55">
        <f>IF(W$463=" "," ",IF(W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X468" s="55">
        <f>IF(X$463=" "," ",IF(X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Y468" s="55">
        <f>IF(Y$463=" "," ",IF(Y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Z468" s="55">
        <f>IF(Z$463=" "," ",IF(Z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A468" s="55">
        <f>IF(AA$463=" "," ",IF(AA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B468" s="55">
        <f>IF(AB$463=" "," ",IF(AB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C468" s="55">
        <f>IF(AC$463=" "," ",IF(AC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D468" s="55">
        <f>IF(AD$463=" "," ",IF(AD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E468" s="55">
        <f>IF(AE$463=" "," ",IF(AE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F468" s="55">
        <f>IF(AF$463=" "," ",IF(AF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G468" s="55">
        <f>IF(AG$463=" "," ",IF(AG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H468" s="55">
        <f>IF(AH$463=" "," ",IF(AH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I468" s="55">
        <f>IF(AI$463=" "," ",IF(AI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J468" s="55">
        <f>IF(AJ$463=" "," ",IF(AJ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K468" s="55">
        <f>IF(AK$463=" "," ",IF(AK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L468" s="55">
        <f>IF(AL$463=" "," ",IF(AL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M468" s="55">
        <f>IF(AM$463=" "," ",IF(AM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N468" s="55">
        <f>IF(AN$463=" "," ",IF(AN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O468" s="55">
        <f>IF(AO$463=" "," ",IF(AO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P468" s="55">
        <f>IF(AP$463=" "," ",IF(AP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Q468" s="55">
        <f>IF(AQ$463=" "," ",IF(AQ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R468" s="55">
        <f>IF(AR$463=" "," ",IF(AR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S468" s="55">
        <f>IF(AS$463=" "," ",IF(AS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T468" s="55">
        <f>IF(AT$463=" "," ",IF(AT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U468" s="55">
        <f>IF(AU$463=" "," ",IF(AU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V468" s="55">
        <f>IF(AV$463=" "," ",IF(AV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W468" s="55">
        <f>IF(AW$463=" "," ",IF(AW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X468" s="55">
        <f>IF(AX$463=" "," ",IF(AX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Y468" s="55">
        <f>IF(AY$463=" "," ",IF(AY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AZ468" s="55">
        <f>IF(AZ$463=" "," ",IF(AZ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BA468" s="55">
        <f>IF(BA$463=" "," ",IF(BA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BB468" s="55">
        <f>IF(BB$463=" "," ",IF(BB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BC468" s="55">
        <f>IF(BC$463=" "," ",IF(BC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>0</v>
      </c>
      <c r="BD468" s="55" t="str">
        <f>IF(BD$463=" "," ",IF(BD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E468" s="55" t="str">
        <f>IF(BE$463=" "," ",IF(BE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F468" s="55" t="str">
        <f>IF(BF$463=" "," ",IF(BF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G468" s="55" t="str">
        <f>IF(BG$463=" "," ",IF(BG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H468" s="55" t="str">
        <f>IF(BH$463=" "," ",IF(BH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I468" s="55" t="str">
        <f>IF(BI$463=" "," ",IF(BI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J468" s="55" t="str">
        <f>IF(BJ$463=" "," ",IF(BJ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K468" s="55" t="str">
        <f>IF(BK$463=" "," ",IF(BK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L468" s="55" t="str">
        <f>IF(BL$463=" "," ",IF(BL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  <c r="BM468" s="55" t="str">
        <f>IF(BM$463=" "," ",IF(BM463=Berekeningen!$P463,(IF($E468=$S$3,INDEX(Data_sheet!$V$106:$V$117,MATCH(Berekeningen!$C468,Data_sheet!$C$106:$C$117,0)),IF($E468=$S$4,INDEX(Data_sheet!$W$106:$W$117,MATCH(Berekeningen!$C468,Data_sheet!$C$106:$C$117,0)),IF($E468=$S$5,INDEX(Data_sheet!$X$106:$X$117,MATCH(Berekeningen!$C468,Data_sheet!$C$106:$C$117,0)),IF($E468=$S$6,0,"ERROR"))))),0))</f>
        <v xml:space="preserve"> </v>
      </c>
    </row>
    <row r="469" spans="2:65">
      <c r="B469" s="68" t="s">
        <v>4</v>
      </c>
      <c r="C469" s="68" t="s">
        <v>138</v>
      </c>
      <c r="D469" s="68" t="s">
        <v>6</v>
      </c>
      <c r="E469" s="86" t="str">
        <f t="shared" si="25"/>
        <v>Ref.</v>
      </c>
      <c r="P469" s="55">
        <f>IF(P$463="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Q469" s="55">
        <f>IF(Q$463="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R469" s="55">
        <f>IF(R$463="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S469" s="55">
        <f>IF(S$463="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T469" s="55">
        <f>IF(T$463="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U469" s="55">
        <f>IF(U$463="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V469" s="55">
        <f>IF(V$463="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W469" s="55">
        <f>IF(W$463="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X469" s="55">
        <f>IF(X$463="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Y469" s="55">
        <f>IF(Y$463="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Z469" s="55">
        <f>IF(Z$463="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A469" s="55">
        <f>IF(AA$463="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B469" s="55">
        <f>IF(AB$463="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C469" s="55">
        <f>IF(AC$463="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D469" s="55">
        <f>IF(AD$463="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E469" s="55">
        <f>IF(AE$463="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F469" s="55">
        <f>IF(AF$463="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G469" s="55">
        <f>IF(AG$463="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H469" s="55">
        <f>IF(AH$463="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I469" s="55">
        <f>IF(AI$463="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J469" s="55">
        <f>IF(AJ$463="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K469" s="55">
        <f>IF(AK$463="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L469" s="55">
        <f>IF(AL$463="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M469" s="55">
        <f>IF(AM$463="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N469" s="55">
        <f>IF(AN$463="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O469" s="55">
        <f>IF(AO$463="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P469" s="55">
        <f>IF(AP$463="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Q469" s="55">
        <f>IF(AQ$463="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R469" s="55">
        <f>IF(AR$463="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S469" s="55">
        <f>IF(AS$463="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T469" s="55">
        <f>IF(AT$463="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U469" s="55">
        <f>IF(AU$463="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V469" s="55">
        <f>IF(AV$463="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W469" s="55">
        <f>IF(AW$463="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X469" s="55">
        <f>IF(AX$463="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Y469" s="55">
        <f>IF(AY$463="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AZ469" s="55">
        <f>IF(AZ$463="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BA469" s="55">
        <f>IF(BA$463="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BB469" s="55">
        <f>IF(BB$463="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BC469" s="55">
        <f>IF(BC$463="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>0</v>
      </c>
      <c r="BD469" s="55" t="str">
        <f>IF(BD$463="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E469" s="55" t="str">
        <f>IF(BE$463="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F469" s="55" t="str">
        <f>IF(BF$463="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G469" s="55" t="str">
        <f>IF(BG$463="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H469" s="55" t="str">
        <f>IF(BH$463="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I469" s="55" t="str">
        <f>IF(BI$463="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J469" s="55" t="str">
        <f>IF(BJ$463="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K469" s="55" t="str">
        <f>IF(BK$463="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L469" s="55" t="str">
        <f>IF(BL$463="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  <c r="BM469" s="55" t="str">
        <f>IF(BM$463=" "," ",IF($E469=$S$3,INDEX(Data_sheet!$V$106:$V$117,MATCH(Berekeningen!$C469,Data_sheet!$C$106:$C$117,0))*User_interface!$L$54*User_interface!$L$55,IF($E469=$S$4,INDEX(Data_sheet!$W$106:$W$117,MATCH(Berekeningen!$C469,Data_sheet!$C$106:$C$117,0))*User_interface!$L$54*User_interface!$L$55,IF($E469=$S$5,INDEX(Data_sheet!$X$106:$X$117,MATCH(Berekeningen!$C469,Data_sheet!$C$106:$C$117,0))*User_interface!$L$54*User_interface!$L$55,IF($E469=$S$6,0,"ERROR")))))</f>
        <v xml:space="preserve"> </v>
      </c>
    </row>
    <row r="470" spans="2:65">
      <c r="B470" s="88" t="s">
        <v>4</v>
      </c>
      <c r="C470" s="88" t="s">
        <v>21</v>
      </c>
      <c r="D470" s="68" t="s">
        <v>6</v>
      </c>
      <c r="E470" s="86" t="str">
        <f t="shared" si="25"/>
        <v>Ref.</v>
      </c>
      <c r="P470" s="55">
        <f>IF(P$463="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Q470" s="55">
        <f>IF(Q$463="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R470" s="55">
        <f>IF(R$463="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S470" s="55">
        <f>IF(S$463="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T470" s="55">
        <f>IF(T$463="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U470" s="55">
        <f>IF(U$463="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V470" s="55">
        <f>IF(V$463="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W470" s="55">
        <f>IF(W$463="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X470" s="55">
        <f>IF(X$463="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Y470" s="55">
        <f>IF(Y$463="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Z470" s="55">
        <f>IF(Z$463="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A470" s="55">
        <f>IF(AA$463="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B470" s="55">
        <f>IF(AB$463="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C470" s="55">
        <f>IF(AC$463="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D470" s="55">
        <f>IF(AD$463="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E470" s="55">
        <f>IF(AE$463="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F470" s="55">
        <f>IF(AF$463="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G470" s="55">
        <f>IF(AG$463="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H470" s="55">
        <f>IF(AH$463="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I470" s="55">
        <f>IF(AI$463="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J470" s="55">
        <f>IF(AJ$463="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K470" s="55">
        <f>IF(AK$463="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L470" s="55">
        <f>IF(AL$463="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M470" s="55">
        <f>IF(AM$463="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N470" s="55">
        <f>IF(AN$463="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O470" s="55">
        <f>IF(AO$463="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P470" s="55">
        <f>IF(AP$463="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Q470" s="55">
        <f>IF(AQ$463="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R470" s="55">
        <f>IF(AR$463="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S470" s="55">
        <f>IF(AS$463="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T470" s="55">
        <f>IF(AT$463="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U470" s="55">
        <f>IF(AU$463="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V470" s="55">
        <f>IF(AV$463="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W470" s="55">
        <f>IF(AW$463="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X470" s="55">
        <f>IF(AX$463="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Y470" s="55">
        <f>IF(AY$463="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AZ470" s="55">
        <f>IF(AZ$463="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BA470" s="55">
        <f>IF(BA$463="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BB470" s="55">
        <f>IF(BB$463="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BC470" s="55">
        <f>IF(BC$463="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>0</v>
      </c>
      <c r="BD470" s="55" t="str">
        <f>IF(BD$463="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E470" s="55" t="str">
        <f>IF(BE$463="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F470" s="55" t="str">
        <f>IF(BF$463="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G470" s="55" t="str">
        <f>IF(BG$463="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H470" s="55" t="str">
        <f>IF(BH$463="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I470" s="55" t="str">
        <f>IF(BI$463="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J470" s="55" t="str">
        <f>IF(BJ$463="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K470" s="55" t="str">
        <f>IF(BK$463="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L470" s="55" t="str">
        <f>IF(BL$463="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  <c r="BM470" s="55" t="str">
        <f>IF(BM$463=" "," ",IF(User_interface!$C$47=User_interface!$P$31,0,IF($E470=$S$3,INDEX(Data_sheet!$V$92:$V$102,MATCH(Berekeningen!$C470,Data_sheet!$C$92:$C$102,0)),IF($E470=$S$4,INDEX(Data_sheet!$W$92:$W$102,MATCH(Berekeningen!$C470,Data_sheet!$C$92:$C$102,0)),IF($E470=$S$5,INDEX(Data_sheet!$X$92:$X$102,MATCH(Berekeningen!$C470,Data_sheet!$C$92:$C$102,0)),IF($E470=$S$6,0,"ERROR"))))))</f>
        <v xml:space="preserve"> </v>
      </c>
    </row>
    <row r="471" spans="2:65">
      <c r="B471" s="88" t="s">
        <v>4</v>
      </c>
      <c r="C471" s="68" t="s">
        <v>195</v>
      </c>
      <c r="D471" s="68" t="s">
        <v>6</v>
      </c>
      <c r="E471" s="86" t="str">
        <f t="shared" si="25"/>
        <v>Ref.</v>
      </c>
      <c r="F471" s="55" t="str">
        <f>IF(F$463=" "," ",IF(F$463&gt;=$P$463,0,INDEX(User_interface!$H$85:$H$174,MATCH(Berekeningen!F$463,User_interface!$G$85:$G$174))*INDEX(User_interface!$I$85:$I$174,MATCH(Berekeningen!F$463,User_interface!$G$85:$G$174))*User_interface!$L$54*User_interface!$L$55))</f>
        <v xml:space="preserve"> </v>
      </c>
      <c r="G471" s="55" t="str">
        <f>IF(G$463=" "," ",IF(G$463&gt;=$P$463,0,INDEX(User_interface!$H$85:$H$174,MATCH(Berekeningen!G$463,User_interface!$G$85:$G$174))*INDEX(User_interface!$I$85:$I$174,MATCH(Berekeningen!G$463,User_interface!$G$85:$G$174))*User_interface!$L$54*User_interface!$L$55))</f>
        <v xml:space="preserve"> </v>
      </c>
      <c r="H471" s="55" t="str">
        <f>IF(H$463=" "," ",IF(H$463&gt;=$P$463,0,INDEX(User_interface!$H$85:$H$174,MATCH(Berekeningen!H$463,User_interface!$G$85:$G$174))*INDEX(User_interface!$I$85:$I$174,MATCH(Berekeningen!H$463,User_interface!$G$85:$G$174))*User_interface!$L$54*User_interface!$L$55))</f>
        <v xml:space="preserve"> </v>
      </c>
      <c r="I471" s="55" t="str">
        <f>IF(I$463=" "," ",IF(I$463&gt;=$P$463,0,INDEX(User_interface!$H$85:$H$174,MATCH(Berekeningen!I$463,User_interface!$G$85:$G$174))*INDEX(User_interface!$I$85:$I$174,MATCH(Berekeningen!I$463,User_interface!$G$85:$G$174))*User_interface!$L$54*User_interface!$L$55))</f>
        <v xml:space="preserve"> </v>
      </c>
      <c r="J471" s="55" t="str">
        <f>IF(J$463=" "," ",IF(J$463&gt;=$P$463,0,INDEX(User_interface!$H$85:$H$174,MATCH(Berekeningen!J$463,User_interface!$G$85:$G$174))*INDEX(User_interface!$I$85:$I$174,MATCH(Berekeningen!J$463,User_interface!$G$85:$G$174))*User_interface!$L$54*User_interface!$L$55))</f>
        <v xml:space="preserve"> </v>
      </c>
      <c r="K471" s="55" t="str">
        <f>IF(K$463=" "," ",IF(K$463&gt;=$P$463,0,INDEX(User_interface!$H$85:$H$174,MATCH(Berekeningen!K$463,User_interface!$G$85:$G$174))*INDEX(User_interface!$I$85:$I$174,MATCH(Berekeningen!K$463,User_interface!$G$85:$G$174))*User_interface!$L$54*User_interface!$L$55))</f>
        <v xml:space="preserve"> </v>
      </c>
      <c r="L471" s="55" t="str">
        <f>IF(L$463=" "," ",IF(L$463&gt;=$P$463,0,INDEX(User_interface!$H$85:$H$174,MATCH(Berekeningen!L$463,User_interface!$G$85:$G$174))*INDEX(User_interface!$I$85:$I$174,MATCH(Berekeningen!L$463,User_interface!$G$85:$G$174))*User_interface!$L$54*User_interface!$L$55))</f>
        <v xml:space="preserve"> </v>
      </c>
      <c r="M471" s="55" t="str">
        <f>IF(M$463=" "," ",IF(M$463&gt;=$P$463,0,INDEX(User_interface!$H$85:$H$174,MATCH(Berekeningen!M$463,User_interface!$G$85:$G$174))*INDEX(User_interface!$I$85:$I$174,MATCH(Berekeningen!M$463,User_interface!$G$85:$G$174))*User_interface!$L$54*User_interface!$L$55))</f>
        <v xml:space="preserve"> </v>
      </c>
      <c r="N471" s="55" t="str">
        <f>IF(N$463=" "," ",IF(N$463&gt;=$P$463,0,INDEX(User_interface!$H$85:$H$174,MATCH(Berekeningen!N$463,User_interface!$G$85:$G$174))*INDEX(User_interface!$I$85:$I$174,MATCH(Berekeningen!N$463,User_interface!$G$85:$G$174))*User_interface!$L$54*User_interface!$L$55))</f>
        <v xml:space="preserve"> </v>
      </c>
      <c r="O471" s="55" t="str">
        <f>IF(O$463=" "," ",IF(O$463&gt;=$P$463,0,INDEX(User_interface!$H$85:$H$174,MATCH(Berekeningen!O$463,User_interface!$G$85:$G$174))*INDEX(User_interface!$I$85:$I$174,MATCH(Berekeningen!O$463,User_interface!$G$85:$G$174))*User_interface!$L$54*User_interface!$L$55))</f>
        <v xml:space="preserve"> </v>
      </c>
      <c r="P471" s="55">
        <f>IF(P$463=" "," ",IF(P$463&gt;=$P$463,0,INDEX(User_interface!$H$85:$H$174,MATCH(Berekeningen!P$463,User_interface!$G$85:$G$174))*INDEX(User_interface!$I$85:$I$174,MATCH(Berekeningen!P$463,User_interface!$G$85:$G$174))*User_interface!$L$54*User_interface!$L$55))</f>
        <v>0</v>
      </c>
      <c r="Q471" s="55">
        <f>IF(Q$463=" "," ",IF(Q$463&gt;=$P$463,0,INDEX(User_interface!$H$85:$H$174,MATCH(Berekeningen!Q$463,User_interface!$G$85:$G$174))*INDEX(User_interface!$I$85:$I$174,MATCH(Berekeningen!Q$463,User_interface!$G$85:$G$174))*User_interface!$L$54*User_interface!$L$55))</f>
        <v>0</v>
      </c>
      <c r="R471" s="55">
        <f>IF(R$463=" "," ",IF(R$463&gt;=$P$463,0,INDEX(User_interface!$H$85:$H$174,MATCH(Berekeningen!R$463,User_interface!$G$85:$G$174))*INDEX(User_interface!$I$85:$I$174,MATCH(Berekeningen!R$463,User_interface!$G$85:$G$174))*User_interface!$L$54*User_interface!$L$55))</f>
        <v>0</v>
      </c>
      <c r="S471" s="55">
        <f>IF(S$463=" "," ",IF(S$463&gt;=$P$463,0,INDEX(User_interface!$H$85:$H$174,MATCH(Berekeningen!S$463,User_interface!$G$85:$G$174))*INDEX(User_interface!$I$85:$I$174,MATCH(Berekeningen!S$463,User_interface!$G$85:$G$174))*User_interface!$L$54*User_interface!$L$55))</f>
        <v>0</v>
      </c>
      <c r="T471" s="55">
        <f>IF(T$463=" "," ",IF(T$463&gt;=$P$463,0,INDEX(User_interface!$H$85:$H$174,MATCH(Berekeningen!T$463,User_interface!$G$85:$G$174))*INDEX(User_interface!$I$85:$I$174,MATCH(Berekeningen!T$463,User_interface!$G$85:$G$174))*User_interface!$L$54*User_interface!$L$55))</f>
        <v>0</v>
      </c>
      <c r="U471" s="55">
        <f>IF(U$463=" "," ",IF(U$463&gt;=$P$463,0,INDEX(User_interface!$H$85:$H$174,MATCH(Berekeningen!U$463,User_interface!$G$85:$G$174))*INDEX(User_interface!$I$85:$I$174,MATCH(Berekeningen!U$463,User_interface!$G$85:$G$174))*User_interface!$L$54*User_interface!$L$55))</f>
        <v>0</v>
      </c>
      <c r="V471" s="55">
        <f>IF(V$463=" "," ",IF(V$463&gt;=$P$463,0,INDEX(User_interface!$H$85:$H$174,MATCH(Berekeningen!V$463,User_interface!$G$85:$G$174))*INDEX(User_interface!$I$85:$I$174,MATCH(Berekeningen!V$463,User_interface!$G$85:$G$174))*User_interface!$L$54*User_interface!$L$55))</f>
        <v>0</v>
      </c>
      <c r="W471" s="55">
        <f>IF(W$463=" "," ",IF(W$463&gt;=$P$463,0,INDEX(User_interface!$H$85:$H$174,MATCH(Berekeningen!W$463,User_interface!$G$85:$G$174))*INDEX(User_interface!$I$85:$I$174,MATCH(Berekeningen!W$463,User_interface!$G$85:$G$174))*User_interface!$L$54*User_interface!$L$55))</f>
        <v>0</v>
      </c>
      <c r="X471" s="55">
        <f>IF(X$463=" "," ",IF(X$463&gt;=$P$463,0,INDEX(User_interface!$H$85:$H$174,MATCH(Berekeningen!X$463,User_interface!$G$85:$G$174))*INDEX(User_interface!$I$85:$I$174,MATCH(Berekeningen!X$463,User_interface!$G$85:$G$174))*User_interface!$L$54*User_interface!$L$55))</f>
        <v>0</v>
      </c>
      <c r="Y471" s="55">
        <f>IF(Y$463=" "," ",IF(Y$463&gt;=$P$463,0,INDEX(User_interface!$H$85:$H$174,MATCH(Berekeningen!Y$463,User_interface!$G$85:$G$174))*INDEX(User_interface!$I$85:$I$174,MATCH(Berekeningen!Y$463,User_interface!$G$85:$G$174))*User_interface!$L$54*User_interface!$L$55))</f>
        <v>0</v>
      </c>
      <c r="Z471" s="55">
        <f>IF(Z$463=" "," ",IF(Z$463&gt;=$P$463,0,INDEX(User_interface!$H$85:$H$174,MATCH(Berekeningen!Z$463,User_interface!$G$85:$G$174))*INDEX(User_interface!$I$85:$I$174,MATCH(Berekeningen!Z$463,User_interface!$G$85:$G$174))*User_interface!$L$54*User_interface!$L$55))</f>
        <v>0</v>
      </c>
      <c r="AA471" s="55">
        <f>IF(AA$463=" "," ",IF(AA$463&gt;=$P$463,0,INDEX(User_interface!$H$85:$H$174,MATCH(Berekeningen!AA$463,User_interface!$G$85:$G$174))*INDEX(User_interface!$I$85:$I$174,MATCH(Berekeningen!AA$463,User_interface!$G$85:$G$174))*User_interface!$L$54*User_interface!$L$55))</f>
        <v>0</v>
      </c>
      <c r="AB471" s="55">
        <f>IF(AB$463=" "," ",IF(AB$463&gt;=$P$463,0,INDEX(User_interface!$H$85:$H$174,MATCH(Berekeningen!AB$463,User_interface!$G$85:$G$174))*INDEX(User_interface!$I$85:$I$174,MATCH(Berekeningen!AB$463,User_interface!$G$85:$G$174))*User_interface!$L$54*User_interface!$L$55))</f>
        <v>0</v>
      </c>
      <c r="AC471" s="55">
        <f>IF(AC$463=" "," ",IF(AC$463&gt;=$P$463,0,INDEX(User_interface!$H$85:$H$174,MATCH(Berekeningen!AC$463,User_interface!$G$85:$G$174))*INDEX(User_interface!$I$85:$I$174,MATCH(Berekeningen!AC$463,User_interface!$G$85:$G$174))*User_interface!$L$54*User_interface!$L$55))</f>
        <v>0</v>
      </c>
      <c r="AD471" s="55">
        <f>IF(AD$463=" "," ",IF(AD$463&gt;=$P$463,0,INDEX(User_interface!$H$85:$H$174,MATCH(Berekeningen!AD$463,User_interface!$G$85:$G$174))*INDEX(User_interface!$I$85:$I$174,MATCH(Berekeningen!AD$463,User_interface!$G$85:$G$174))*User_interface!$L$54*User_interface!$L$55))</f>
        <v>0</v>
      </c>
      <c r="AE471" s="55">
        <f>IF(AE$463=" "," ",IF(AE$463&gt;=$P$463,0,INDEX(User_interface!$H$85:$H$174,MATCH(Berekeningen!AE$463,User_interface!$G$85:$G$174))*INDEX(User_interface!$I$85:$I$174,MATCH(Berekeningen!AE$463,User_interface!$G$85:$G$174))*User_interface!$L$54*User_interface!$L$55))</f>
        <v>0</v>
      </c>
      <c r="AF471" s="55">
        <f>IF(AF$463=" "," ",IF(AF$463&gt;=$P$463,0,INDEX(User_interface!$H$85:$H$174,MATCH(Berekeningen!AF$463,User_interface!$G$85:$G$174))*INDEX(User_interface!$I$85:$I$174,MATCH(Berekeningen!AF$463,User_interface!$G$85:$G$174))*User_interface!$L$54*User_interface!$L$55))</f>
        <v>0</v>
      </c>
      <c r="AG471" s="55">
        <f>IF(AG$463=" "," ",IF(AG$463&gt;=$P$463,0,INDEX(User_interface!$H$85:$H$174,MATCH(Berekeningen!AG$463,User_interface!$G$85:$G$174))*INDEX(User_interface!$I$85:$I$174,MATCH(Berekeningen!AG$463,User_interface!$G$85:$G$174))*User_interface!$L$54*User_interface!$L$55))</f>
        <v>0</v>
      </c>
      <c r="AH471" s="55">
        <f>IF(AH$463=" "," ",IF(AH$463&gt;=$P$463,0,INDEX(User_interface!$H$85:$H$174,MATCH(Berekeningen!AH$463,User_interface!$G$85:$G$174))*INDEX(User_interface!$I$85:$I$174,MATCH(Berekeningen!AH$463,User_interface!$G$85:$G$174))*User_interface!$L$54*User_interface!$L$55))</f>
        <v>0</v>
      </c>
      <c r="AI471" s="55">
        <f>IF(AI$463=" "," ",IF(AI$463&gt;=$P$463,0,INDEX(User_interface!$H$85:$H$174,MATCH(Berekeningen!AI$463,User_interface!$G$85:$G$174))*INDEX(User_interface!$I$85:$I$174,MATCH(Berekeningen!AI$463,User_interface!$G$85:$G$174))*User_interface!$L$54*User_interface!$L$55))</f>
        <v>0</v>
      </c>
      <c r="AJ471" s="55">
        <f>IF(AJ$463=" "," ",IF(AJ$463&gt;=$P$463,0,INDEX(User_interface!$H$85:$H$174,MATCH(Berekeningen!AJ$463,User_interface!$G$85:$G$174))*INDEX(User_interface!$I$85:$I$174,MATCH(Berekeningen!AJ$463,User_interface!$G$85:$G$174))*User_interface!$L$54*User_interface!$L$55))</f>
        <v>0</v>
      </c>
      <c r="AK471" s="55">
        <f>IF(AK$463=" "," ",IF(AK$463&gt;=$P$463,0,INDEX(User_interface!$H$85:$H$174,MATCH(Berekeningen!AK$463,User_interface!$G$85:$G$174))*INDEX(User_interface!$I$85:$I$174,MATCH(Berekeningen!AK$463,User_interface!$G$85:$G$174))*User_interface!$L$54*User_interface!$L$55))</f>
        <v>0</v>
      </c>
      <c r="AL471" s="55">
        <f>IF(AL$463=" "," ",IF(AL$463&gt;=$P$463,0,INDEX(User_interface!$H$85:$H$174,MATCH(Berekeningen!AL$463,User_interface!$G$85:$G$174))*INDEX(User_interface!$I$85:$I$174,MATCH(Berekeningen!AL$463,User_interface!$G$85:$G$174))*User_interface!$L$54*User_interface!$L$55))</f>
        <v>0</v>
      </c>
      <c r="AM471" s="55">
        <f>IF(AM$463=" "," ",IF(AM$463&gt;=$P$463,0,INDEX(User_interface!$H$85:$H$174,MATCH(Berekeningen!AM$463,User_interface!$G$85:$G$174))*INDEX(User_interface!$I$85:$I$174,MATCH(Berekeningen!AM$463,User_interface!$G$85:$G$174))*User_interface!$L$54*User_interface!$L$55))</f>
        <v>0</v>
      </c>
      <c r="AN471" s="55">
        <f>IF(AN$463=" "," ",IF(AN$463&gt;=$P$463,0,INDEX(User_interface!$H$85:$H$174,MATCH(Berekeningen!AN$463,User_interface!$G$85:$G$174))*INDEX(User_interface!$I$85:$I$174,MATCH(Berekeningen!AN$463,User_interface!$G$85:$G$174))*User_interface!$L$54*User_interface!$L$55))</f>
        <v>0</v>
      </c>
      <c r="AO471" s="55">
        <f>IF(AO$463=" "," ",IF(AO$463&gt;=$P$463,0,INDEX(User_interface!$H$85:$H$174,MATCH(Berekeningen!AO$463,User_interface!$G$85:$G$174))*INDEX(User_interface!$I$85:$I$174,MATCH(Berekeningen!AO$463,User_interface!$G$85:$G$174))*User_interface!$L$54*User_interface!$L$55))</f>
        <v>0</v>
      </c>
      <c r="AP471" s="55">
        <f>IF(AP$463=" "," ",IF(AP$463&gt;=$P$463,0,INDEX(User_interface!$H$85:$H$174,MATCH(Berekeningen!AP$463,User_interface!$G$85:$G$174))*INDEX(User_interface!$I$85:$I$174,MATCH(Berekeningen!AP$463,User_interface!$G$85:$G$174))*User_interface!$L$54*User_interface!$L$55))</f>
        <v>0</v>
      </c>
      <c r="AQ471" s="55">
        <f>IF(AQ$463=" "," ",IF(AQ$463&gt;=$P$463,0,INDEX(User_interface!$H$85:$H$174,MATCH(Berekeningen!AQ$463,User_interface!$G$85:$G$174))*INDEX(User_interface!$I$85:$I$174,MATCH(Berekeningen!AQ$463,User_interface!$G$85:$G$174))*User_interface!$L$54*User_interface!$L$55))</f>
        <v>0</v>
      </c>
      <c r="AR471" s="55">
        <f>IF(AR$463=" "," ",IF(AR$463&gt;=$P$463,0,INDEX(User_interface!$H$85:$H$174,MATCH(Berekeningen!AR$463,User_interface!$G$85:$G$174))*INDEX(User_interface!$I$85:$I$174,MATCH(Berekeningen!AR$463,User_interface!$G$85:$G$174))*User_interface!$L$54*User_interface!$L$55))</f>
        <v>0</v>
      </c>
      <c r="AS471" s="55">
        <f>IF(AS$463=" "," ",IF(AS$463&gt;=$P$463,0,INDEX(User_interface!$H$85:$H$174,MATCH(Berekeningen!AS$463,User_interface!$G$85:$G$174))*INDEX(User_interface!$I$85:$I$174,MATCH(Berekeningen!AS$463,User_interface!$G$85:$G$174))*User_interface!$L$54*User_interface!$L$55))</f>
        <v>0</v>
      </c>
      <c r="AT471" s="55">
        <f>IF(AT$463=" "," ",IF(AT$463&gt;=$P$463,0,INDEX(User_interface!$H$85:$H$174,MATCH(Berekeningen!AT$463,User_interface!$G$85:$G$174))*INDEX(User_interface!$I$85:$I$174,MATCH(Berekeningen!AT$463,User_interface!$G$85:$G$174))*User_interface!$L$54*User_interface!$L$55))</f>
        <v>0</v>
      </c>
      <c r="AU471" s="55">
        <f>IF(AU$463=" "," ",IF(AU$463&gt;=$P$463,0,INDEX(User_interface!$H$85:$H$174,MATCH(Berekeningen!AU$463,User_interface!$G$85:$G$174))*INDEX(User_interface!$I$85:$I$174,MATCH(Berekeningen!AU$463,User_interface!$G$85:$G$174))*User_interface!$L$54*User_interface!$L$55))</f>
        <v>0</v>
      </c>
      <c r="AV471" s="55">
        <f>IF(AV$463=" "," ",IF(AV$463&gt;=$P$463,0,INDEX(User_interface!$H$85:$H$174,MATCH(Berekeningen!AV$463,User_interface!$G$85:$G$174))*INDEX(User_interface!$I$85:$I$174,MATCH(Berekeningen!AV$463,User_interface!$G$85:$G$174))*User_interface!$L$54*User_interface!$L$55))</f>
        <v>0</v>
      </c>
      <c r="AW471" s="55">
        <f>IF(AW$463=" "," ",IF(AW$463&gt;=$P$463,0,INDEX(User_interface!$H$85:$H$174,MATCH(Berekeningen!AW$463,User_interface!$G$85:$G$174))*INDEX(User_interface!$I$85:$I$174,MATCH(Berekeningen!AW$463,User_interface!$G$85:$G$174))*User_interface!$L$54*User_interface!$L$55))</f>
        <v>0</v>
      </c>
      <c r="AX471" s="55">
        <f>IF(AX$463=" "," ",IF(AX$463&gt;=$P$463,0,INDEX(User_interface!$H$85:$H$174,MATCH(Berekeningen!AX$463,User_interface!$G$85:$G$174))*INDEX(User_interface!$I$85:$I$174,MATCH(Berekeningen!AX$463,User_interface!$G$85:$G$174))*User_interface!$L$54*User_interface!$L$55))</f>
        <v>0</v>
      </c>
      <c r="AY471" s="55">
        <f>IF(AY$463=" "," ",IF(AY$463&gt;=$P$463,0,INDEX(User_interface!$H$85:$H$174,MATCH(Berekeningen!AY$463,User_interface!$G$85:$G$174))*INDEX(User_interface!$I$85:$I$174,MATCH(Berekeningen!AY$463,User_interface!$G$85:$G$174))*User_interface!$L$54*User_interface!$L$55))</f>
        <v>0</v>
      </c>
      <c r="AZ471" s="55">
        <f>IF(AZ$463=" "," ",IF(AZ$463&gt;=$P$463,0,INDEX(User_interface!$H$85:$H$174,MATCH(Berekeningen!AZ$463,User_interface!$G$85:$G$174))*INDEX(User_interface!$I$85:$I$174,MATCH(Berekeningen!AZ$463,User_interface!$G$85:$G$174))*User_interface!$L$54*User_interface!$L$55))</f>
        <v>0</v>
      </c>
      <c r="BA471" s="55">
        <f>IF(BA$463=" "," ",IF(BA$463&gt;=$P$463,0,INDEX(User_interface!$H$85:$H$174,MATCH(Berekeningen!BA$463,User_interface!$G$85:$G$174))*INDEX(User_interface!$I$85:$I$174,MATCH(Berekeningen!BA$463,User_interface!$G$85:$G$174))*User_interface!$L$54*User_interface!$L$55))</f>
        <v>0</v>
      </c>
      <c r="BB471" s="55">
        <f>IF(BB$463=" "," ",IF(BB$463&gt;=$P$463,0,INDEX(User_interface!$H$85:$H$174,MATCH(Berekeningen!BB$463,User_interface!$G$85:$G$174))*INDEX(User_interface!$I$85:$I$174,MATCH(Berekeningen!BB$463,User_interface!$G$85:$G$174))*User_interface!$L$54*User_interface!$L$55))</f>
        <v>0</v>
      </c>
      <c r="BC471" s="55">
        <f>IF(BC$463=" "," ",IF(BC$463&gt;=$P$463,0,INDEX(User_interface!$H$85:$H$174,MATCH(Berekeningen!BC$463,User_interface!$G$85:$G$174))*INDEX(User_interface!$I$85:$I$174,MATCH(Berekeningen!BC$463,User_interface!$G$85:$G$174))*User_interface!$L$54*User_interface!$L$55))</f>
        <v>0</v>
      </c>
      <c r="BD471" s="55" t="str">
        <f>IF(BD$463=" "," ",IF(BD$463&gt;=$P$463,0,INDEX(User_interface!$H$85:$H$174,MATCH(Berekeningen!BD$463,User_interface!$G$85:$G$174))*INDEX(User_interface!$I$85:$I$174,MATCH(Berekeningen!BD$463,User_interface!$G$85:$G$174))*User_interface!$L$54*User_interface!$L$55))</f>
        <v xml:space="preserve"> </v>
      </c>
      <c r="BE471" s="55" t="str">
        <f>IF(BE$463=" "," ",IF(BE$463&gt;=$P$463,0,INDEX(User_interface!$H$85:$H$174,MATCH(Berekeningen!BE$463,User_interface!$G$85:$G$174))*INDEX(User_interface!$I$85:$I$174,MATCH(Berekeningen!BE$463,User_interface!$G$85:$G$174))*User_interface!$L$54*User_interface!$L$55))</f>
        <v xml:space="preserve"> </v>
      </c>
      <c r="BF471" s="55" t="str">
        <f>IF(BF$463=" "," ",IF(BF$463&gt;=$P$463,0,INDEX(User_interface!$H$85:$H$174,MATCH(Berekeningen!BF$463,User_interface!$G$85:$G$174))*INDEX(User_interface!$I$85:$I$174,MATCH(Berekeningen!BF$463,User_interface!$G$85:$G$174))*User_interface!$L$54*User_interface!$L$55))</f>
        <v xml:space="preserve"> </v>
      </c>
      <c r="BG471" s="55" t="str">
        <f>IF(BG$463=" "," ",IF(BG$463&gt;=$P$463,0,INDEX(User_interface!$H$85:$H$174,MATCH(Berekeningen!BG$463,User_interface!$G$85:$G$174))*INDEX(User_interface!$I$85:$I$174,MATCH(Berekeningen!BG$463,User_interface!$G$85:$G$174))*User_interface!$L$54*User_interface!$L$55))</f>
        <v xml:space="preserve"> </v>
      </c>
      <c r="BH471" s="55" t="str">
        <f>IF(BH$463=" "," ",IF(BH$463&gt;=$P$463,0,INDEX(User_interface!$H$85:$H$174,MATCH(Berekeningen!BH$463,User_interface!$G$85:$G$174))*INDEX(User_interface!$I$85:$I$174,MATCH(Berekeningen!BH$463,User_interface!$G$85:$G$174))*User_interface!$L$54*User_interface!$L$55))</f>
        <v xml:space="preserve"> </v>
      </c>
      <c r="BI471" s="55" t="str">
        <f>IF(BI$463=" "," ",IF(BI$463&gt;=$P$463,0,INDEX(User_interface!$H$85:$H$174,MATCH(Berekeningen!BI$463,User_interface!$G$85:$G$174))*INDEX(User_interface!$I$85:$I$174,MATCH(Berekeningen!BI$463,User_interface!$G$85:$G$174))*User_interface!$L$54*User_interface!$L$55))</f>
        <v xml:space="preserve"> </v>
      </c>
      <c r="BJ471" s="55" t="str">
        <f>IF(BJ$463=" "," ",IF(BJ$463&gt;=$P$463,0,INDEX(User_interface!$H$85:$H$174,MATCH(Berekeningen!BJ$463,User_interface!$G$85:$G$174))*INDEX(User_interface!$I$85:$I$174,MATCH(Berekeningen!BJ$463,User_interface!$G$85:$G$174))*User_interface!$L$54*User_interface!$L$55))</f>
        <v xml:space="preserve"> </v>
      </c>
      <c r="BK471" s="55" t="str">
        <f>IF(BK$463=" "," ",IF(BK$463&gt;=$P$463,0,INDEX(User_interface!$H$85:$H$174,MATCH(Berekeningen!BK$463,User_interface!$G$85:$G$174))*INDEX(User_interface!$I$85:$I$174,MATCH(Berekeningen!BK$463,User_interface!$G$85:$G$174))*User_interface!$L$54*User_interface!$L$55))</f>
        <v xml:space="preserve"> </v>
      </c>
      <c r="BL471" s="55" t="str">
        <f>IF(BL$463=" "," ",IF(BL$463&gt;=$P$463,0,INDEX(User_interface!$H$85:$H$174,MATCH(Berekeningen!BL$463,User_interface!$G$85:$G$174))*INDEX(User_interface!$I$85:$I$174,MATCH(Berekeningen!BL$463,User_interface!$G$85:$G$174))*User_interface!$L$54*User_interface!$L$55))</f>
        <v xml:space="preserve"> </v>
      </c>
      <c r="BM471" s="55" t="str">
        <f>IF(BM$463=" "," ",IF(BM$463&gt;=$P$463,0,INDEX(User_interface!$H$85:$H$174,MATCH(Berekeningen!BM$463,User_interface!$G$85:$G$174))*INDEX(User_interface!$I$85:$I$174,MATCH(Berekeningen!BM$463,User_interface!$G$85:$G$174))*User_interface!$L$54*User_interface!$L$55))</f>
        <v xml:space="preserve"> </v>
      </c>
    </row>
    <row r="472" spans="2:65">
      <c r="B472" s="88" t="s">
        <v>4</v>
      </c>
      <c r="C472" s="68" t="s">
        <v>193</v>
      </c>
      <c r="D472" s="68" t="s">
        <v>6</v>
      </c>
      <c r="E472" s="86" t="str">
        <f t="shared" si="25"/>
        <v>Ref.</v>
      </c>
      <c r="F472" s="55" t="str">
        <f>IF(F$463=" "," ",IF(F$463&gt;=$P$463,0,INDEX(User_interface!$L$85:$L$174,MATCH(Berekeningen!F$463,User_interface!$K$85:$K$174))*INDEX(User_interface!$M$85:$M$174,MATCH(Berekeningen!F$463,User_interface!$K$85:$K$174))*User_interface!$L$54*User_interface!$L$55))</f>
        <v xml:space="preserve"> </v>
      </c>
      <c r="G472" s="55" t="str">
        <f>IF(G$463=" "," ",IF(G$463&gt;=$P$463,0,INDEX(User_interface!$L$85:$L$174,MATCH(Berekeningen!G$463,User_interface!$K$85:$K$174))*INDEX(User_interface!$M$85:$M$174,MATCH(Berekeningen!G$463,User_interface!$K$85:$K$174))*User_interface!$L$54*User_interface!$L$55))</f>
        <v xml:space="preserve"> </v>
      </c>
      <c r="H472" s="55" t="str">
        <f>IF(H$463=" "," ",IF(H$463&gt;=$P$463,0,INDEX(User_interface!$L$85:$L$174,MATCH(Berekeningen!H$463,User_interface!$K$85:$K$174))*INDEX(User_interface!$M$85:$M$174,MATCH(Berekeningen!H$463,User_interface!$K$85:$K$174))*User_interface!$L$54*User_interface!$L$55))</f>
        <v xml:space="preserve"> </v>
      </c>
      <c r="I472" s="55" t="str">
        <f>IF(I$463=" "," ",IF(I$463&gt;=$P$463,0,INDEX(User_interface!$L$85:$L$174,MATCH(Berekeningen!I$463,User_interface!$K$85:$K$174))*INDEX(User_interface!$M$85:$M$174,MATCH(Berekeningen!I$463,User_interface!$K$85:$K$174))*User_interface!$L$54*User_interface!$L$55))</f>
        <v xml:space="preserve"> </v>
      </c>
      <c r="J472" s="55" t="str">
        <f>IF(J$463=" "," ",IF(J$463&gt;=$P$463,0,INDEX(User_interface!$L$85:$L$174,MATCH(Berekeningen!J$463,User_interface!$K$85:$K$174))*INDEX(User_interface!$M$85:$M$174,MATCH(Berekeningen!J$463,User_interface!$K$85:$K$174))*User_interface!$L$54*User_interface!$L$55))</f>
        <v xml:space="preserve"> </v>
      </c>
      <c r="K472" s="55" t="str">
        <f>IF(K$463=" "," ",IF(K$463&gt;=$P$463,0,INDEX(User_interface!$L$85:$L$174,MATCH(Berekeningen!K$463,User_interface!$K$85:$K$174))*INDEX(User_interface!$M$85:$M$174,MATCH(Berekeningen!K$463,User_interface!$K$85:$K$174))*User_interface!$L$54*User_interface!$L$55))</f>
        <v xml:space="preserve"> </v>
      </c>
      <c r="L472" s="55" t="str">
        <f>IF(L$463=" "," ",IF(L$463&gt;=$P$463,0,INDEX(User_interface!$L$85:$L$174,MATCH(Berekeningen!L$463,User_interface!$K$85:$K$174))*INDEX(User_interface!$M$85:$M$174,MATCH(Berekeningen!L$463,User_interface!$K$85:$K$174))*User_interface!$L$54*User_interface!$L$55))</f>
        <v xml:space="preserve"> </v>
      </c>
      <c r="M472" s="55" t="str">
        <f>IF(M$463=" "," ",IF(M$463&gt;=$P$463,0,INDEX(User_interface!$L$85:$L$174,MATCH(Berekeningen!M$463,User_interface!$K$85:$K$174))*INDEX(User_interface!$M$85:$M$174,MATCH(Berekeningen!M$463,User_interface!$K$85:$K$174))*User_interface!$L$54*User_interface!$L$55))</f>
        <v xml:space="preserve"> </v>
      </c>
      <c r="N472" s="55" t="str">
        <f>IF(N$463=" "," ",IF(N$463&gt;=$P$463,0,INDEX(User_interface!$L$85:$L$174,MATCH(Berekeningen!N$463,User_interface!$K$85:$K$174))*INDEX(User_interface!$M$85:$M$174,MATCH(Berekeningen!N$463,User_interface!$K$85:$K$174))*User_interface!$L$54*User_interface!$L$55))</f>
        <v xml:space="preserve"> </v>
      </c>
      <c r="O472" s="55" t="str">
        <f>IF(O$463=" "," ",IF(O$463&gt;=$P$463,0,INDEX(User_interface!$L$85:$L$174,MATCH(Berekeningen!O$463,User_interface!$K$85:$K$174))*INDEX(User_interface!$M$85:$M$174,MATCH(Berekeningen!O$463,User_interface!$K$85:$K$174))*User_interface!$L$54*User_interface!$L$55))</f>
        <v xml:space="preserve"> </v>
      </c>
      <c r="P472" s="55">
        <f>IF(P$463=" "," ",IF(P$463&gt;=$P$463,0,INDEX(User_interface!$L$85:$L$174,MATCH(Berekeningen!P$463,User_interface!$K$85:$K$174))*INDEX(User_interface!$M$85:$M$174,MATCH(Berekeningen!P$463,User_interface!$K$85:$K$174))*User_interface!$L$54*User_interface!$L$55))</f>
        <v>0</v>
      </c>
      <c r="Q472" s="55">
        <f>IF(Q$463=" "," ",IF(Q$463&gt;=$P$463,0,INDEX(User_interface!$L$85:$L$174,MATCH(Berekeningen!Q$463,User_interface!$K$85:$K$174))*INDEX(User_interface!$M$85:$M$174,MATCH(Berekeningen!Q$463,User_interface!$K$85:$K$174))*User_interface!$L$54*User_interface!$L$55))</f>
        <v>0</v>
      </c>
      <c r="R472" s="55">
        <f>IF(R$463=" "," ",IF(R$463&gt;=$P$463,0,INDEX(User_interface!$L$85:$L$174,MATCH(Berekeningen!R$463,User_interface!$K$85:$K$174))*INDEX(User_interface!$M$85:$M$174,MATCH(Berekeningen!R$463,User_interface!$K$85:$K$174))*User_interface!$L$54*User_interface!$L$55))</f>
        <v>0</v>
      </c>
      <c r="S472" s="55">
        <f>IF(S$463=" "," ",IF(S$463&gt;=$P$463,0,INDEX(User_interface!$L$85:$L$174,MATCH(Berekeningen!S$463,User_interface!$K$85:$K$174))*INDEX(User_interface!$M$85:$M$174,MATCH(Berekeningen!S$463,User_interface!$K$85:$K$174))*User_interface!$L$54*User_interface!$L$55))</f>
        <v>0</v>
      </c>
      <c r="T472" s="55">
        <f>IF(T$463=" "," ",IF(T$463&gt;=$P$463,0,INDEX(User_interface!$L$85:$L$174,MATCH(Berekeningen!T$463,User_interface!$K$85:$K$174))*INDEX(User_interface!$M$85:$M$174,MATCH(Berekeningen!T$463,User_interface!$K$85:$K$174))*User_interface!$L$54*User_interface!$L$55))</f>
        <v>0</v>
      </c>
      <c r="U472" s="55">
        <f>IF(U$463=" "," ",IF(U$463&gt;=$P$463,0,INDEX(User_interface!$L$85:$L$174,MATCH(Berekeningen!U$463,User_interface!$K$85:$K$174))*INDEX(User_interface!$M$85:$M$174,MATCH(Berekeningen!U$463,User_interface!$K$85:$K$174))*User_interface!$L$54*User_interface!$L$55))</f>
        <v>0</v>
      </c>
      <c r="V472" s="55">
        <f>IF(V$463=" "," ",IF(V$463&gt;=$P$463,0,INDEX(User_interface!$L$85:$L$174,MATCH(Berekeningen!V$463,User_interface!$K$85:$K$174))*INDEX(User_interface!$M$85:$M$174,MATCH(Berekeningen!V$463,User_interface!$K$85:$K$174))*User_interface!$L$54*User_interface!$L$55))</f>
        <v>0</v>
      </c>
      <c r="W472" s="55">
        <f>IF(W$463=" "," ",IF(W$463&gt;=$P$463,0,INDEX(User_interface!$L$85:$L$174,MATCH(Berekeningen!W$463,User_interface!$K$85:$K$174))*INDEX(User_interface!$M$85:$M$174,MATCH(Berekeningen!W$463,User_interface!$K$85:$K$174))*User_interface!$L$54*User_interface!$L$55))</f>
        <v>0</v>
      </c>
      <c r="X472" s="55">
        <f>IF(X$463=" "," ",IF(X$463&gt;=$P$463,0,INDEX(User_interface!$L$85:$L$174,MATCH(Berekeningen!X$463,User_interface!$K$85:$K$174))*INDEX(User_interface!$M$85:$M$174,MATCH(Berekeningen!X$463,User_interface!$K$85:$K$174))*User_interface!$L$54*User_interface!$L$55))</f>
        <v>0</v>
      </c>
      <c r="Y472" s="55">
        <f>IF(Y$463=" "," ",IF(Y$463&gt;=$P$463,0,INDEX(User_interface!$L$85:$L$174,MATCH(Berekeningen!Y$463,User_interface!$K$85:$K$174))*INDEX(User_interface!$M$85:$M$174,MATCH(Berekeningen!Y$463,User_interface!$K$85:$K$174))*User_interface!$L$54*User_interface!$L$55))</f>
        <v>0</v>
      </c>
      <c r="Z472" s="55">
        <f>IF(Z$463=" "," ",IF(Z$463&gt;=$P$463,0,INDEX(User_interface!$L$85:$L$174,MATCH(Berekeningen!Z$463,User_interface!$K$85:$K$174))*INDEX(User_interface!$M$85:$M$174,MATCH(Berekeningen!Z$463,User_interface!$K$85:$K$174))*User_interface!$L$54*User_interface!$L$55))</f>
        <v>0</v>
      </c>
      <c r="AA472" s="55">
        <f>IF(AA$463=" "," ",IF(AA$463&gt;=$P$463,0,INDEX(User_interface!$L$85:$L$174,MATCH(Berekeningen!AA$463,User_interface!$K$85:$K$174))*INDEX(User_interface!$M$85:$M$174,MATCH(Berekeningen!AA$463,User_interface!$K$85:$K$174))*User_interface!$L$54*User_interface!$L$55))</f>
        <v>0</v>
      </c>
      <c r="AB472" s="55">
        <f>IF(AB$463=" "," ",IF(AB$463&gt;=$P$463,0,INDEX(User_interface!$L$85:$L$174,MATCH(Berekeningen!AB$463,User_interface!$K$85:$K$174))*INDEX(User_interface!$M$85:$M$174,MATCH(Berekeningen!AB$463,User_interface!$K$85:$K$174))*User_interface!$L$54*User_interface!$L$55))</f>
        <v>0</v>
      </c>
      <c r="AC472" s="55">
        <f>IF(AC$463=" "," ",IF(AC$463&gt;=$P$463,0,INDEX(User_interface!$L$85:$L$174,MATCH(Berekeningen!AC$463,User_interface!$K$85:$K$174))*INDEX(User_interface!$M$85:$M$174,MATCH(Berekeningen!AC$463,User_interface!$K$85:$K$174))*User_interface!$L$54*User_interface!$L$55))</f>
        <v>0</v>
      </c>
      <c r="AD472" s="55">
        <f>IF(AD$463=" "," ",IF(AD$463&gt;=$P$463,0,INDEX(User_interface!$L$85:$L$174,MATCH(Berekeningen!AD$463,User_interface!$K$85:$K$174))*INDEX(User_interface!$M$85:$M$174,MATCH(Berekeningen!AD$463,User_interface!$K$85:$K$174))*User_interface!$L$54*User_interface!$L$55))</f>
        <v>0</v>
      </c>
      <c r="AE472" s="55">
        <f>IF(AE$463=" "," ",IF(AE$463&gt;=$P$463,0,INDEX(User_interface!$L$85:$L$174,MATCH(Berekeningen!AE$463,User_interface!$K$85:$K$174))*INDEX(User_interface!$M$85:$M$174,MATCH(Berekeningen!AE$463,User_interface!$K$85:$K$174))*User_interface!$L$54*User_interface!$L$55))</f>
        <v>0</v>
      </c>
      <c r="AF472" s="55">
        <f>IF(AF$463=" "," ",IF(AF$463&gt;=$P$463,0,INDEX(User_interface!$L$85:$L$174,MATCH(Berekeningen!AF$463,User_interface!$K$85:$K$174))*INDEX(User_interface!$M$85:$M$174,MATCH(Berekeningen!AF$463,User_interface!$K$85:$K$174))*User_interface!$L$54*User_interface!$L$55))</f>
        <v>0</v>
      </c>
      <c r="AG472" s="55">
        <f>IF(AG$463=" "," ",IF(AG$463&gt;=$P$463,0,INDEX(User_interface!$L$85:$L$174,MATCH(Berekeningen!AG$463,User_interface!$K$85:$K$174))*INDEX(User_interface!$M$85:$M$174,MATCH(Berekeningen!AG$463,User_interface!$K$85:$K$174))*User_interface!$L$54*User_interface!$L$55))</f>
        <v>0</v>
      </c>
      <c r="AH472" s="55">
        <f>IF(AH$463=" "," ",IF(AH$463&gt;=$P$463,0,INDEX(User_interface!$L$85:$L$174,MATCH(Berekeningen!AH$463,User_interface!$K$85:$K$174))*INDEX(User_interface!$M$85:$M$174,MATCH(Berekeningen!AH$463,User_interface!$K$85:$K$174))*User_interface!$L$54*User_interface!$L$55))</f>
        <v>0</v>
      </c>
      <c r="AI472" s="55">
        <f>IF(AI$463=" "," ",IF(AI$463&gt;=$P$463,0,INDEX(User_interface!$L$85:$L$174,MATCH(Berekeningen!AI$463,User_interface!$K$85:$K$174))*INDEX(User_interface!$M$85:$M$174,MATCH(Berekeningen!AI$463,User_interface!$K$85:$K$174))*User_interface!$L$54*User_interface!$L$55))</f>
        <v>0</v>
      </c>
      <c r="AJ472" s="55">
        <f>IF(AJ$463=" "," ",IF(AJ$463&gt;=$P$463,0,INDEX(User_interface!$L$85:$L$174,MATCH(Berekeningen!AJ$463,User_interface!$K$85:$K$174))*INDEX(User_interface!$M$85:$M$174,MATCH(Berekeningen!AJ$463,User_interface!$K$85:$K$174))*User_interface!$L$54*User_interface!$L$55))</f>
        <v>0</v>
      </c>
      <c r="AK472" s="55">
        <f>IF(AK$463=" "," ",IF(AK$463&gt;=$P$463,0,INDEX(User_interface!$L$85:$L$174,MATCH(Berekeningen!AK$463,User_interface!$K$85:$K$174))*INDEX(User_interface!$M$85:$M$174,MATCH(Berekeningen!AK$463,User_interface!$K$85:$K$174))*User_interface!$L$54*User_interface!$L$55))</f>
        <v>0</v>
      </c>
      <c r="AL472" s="55">
        <f>IF(AL$463=" "," ",IF(AL$463&gt;=$P$463,0,INDEX(User_interface!$L$85:$L$174,MATCH(Berekeningen!AL$463,User_interface!$K$85:$K$174))*INDEX(User_interface!$M$85:$M$174,MATCH(Berekeningen!AL$463,User_interface!$K$85:$K$174))*User_interface!$L$54*User_interface!$L$55))</f>
        <v>0</v>
      </c>
      <c r="AM472" s="55">
        <f>IF(AM$463=" "," ",IF(AM$463&gt;=$P$463,0,INDEX(User_interface!$L$85:$L$174,MATCH(Berekeningen!AM$463,User_interface!$K$85:$K$174))*INDEX(User_interface!$M$85:$M$174,MATCH(Berekeningen!AM$463,User_interface!$K$85:$K$174))*User_interface!$L$54*User_interface!$L$55))</f>
        <v>0</v>
      </c>
      <c r="AN472" s="55">
        <f>IF(AN$463=" "," ",IF(AN$463&gt;=$P$463,0,INDEX(User_interface!$L$85:$L$174,MATCH(Berekeningen!AN$463,User_interface!$K$85:$K$174))*INDEX(User_interface!$M$85:$M$174,MATCH(Berekeningen!AN$463,User_interface!$K$85:$K$174))*User_interface!$L$54*User_interface!$L$55))</f>
        <v>0</v>
      </c>
      <c r="AO472" s="55">
        <f>IF(AO$463=" "," ",IF(AO$463&gt;=$P$463,0,INDEX(User_interface!$L$85:$L$174,MATCH(Berekeningen!AO$463,User_interface!$K$85:$K$174))*INDEX(User_interface!$M$85:$M$174,MATCH(Berekeningen!AO$463,User_interface!$K$85:$K$174))*User_interface!$L$54*User_interface!$L$55))</f>
        <v>0</v>
      </c>
      <c r="AP472" s="55">
        <f>IF(AP$463=" "," ",IF(AP$463&gt;=$P$463,0,INDEX(User_interface!$L$85:$L$174,MATCH(Berekeningen!AP$463,User_interface!$K$85:$K$174))*INDEX(User_interface!$M$85:$M$174,MATCH(Berekeningen!AP$463,User_interface!$K$85:$K$174))*User_interface!$L$54*User_interface!$L$55))</f>
        <v>0</v>
      </c>
      <c r="AQ472" s="55">
        <f>IF(AQ$463=" "," ",IF(AQ$463&gt;=$P$463,0,INDEX(User_interface!$L$85:$L$174,MATCH(Berekeningen!AQ$463,User_interface!$K$85:$K$174))*INDEX(User_interface!$M$85:$M$174,MATCH(Berekeningen!AQ$463,User_interface!$K$85:$K$174))*User_interface!$L$54*User_interface!$L$55))</f>
        <v>0</v>
      </c>
      <c r="AR472" s="55">
        <f>IF(AR$463=" "," ",IF(AR$463&gt;=$P$463,0,INDEX(User_interface!$L$85:$L$174,MATCH(Berekeningen!AR$463,User_interface!$K$85:$K$174))*INDEX(User_interface!$M$85:$M$174,MATCH(Berekeningen!AR$463,User_interface!$K$85:$K$174))*User_interface!$L$54*User_interface!$L$55))</f>
        <v>0</v>
      </c>
      <c r="AS472" s="55">
        <f>IF(AS$463=" "," ",IF(AS$463&gt;=$P$463,0,INDEX(User_interface!$L$85:$L$174,MATCH(Berekeningen!AS$463,User_interface!$K$85:$K$174))*INDEX(User_interface!$M$85:$M$174,MATCH(Berekeningen!AS$463,User_interface!$K$85:$K$174))*User_interface!$L$54*User_interface!$L$55))</f>
        <v>0</v>
      </c>
      <c r="AT472" s="55">
        <f>IF(AT$463=" "," ",IF(AT$463&gt;=$P$463,0,INDEX(User_interface!$L$85:$L$174,MATCH(Berekeningen!AT$463,User_interface!$K$85:$K$174))*INDEX(User_interface!$M$85:$M$174,MATCH(Berekeningen!AT$463,User_interface!$K$85:$K$174))*User_interface!$L$54*User_interface!$L$55))</f>
        <v>0</v>
      </c>
      <c r="AU472" s="55">
        <f>IF(AU$463=" "," ",IF(AU$463&gt;=$P$463,0,INDEX(User_interface!$L$85:$L$174,MATCH(Berekeningen!AU$463,User_interface!$K$85:$K$174))*INDEX(User_interface!$M$85:$M$174,MATCH(Berekeningen!AU$463,User_interface!$K$85:$K$174))*User_interface!$L$54*User_interface!$L$55))</f>
        <v>0</v>
      </c>
      <c r="AV472" s="55">
        <f>IF(AV$463=" "," ",IF(AV$463&gt;=$P$463,0,INDEX(User_interface!$L$85:$L$174,MATCH(Berekeningen!AV$463,User_interface!$K$85:$K$174))*INDEX(User_interface!$M$85:$M$174,MATCH(Berekeningen!AV$463,User_interface!$K$85:$K$174))*User_interface!$L$54*User_interface!$L$55))</f>
        <v>0</v>
      </c>
      <c r="AW472" s="55">
        <f>IF(AW$463=" "," ",IF(AW$463&gt;=$P$463,0,INDEX(User_interface!$L$85:$L$174,MATCH(Berekeningen!AW$463,User_interface!$K$85:$K$174))*INDEX(User_interface!$M$85:$M$174,MATCH(Berekeningen!AW$463,User_interface!$K$85:$K$174))*User_interface!$L$54*User_interface!$L$55))</f>
        <v>0</v>
      </c>
      <c r="AX472" s="55">
        <f>IF(AX$463=" "," ",IF(AX$463&gt;=$P$463,0,INDEX(User_interface!$L$85:$L$174,MATCH(Berekeningen!AX$463,User_interface!$K$85:$K$174))*INDEX(User_interface!$M$85:$M$174,MATCH(Berekeningen!AX$463,User_interface!$K$85:$K$174))*User_interface!$L$54*User_interface!$L$55))</f>
        <v>0</v>
      </c>
      <c r="AY472" s="55">
        <f>IF(AY$463=" "," ",IF(AY$463&gt;=$P$463,0,INDEX(User_interface!$L$85:$L$174,MATCH(Berekeningen!AY$463,User_interface!$K$85:$K$174))*INDEX(User_interface!$M$85:$M$174,MATCH(Berekeningen!AY$463,User_interface!$K$85:$K$174))*User_interface!$L$54*User_interface!$L$55))</f>
        <v>0</v>
      </c>
      <c r="AZ472" s="55">
        <f>IF(AZ$463=" "," ",IF(AZ$463&gt;=$P$463,0,INDEX(User_interface!$L$85:$L$174,MATCH(Berekeningen!AZ$463,User_interface!$K$85:$K$174))*INDEX(User_interface!$M$85:$M$174,MATCH(Berekeningen!AZ$463,User_interface!$K$85:$K$174))*User_interface!$L$54*User_interface!$L$55))</f>
        <v>0</v>
      </c>
      <c r="BA472" s="55">
        <f>IF(BA$463=" "," ",IF(BA$463&gt;=$P$463,0,INDEX(User_interface!$L$85:$L$174,MATCH(Berekeningen!BA$463,User_interface!$K$85:$K$174))*INDEX(User_interface!$M$85:$M$174,MATCH(Berekeningen!BA$463,User_interface!$K$85:$K$174))*User_interface!$L$54*User_interface!$L$55))</f>
        <v>0</v>
      </c>
      <c r="BB472" s="55">
        <f>IF(BB$463=" "," ",IF(BB$463&gt;=$P$463,0,INDEX(User_interface!$L$85:$L$174,MATCH(Berekeningen!BB$463,User_interface!$K$85:$K$174))*INDEX(User_interface!$M$85:$M$174,MATCH(Berekeningen!BB$463,User_interface!$K$85:$K$174))*User_interface!$L$54*User_interface!$L$55))</f>
        <v>0</v>
      </c>
      <c r="BC472" s="55">
        <f>IF(BC$463=" "," ",IF(BC$463&gt;=$P$463,0,INDEX(User_interface!$L$85:$L$174,MATCH(Berekeningen!BC$463,User_interface!$K$85:$K$174))*INDEX(User_interface!$M$85:$M$174,MATCH(Berekeningen!BC$463,User_interface!$K$85:$K$174))*User_interface!$L$54*User_interface!$L$55))</f>
        <v>0</v>
      </c>
      <c r="BD472" s="55" t="str">
        <f>IF(BD$463=" "," ",IF(BD$463&gt;=$P$463,0,INDEX(User_interface!$L$85:$L$174,MATCH(Berekeningen!BD$463,User_interface!$K$85:$K$174))*INDEX(User_interface!$M$85:$M$174,MATCH(Berekeningen!BD$463,User_interface!$K$85:$K$174))*User_interface!$L$54*User_interface!$L$55))</f>
        <v xml:space="preserve"> </v>
      </c>
      <c r="BE472" s="55" t="str">
        <f>IF(BE$463=" "," ",IF(BE$463&gt;=$P$463,0,INDEX(User_interface!$L$85:$L$174,MATCH(Berekeningen!BE$463,User_interface!$K$85:$K$174))*INDEX(User_interface!$M$85:$M$174,MATCH(Berekeningen!BE$463,User_interface!$K$85:$K$174))*User_interface!$L$54*User_interface!$L$55))</f>
        <v xml:space="preserve"> </v>
      </c>
      <c r="BF472" s="55" t="str">
        <f>IF(BF$463=" "," ",IF(BF$463&gt;=$P$463,0,INDEX(User_interface!$L$85:$L$174,MATCH(Berekeningen!BF$463,User_interface!$K$85:$K$174))*INDEX(User_interface!$M$85:$M$174,MATCH(Berekeningen!BF$463,User_interface!$K$85:$K$174))*User_interface!$L$54*User_interface!$L$55))</f>
        <v xml:space="preserve"> </v>
      </c>
      <c r="BG472" s="55" t="str">
        <f>IF(BG$463=" "," ",IF(BG$463&gt;=$P$463,0,INDEX(User_interface!$L$85:$L$174,MATCH(Berekeningen!BG$463,User_interface!$K$85:$K$174))*INDEX(User_interface!$M$85:$M$174,MATCH(Berekeningen!BG$463,User_interface!$K$85:$K$174))*User_interface!$L$54*User_interface!$L$55))</f>
        <v xml:space="preserve"> </v>
      </c>
      <c r="BH472" s="55" t="str">
        <f>IF(BH$463=" "," ",IF(BH$463&gt;=$P$463,0,INDEX(User_interface!$L$85:$L$174,MATCH(Berekeningen!BH$463,User_interface!$K$85:$K$174))*INDEX(User_interface!$M$85:$M$174,MATCH(Berekeningen!BH$463,User_interface!$K$85:$K$174))*User_interface!$L$54*User_interface!$L$55))</f>
        <v xml:space="preserve"> </v>
      </c>
      <c r="BI472" s="55" t="str">
        <f>IF(BI$463=" "," ",IF(BI$463&gt;=$P$463,0,INDEX(User_interface!$L$85:$L$174,MATCH(Berekeningen!BI$463,User_interface!$K$85:$K$174))*INDEX(User_interface!$M$85:$M$174,MATCH(Berekeningen!BI$463,User_interface!$K$85:$K$174))*User_interface!$L$54*User_interface!$L$55))</f>
        <v xml:space="preserve"> </v>
      </c>
      <c r="BJ472" s="55" t="str">
        <f>IF(BJ$463=" "," ",IF(BJ$463&gt;=$P$463,0,INDEX(User_interface!$L$85:$L$174,MATCH(Berekeningen!BJ$463,User_interface!$K$85:$K$174))*INDEX(User_interface!$M$85:$M$174,MATCH(Berekeningen!BJ$463,User_interface!$K$85:$K$174))*User_interface!$L$54*User_interface!$L$55))</f>
        <v xml:space="preserve"> </v>
      </c>
      <c r="BK472" s="55" t="str">
        <f>IF(BK$463=" "," ",IF(BK$463&gt;=$P$463,0,INDEX(User_interface!$L$85:$L$174,MATCH(Berekeningen!BK$463,User_interface!$K$85:$K$174))*INDEX(User_interface!$M$85:$M$174,MATCH(Berekeningen!BK$463,User_interface!$K$85:$K$174))*User_interface!$L$54*User_interface!$L$55))</f>
        <v xml:space="preserve"> </v>
      </c>
      <c r="BL472" s="55" t="str">
        <f>IF(BL$463=" "," ",IF(BL$463&gt;=$P$463,0,INDEX(User_interface!$L$85:$L$174,MATCH(Berekeningen!BL$463,User_interface!$K$85:$K$174))*INDEX(User_interface!$M$85:$M$174,MATCH(Berekeningen!BL$463,User_interface!$K$85:$K$174))*User_interface!$L$54*User_interface!$L$55))</f>
        <v xml:space="preserve"> </v>
      </c>
      <c r="BM472" s="55" t="str">
        <f>IF(BM$463=" "," ",IF(BM$463&gt;=$P$463,0,INDEX(User_interface!$L$85:$L$174,MATCH(Berekeningen!BM$463,User_interface!$K$85:$K$174))*INDEX(User_interface!$M$85:$M$174,MATCH(Berekeningen!BM$463,User_interface!$K$85:$K$174))*User_interface!$L$54*User_interface!$L$55))</f>
        <v xml:space="preserve"> </v>
      </c>
    </row>
    <row r="473" spans="2:65">
      <c r="B473" s="88" t="s">
        <v>4</v>
      </c>
      <c r="C473" s="68" t="s">
        <v>194</v>
      </c>
      <c r="D473" s="68" t="s">
        <v>6</v>
      </c>
      <c r="E473" s="86" t="str">
        <f t="shared" si="25"/>
        <v>Ref.</v>
      </c>
      <c r="F473" s="55" t="str">
        <f>IF(F$463=" "," ",IF(F$463&gt;=$P$463,0,INDEX(User_interface!$P$85:$P$174,MATCH(Berekeningen!F$463,User_interface!$O$85:$O$174))*INDEX(User_interface!$Q$85:$Q$174,MATCH(Berekeningen!F$463,User_interface!$O$85:$O$174))*User_interface!$L$54*User_interface!$L$55))</f>
        <v xml:space="preserve"> </v>
      </c>
      <c r="G473" s="55" t="str">
        <f>IF(G$463=" "," ",IF(G$463&gt;=$P$463,0,INDEX(User_interface!$P$85:$P$174,MATCH(Berekeningen!G$463,User_interface!$O$85:$O$174))*INDEX(User_interface!$Q$85:$Q$174,MATCH(Berekeningen!G$463,User_interface!$O$85:$O$174))*User_interface!$L$54*User_interface!$L$55))</f>
        <v xml:space="preserve"> </v>
      </c>
      <c r="H473" s="55" t="str">
        <f>IF(H$463=" "," ",IF(H$463&gt;=$P$463,0,INDEX(User_interface!$P$85:$P$174,MATCH(Berekeningen!H$463,User_interface!$O$85:$O$174))*INDEX(User_interface!$Q$85:$Q$174,MATCH(Berekeningen!H$463,User_interface!$O$85:$O$174))*User_interface!$L$54*User_interface!$L$55))</f>
        <v xml:space="preserve"> </v>
      </c>
      <c r="I473" s="55" t="str">
        <f>IF(I$463=" "," ",IF(I$463&gt;=$P$463,0,INDEX(User_interface!$P$85:$P$174,MATCH(Berekeningen!I$463,User_interface!$O$85:$O$174))*INDEX(User_interface!$Q$85:$Q$174,MATCH(Berekeningen!I$463,User_interface!$O$85:$O$174))*User_interface!$L$54*User_interface!$L$55))</f>
        <v xml:space="preserve"> </v>
      </c>
      <c r="J473" s="55" t="str">
        <f>IF(J$463=" "," ",IF(J$463&gt;=$P$463,0,INDEX(User_interface!$P$85:$P$174,MATCH(Berekeningen!J$463,User_interface!$O$85:$O$174))*INDEX(User_interface!$Q$85:$Q$174,MATCH(Berekeningen!J$463,User_interface!$O$85:$O$174))*User_interface!$L$54*User_interface!$L$55))</f>
        <v xml:space="preserve"> </v>
      </c>
      <c r="K473" s="55" t="str">
        <f>IF(K$463=" "," ",IF(K$463&gt;=$P$463,0,INDEX(User_interface!$P$85:$P$174,MATCH(Berekeningen!K$463,User_interface!$O$85:$O$174))*INDEX(User_interface!$Q$85:$Q$174,MATCH(Berekeningen!K$463,User_interface!$O$85:$O$174))*User_interface!$L$54*User_interface!$L$55))</f>
        <v xml:space="preserve"> </v>
      </c>
      <c r="L473" s="55" t="str">
        <f>IF(L$463=" "," ",IF(L$463&gt;=$P$463,0,INDEX(User_interface!$P$85:$P$174,MATCH(Berekeningen!L$463,User_interface!$O$85:$O$174))*INDEX(User_interface!$Q$85:$Q$174,MATCH(Berekeningen!L$463,User_interface!$O$85:$O$174))*User_interface!$L$54*User_interface!$L$55))</f>
        <v xml:space="preserve"> </v>
      </c>
      <c r="M473" s="55" t="str">
        <f>IF(M$463=" "," ",IF(M$463&gt;=$P$463,0,INDEX(User_interface!$P$85:$P$174,MATCH(Berekeningen!M$463,User_interface!$O$85:$O$174))*INDEX(User_interface!$Q$85:$Q$174,MATCH(Berekeningen!M$463,User_interface!$O$85:$O$174))*User_interface!$L$54*User_interface!$L$55))</f>
        <v xml:space="preserve"> </v>
      </c>
      <c r="N473" s="55" t="str">
        <f>IF(N$463=" "," ",IF(N$463&gt;=$P$463,0,INDEX(User_interface!$P$85:$P$174,MATCH(Berekeningen!N$463,User_interface!$O$85:$O$174))*INDEX(User_interface!$Q$85:$Q$174,MATCH(Berekeningen!N$463,User_interface!$O$85:$O$174))*User_interface!$L$54*User_interface!$L$55))</f>
        <v xml:space="preserve"> </v>
      </c>
      <c r="O473" s="55" t="str">
        <f>IF(O$463=" "," ",IF(O$463&gt;=$P$463,0,INDEX(User_interface!$P$85:$P$174,MATCH(Berekeningen!O$463,User_interface!$O$85:$O$174))*INDEX(User_interface!$Q$85:$Q$174,MATCH(Berekeningen!O$463,User_interface!$O$85:$O$174))*User_interface!$L$54*User_interface!$L$55))</f>
        <v xml:space="preserve"> </v>
      </c>
      <c r="P473" s="55">
        <f>IF(P$463=" "," ",IF(P$463&gt;=$P$463,0,INDEX(User_interface!$P$85:$P$174,MATCH(Berekeningen!P$463,User_interface!$O$85:$O$174))*INDEX(User_interface!$Q$85:$Q$174,MATCH(Berekeningen!P$463,User_interface!$O$85:$O$174))*User_interface!$L$54*User_interface!$L$55))</f>
        <v>0</v>
      </c>
      <c r="Q473" s="55">
        <f>IF(Q$463=" "," ",IF(Q$463&gt;=$P$463,0,INDEX(User_interface!$P$85:$P$174,MATCH(Berekeningen!Q$463,User_interface!$O$85:$O$174))*INDEX(User_interface!$Q$85:$Q$174,MATCH(Berekeningen!Q$463,User_interface!$O$85:$O$174))*User_interface!$L$54*User_interface!$L$55))</f>
        <v>0</v>
      </c>
      <c r="R473" s="55">
        <f>IF(R$463=" "," ",IF(R$463&gt;=$P$463,0,INDEX(User_interface!$P$85:$P$174,MATCH(Berekeningen!R$463,User_interface!$O$85:$O$174))*INDEX(User_interface!$Q$85:$Q$174,MATCH(Berekeningen!R$463,User_interface!$O$85:$O$174))*User_interface!$L$54*User_interface!$L$55))</f>
        <v>0</v>
      </c>
      <c r="S473" s="55">
        <f>IF(S$463=" "," ",IF(S$463&gt;=$P$463,0,INDEX(User_interface!$P$85:$P$174,MATCH(Berekeningen!S$463,User_interface!$O$85:$O$174))*INDEX(User_interface!$Q$85:$Q$174,MATCH(Berekeningen!S$463,User_interface!$O$85:$O$174))*User_interface!$L$54*User_interface!$L$55))</f>
        <v>0</v>
      </c>
      <c r="T473" s="55">
        <f>IF(T$463=" "," ",IF(T$463&gt;=$P$463,0,INDEX(User_interface!$P$85:$P$174,MATCH(Berekeningen!T$463,User_interface!$O$85:$O$174))*INDEX(User_interface!$Q$85:$Q$174,MATCH(Berekeningen!T$463,User_interface!$O$85:$O$174))*User_interface!$L$54*User_interface!$L$55))</f>
        <v>0</v>
      </c>
      <c r="U473" s="55">
        <f>IF(U$463=" "," ",IF(U$463&gt;=$P$463,0,INDEX(User_interface!$P$85:$P$174,MATCH(Berekeningen!U$463,User_interface!$O$85:$O$174))*INDEX(User_interface!$Q$85:$Q$174,MATCH(Berekeningen!U$463,User_interface!$O$85:$O$174))*User_interface!$L$54*User_interface!$L$55))</f>
        <v>0</v>
      </c>
      <c r="V473" s="55">
        <f>IF(V$463=" "," ",IF(V$463&gt;=$P$463,0,INDEX(User_interface!$P$85:$P$174,MATCH(Berekeningen!V$463,User_interface!$O$85:$O$174))*INDEX(User_interface!$Q$85:$Q$174,MATCH(Berekeningen!V$463,User_interface!$O$85:$O$174))*User_interface!$L$54*User_interface!$L$55))</f>
        <v>0</v>
      </c>
      <c r="W473" s="55">
        <f>IF(W$463=" "," ",IF(W$463&gt;=$P$463,0,INDEX(User_interface!$P$85:$P$174,MATCH(Berekeningen!W$463,User_interface!$O$85:$O$174))*INDEX(User_interface!$Q$85:$Q$174,MATCH(Berekeningen!W$463,User_interface!$O$85:$O$174))*User_interface!$L$54*User_interface!$L$55))</f>
        <v>0</v>
      </c>
      <c r="X473" s="55">
        <f>IF(X$463=" "," ",IF(X$463&gt;=$P$463,0,INDEX(User_interface!$P$85:$P$174,MATCH(Berekeningen!X$463,User_interface!$O$85:$O$174))*INDEX(User_interface!$Q$85:$Q$174,MATCH(Berekeningen!X$463,User_interface!$O$85:$O$174))*User_interface!$L$54*User_interface!$L$55))</f>
        <v>0</v>
      </c>
      <c r="Y473" s="55">
        <f>IF(Y$463=" "," ",IF(Y$463&gt;=$P$463,0,INDEX(User_interface!$P$85:$P$174,MATCH(Berekeningen!Y$463,User_interface!$O$85:$O$174))*INDEX(User_interface!$Q$85:$Q$174,MATCH(Berekeningen!Y$463,User_interface!$O$85:$O$174))*User_interface!$L$54*User_interface!$L$55))</f>
        <v>0</v>
      </c>
      <c r="Z473" s="55">
        <f>IF(Z$463=" "," ",IF(Z$463&gt;=$P$463,0,INDEX(User_interface!$P$85:$P$174,MATCH(Berekeningen!Z$463,User_interface!$O$85:$O$174))*INDEX(User_interface!$Q$85:$Q$174,MATCH(Berekeningen!Z$463,User_interface!$O$85:$O$174))*User_interface!$L$54*User_interface!$L$55))</f>
        <v>0</v>
      </c>
      <c r="AA473" s="55">
        <f>IF(AA$463=" "," ",IF(AA$463&gt;=$P$463,0,INDEX(User_interface!$P$85:$P$174,MATCH(Berekeningen!AA$463,User_interface!$O$85:$O$174))*INDEX(User_interface!$Q$85:$Q$174,MATCH(Berekeningen!AA$463,User_interface!$O$85:$O$174))*User_interface!$L$54*User_interface!$L$55))</f>
        <v>0</v>
      </c>
      <c r="AB473" s="55">
        <f>IF(AB$463=" "," ",IF(AB$463&gt;=$P$463,0,INDEX(User_interface!$P$85:$P$174,MATCH(Berekeningen!AB$463,User_interface!$O$85:$O$174))*INDEX(User_interface!$Q$85:$Q$174,MATCH(Berekeningen!AB$463,User_interface!$O$85:$O$174))*User_interface!$L$54*User_interface!$L$55))</f>
        <v>0</v>
      </c>
      <c r="AC473" s="55">
        <f>IF(AC$463=" "," ",IF(AC$463&gt;=$P$463,0,INDEX(User_interface!$P$85:$P$174,MATCH(Berekeningen!AC$463,User_interface!$O$85:$O$174))*INDEX(User_interface!$Q$85:$Q$174,MATCH(Berekeningen!AC$463,User_interface!$O$85:$O$174))*User_interface!$L$54*User_interface!$L$55))</f>
        <v>0</v>
      </c>
      <c r="AD473" s="55">
        <f>IF(AD$463=" "," ",IF(AD$463&gt;=$P$463,0,INDEX(User_interface!$P$85:$P$174,MATCH(Berekeningen!AD$463,User_interface!$O$85:$O$174))*INDEX(User_interface!$Q$85:$Q$174,MATCH(Berekeningen!AD$463,User_interface!$O$85:$O$174))*User_interface!$L$54*User_interface!$L$55))</f>
        <v>0</v>
      </c>
      <c r="AE473" s="55">
        <f>IF(AE$463=" "," ",IF(AE$463&gt;=$P$463,0,INDEX(User_interface!$P$85:$P$174,MATCH(Berekeningen!AE$463,User_interface!$O$85:$O$174))*INDEX(User_interface!$Q$85:$Q$174,MATCH(Berekeningen!AE$463,User_interface!$O$85:$O$174))*User_interface!$L$54*User_interface!$L$55))</f>
        <v>0</v>
      </c>
      <c r="AF473" s="55">
        <f>IF(AF$463=" "," ",IF(AF$463&gt;=$P$463,0,INDEX(User_interface!$P$85:$P$174,MATCH(Berekeningen!AF$463,User_interface!$O$85:$O$174))*INDEX(User_interface!$Q$85:$Q$174,MATCH(Berekeningen!AF$463,User_interface!$O$85:$O$174))*User_interface!$L$54*User_interface!$L$55))</f>
        <v>0</v>
      </c>
      <c r="AG473" s="55">
        <f>IF(AG$463=" "," ",IF(AG$463&gt;=$P$463,0,INDEX(User_interface!$P$85:$P$174,MATCH(Berekeningen!AG$463,User_interface!$O$85:$O$174))*INDEX(User_interface!$Q$85:$Q$174,MATCH(Berekeningen!AG$463,User_interface!$O$85:$O$174))*User_interface!$L$54*User_interface!$L$55))</f>
        <v>0</v>
      </c>
      <c r="AH473" s="55">
        <f>IF(AH$463=" "," ",IF(AH$463&gt;=$P$463,0,INDEX(User_interface!$P$85:$P$174,MATCH(Berekeningen!AH$463,User_interface!$O$85:$O$174))*INDEX(User_interface!$Q$85:$Q$174,MATCH(Berekeningen!AH$463,User_interface!$O$85:$O$174))*User_interface!$L$54*User_interface!$L$55))</f>
        <v>0</v>
      </c>
      <c r="AI473" s="55">
        <f>IF(AI$463=" "," ",IF(AI$463&gt;=$P$463,0,INDEX(User_interface!$P$85:$P$174,MATCH(Berekeningen!AI$463,User_interface!$O$85:$O$174))*INDEX(User_interface!$Q$85:$Q$174,MATCH(Berekeningen!AI$463,User_interface!$O$85:$O$174))*User_interface!$L$54*User_interface!$L$55))</f>
        <v>0</v>
      </c>
      <c r="AJ473" s="55">
        <f>IF(AJ$463=" "," ",IF(AJ$463&gt;=$P$463,0,INDEX(User_interface!$P$85:$P$174,MATCH(Berekeningen!AJ$463,User_interface!$O$85:$O$174))*INDEX(User_interface!$Q$85:$Q$174,MATCH(Berekeningen!AJ$463,User_interface!$O$85:$O$174))*User_interface!$L$54*User_interface!$L$55))</f>
        <v>0</v>
      </c>
      <c r="AK473" s="55">
        <f>IF(AK$463=" "," ",IF(AK$463&gt;=$P$463,0,INDEX(User_interface!$P$85:$P$174,MATCH(Berekeningen!AK$463,User_interface!$O$85:$O$174))*INDEX(User_interface!$Q$85:$Q$174,MATCH(Berekeningen!AK$463,User_interface!$O$85:$O$174))*User_interface!$L$54*User_interface!$L$55))</f>
        <v>0</v>
      </c>
      <c r="AL473" s="55">
        <f>IF(AL$463=" "," ",IF(AL$463&gt;=$P$463,0,INDEX(User_interface!$P$85:$P$174,MATCH(Berekeningen!AL$463,User_interface!$O$85:$O$174))*INDEX(User_interface!$Q$85:$Q$174,MATCH(Berekeningen!AL$463,User_interface!$O$85:$O$174))*User_interface!$L$54*User_interface!$L$55))</f>
        <v>0</v>
      </c>
      <c r="AM473" s="55">
        <f>IF(AM$463=" "," ",IF(AM$463&gt;=$P$463,0,INDEX(User_interface!$P$85:$P$174,MATCH(Berekeningen!AM$463,User_interface!$O$85:$O$174))*INDEX(User_interface!$Q$85:$Q$174,MATCH(Berekeningen!AM$463,User_interface!$O$85:$O$174))*User_interface!$L$54*User_interface!$L$55))</f>
        <v>0</v>
      </c>
      <c r="AN473" s="55">
        <f>IF(AN$463=" "," ",IF(AN$463&gt;=$P$463,0,INDEX(User_interface!$P$85:$P$174,MATCH(Berekeningen!AN$463,User_interface!$O$85:$O$174))*INDEX(User_interface!$Q$85:$Q$174,MATCH(Berekeningen!AN$463,User_interface!$O$85:$O$174))*User_interface!$L$54*User_interface!$L$55))</f>
        <v>0</v>
      </c>
      <c r="AO473" s="55">
        <f>IF(AO$463=" "," ",IF(AO$463&gt;=$P$463,0,INDEX(User_interface!$P$85:$P$174,MATCH(Berekeningen!AO$463,User_interface!$O$85:$O$174))*INDEX(User_interface!$Q$85:$Q$174,MATCH(Berekeningen!AO$463,User_interface!$O$85:$O$174))*User_interface!$L$54*User_interface!$L$55))</f>
        <v>0</v>
      </c>
      <c r="AP473" s="55">
        <f>IF(AP$463=" "," ",IF(AP$463&gt;=$P$463,0,INDEX(User_interface!$P$85:$P$174,MATCH(Berekeningen!AP$463,User_interface!$O$85:$O$174))*INDEX(User_interface!$Q$85:$Q$174,MATCH(Berekeningen!AP$463,User_interface!$O$85:$O$174))*User_interface!$L$54*User_interface!$L$55))</f>
        <v>0</v>
      </c>
      <c r="AQ473" s="55">
        <f>IF(AQ$463=" "," ",IF(AQ$463&gt;=$P$463,0,INDEX(User_interface!$P$85:$P$174,MATCH(Berekeningen!AQ$463,User_interface!$O$85:$O$174))*INDEX(User_interface!$Q$85:$Q$174,MATCH(Berekeningen!AQ$463,User_interface!$O$85:$O$174))*User_interface!$L$54*User_interface!$L$55))</f>
        <v>0</v>
      </c>
      <c r="AR473" s="55">
        <f>IF(AR$463=" "," ",IF(AR$463&gt;=$P$463,0,INDEX(User_interface!$P$85:$P$174,MATCH(Berekeningen!AR$463,User_interface!$O$85:$O$174))*INDEX(User_interface!$Q$85:$Q$174,MATCH(Berekeningen!AR$463,User_interface!$O$85:$O$174))*User_interface!$L$54*User_interface!$L$55))</f>
        <v>0</v>
      </c>
      <c r="AS473" s="55">
        <f>IF(AS$463=" "," ",IF(AS$463&gt;=$P$463,0,INDEX(User_interface!$P$85:$P$174,MATCH(Berekeningen!AS$463,User_interface!$O$85:$O$174))*INDEX(User_interface!$Q$85:$Q$174,MATCH(Berekeningen!AS$463,User_interface!$O$85:$O$174))*User_interface!$L$54*User_interface!$L$55))</f>
        <v>0</v>
      </c>
      <c r="AT473" s="55">
        <f>IF(AT$463=" "," ",IF(AT$463&gt;=$P$463,0,INDEX(User_interface!$P$85:$P$174,MATCH(Berekeningen!AT$463,User_interface!$O$85:$O$174))*INDEX(User_interface!$Q$85:$Q$174,MATCH(Berekeningen!AT$463,User_interface!$O$85:$O$174))*User_interface!$L$54*User_interface!$L$55))</f>
        <v>0</v>
      </c>
      <c r="AU473" s="55">
        <f>IF(AU$463=" "," ",IF(AU$463&gt;=$P$463,0,INDEX(User_interface!$P$85:$P$174,MATCH(Berekeningen!AU$463,User_interface!$O$85:$O$174))*INDEX(User_interface!$Q$85:$Q$174,MATCH(Berekeningen!AU$463,User_interface!$O$85:$O$174))*User_interface!$L$54*User_interface!$L$55))</f>
        <v>0</v>
      </c>
      <c r="AV473" s="55">
        <f>IF(AV$463=" "," ",IF(AV$463&gt;=$P$463,0,INDEX(User_interface!$P$85:$P$174,MATCH(Berekeningen!AV$463,User_interface!$O$85:$O$174))*INDEX(User_interface!$Q$85:$Q$174,MATCH(Berekeningen!AV$463,User_interface!$O$85:$O$174))*User_interface!$L$54*User_interface!$L$55))</f>
        <v>0</v>
      </c>
      <c r="AW473" s="55">
        <f>IF(AW$463=" "," ",IF(AW$463&gt;=$P$463,0,INDEX(User_interface!$P$85:$P$174,MATCH(Berekeningen!AW$463,User_interface!$O$85:$O$174))*INDEX(User_interface!$Q$85:$Q$174,MATCH(Berekeningen!AW$463,User_interface!$O$85:$O$174))*User_interface!$L$54*User_interface!$L$55))</f>
        <v>0</v>
      </c>
      <c r="AX473" s="55">
        <f>IF(AX$463=" "," ",IF(AX$463&gt;=$P$463,0,INDEX(User_interface!$P$85:$P$174,MATCH(Berekeningen!AX$463,User_interface!$O$85:$O$174))*INDEX(User_interface!$Q$85:$Q$174,MATCH(Berekeningen!AX$463,User_interface!$O$85:$O$174))*User_interface!$L$54*User_interface!$L$55))</f>
        <v>0</v>
      </c>
      <c r="AY473" s="55">
        <f>IF(AY$463=" "," ",IF(AY$463&gt;=$P$463,0,INDEX(User_interface!$P$85:$P$174,MATCH(Berekeningen!AY$463,User_interface!$O$85:$O$174))*INDEX(User_interface!$Q$85:$Q$174,MATCH(Berekeningen!AY$463,User_interface!$O$85:$O$174))*User_interface!$L$54*User_interface!$L$55))</f>
        <v>0</v>
      </c>
      <c r="AZ473" s="55">
        <f>IF(AZ$463=" "," ",IF(AZ$463&gt;=$P$463,0,INDEX(User_interface!$P$85:$P$174,MATCH(Berekeningen!AZ$463,User_interface!$O$85:$O$174))*INDEX(User_interface!$Q$85:$Q$174,MATCH(Berekeningen!AZ$463,User_interface!$O$85:$O$174))*User_interface!$L$54*User_interface!$L$55))</f>
        <v>0</v>
      </c>
      <c r="BA473" s="55">
        <f>IF(BA$463=" "," ",IF(BA$463&gt;=$P$463,0,INDEX(User_interface!$P$85:$P$174,MATCH(Berekeningen!BA$463,User_interface!$O$85:$O$174))*INDEX(User_interface!$Q$85:$Q$174,MATCH(Berekeningen!BA$463,User_interface!$O$85:$O$174))*User_interface!$L$54*User_interface!$L$55))</f>
        <v>0</v>
      </c>
      <c r="BB473" s="55">
        <f>IF(BB$463=" "," ",IF(BB$463&gt;=$P$463,0,INDEX(User_interface!$P$85:$P$174,MATCH(Berekeningen!BB$463,User_interface!$O$85:$O$174))*INDEX(User_interface!$Q$85:$Q$174,MATCH(Berekeningen!BB$463,User_interface!$O$85:$O$174))*User_interface!$L$54*User_interface!$L$55))</f>
        <v>0</v>
      </c>
      <c r="BC473" s="55">
        <f>IF(BC$463=" "," ",IF(BC$463&gt;=$P$463,0,INDEX(User_interface!$P$85:$P$174,MATCH(Berekeningen!BC$463,User_interface!$O$85:$O$174))*INDEX(User_interface!$Q$85:$Q$174,MATCH(Berekeningen!BC$463,User_interface!$O$85:$O$174))*User_interface!$L$54*User_interface!$L$55))</f>
        <v>0</v>
      </c>
      <c r="BD473" s="55" t="str">
        <f>IF(BD$463=" "," ",IF(BD$463&gt;=$P$463,0,INDEX(User_interface!$P$85:$P$174,MATCH(Berekeningen!BD$463,User_interface!$O$85:$O$174))*INDEX(User_interface!$Q$85:$Q$174,MATCH(Berekeningen!BD$463,User_interface!$O$85:$O$174))*User_interface!$L$54*User_interface!$L$55))</f>
        <v xml:space="preserve"> </v>
      </c>
      <c r="BE473" s="55" t="str">
        <f>IF(BE$463=" "," ",IF(BE$463&gt;=$P$463,0,INDEX(User_interface!$P$85:$P$174,MATCH(Berekeningen!BE$463,User_interface!$O$85:$O$174))*INDEX(User_interface!$Q$85:$Q$174,MATCH(Berekeningen!BE$463,User_interface!$O$85:$O$174))*User_interface!$L$54*User_interface!$L$55))</f>
        <v xml:space="preserve"> </v>
      </c>
      <c r="BF473" s="55" t="str">
        <f>IF(BF$463=" "," ",IF(BF$463&gt;=$P$463,0,INDEX(User_interface!$P$85:$P$174,MATCH(Berekeningen!BF$463,User_interface!$O$85:$O$174))*INDEX(User_interface!$Q$85:$Q$174,MATCH(Berekeningen!BF$463,User_interface!$O$85:$O$174))*User_interface!$L$54*User_interface!$L$55))</f>
        <v xml:space="preserve"> </v>
      </c>
      <c r="BG473" s="55" t="str">
        <f>IF(BG$463=" "," ",IF(BG$463&gt;=$P$463,0,INDEX(User_interface!$P$85:$P$174,MATCH(Berekeningen!BG$463,User_interface!$O$85:$O$174))*INDEX(User_interface!$Q$85:$Q$174,MATCH(Berekeningen!BG$463,User_interface!$O$85:$O$174))*User_interface!$L$54*User_interface!$L$55))</f>
        <v xml:space="preserve"> </v>
      </c>
      <c r="BH473" s="55" t="str">
        <f>IF(BH$463=" "," ",IF(BH$463&gt;=$P$463,0,INDEX(User_interface!$P$85:$P$174,MATCH(Berekeningen!BH$463,User_interface!$O$85:$O$174))*INDEX(User_interface!$Q$85:$Q$174,MATCH(Berekeningen!BH$463,User_interface!$O$85:$O$174))*User_interface!$L$54*User_interface!$L$55))</f>
        <v xml:space="preserve"> </v>
      </c>
      <c r="BI473" s="55" t="str">
        <f>IF(BI$463=" "," ",IF(BI$463&gt;=$P$463,0,INDEX(User_interface!$P$85:$P$174,MATCH(Berekeningen!BI$463,User_interface!$O$85:$O$174))*INDEX(User_interface!$Q$85:$Q$174,MATCH(Berekeningen!BI$463,User_interface!$O$85:$O$174))*User_interface!$L$54*User_interface!$L$55))</f>
        <v xml:space="preserve"> </v>
      </c>
      <c r="BJ473" s="55" t="str">
        <f>IF(BJ$463=" "," ",IF(BJ$463&gt;=$P$463,0,INDEX(User_interface!$P$85:$P$174,MATCH(Berekeningen!BJ$463,User_interface!$O$85:$O$174))*INDEX(User_interface!$Q$85:$Q$174,MATCH(Berekeningen!BJ$463,User_interface!$O$85:$O$174))*User_interface!$L$54*User_interface!$L$55))</f>
        <v xml:space="preserve"> </v>
      </c>
      <c r="BK473" s="55" t="str">
        <f>IF(BK$463=" "," ",IF(BK$463&gt;=$P$463,0,INDEX(User_interface!$P$85:$P$174,MATCH(Berekeningen!BK$463,User_interface!$O$85:$O$174))*INDEX(User_interface!$Q$85:$Q$174,MATCH(Berekeningen!BK$463,User_interface!$O$85:$O$174))*User_interface!$L$54*User_interface!$L$55))</f>
        <v xml:space="preserve"> </v>
      </c>
      <c r="BL473" s="55" t="str">
        <f>IF(BL$463=" "," ",IF(BL$463&gt;=$P$463,0,INDEX(User_interface!$P$85:$P$174,MATCH(Berekeningen!BL$463,User_interface!$O$85:$O$174))*INDEX(User_interface!$Q$85:$Q$174,MATCH(Berekeningen!BL$463,User_interface!$O$85:$O$174))*User_interface!$L$54*User_interface!$L$55))</f>
        <v xml:space="preserve"> </v>
      </c>
      <c r="BM473" s="55" t="str">
        <f>IF(BM$463=" "," ",IF(BM$463&gt;=$P$463,0,INDEX(User_interface!$P$85:$P$174,MATCH(Berekeningen!BM$463,User_interface!$O$85:$O$174))*INDEX(User_interface!$Q$85:$Q$174,MATCH(Berekeningen!BM$463,User_interface!$O$85:$O$174))*User_interface!$L$54*User_interface!$L$55))</f>
        <v xml:space="preserve"> </v>
      </c>
    </row>
    <row r="474" spans="2:65">
      <c r="B474" s="68" t="s">
        <v>4</v>
      </c>
      <c r="C474" s="68" t="s">
        <v>117</v>
      </c>
      <c r="D474" s="68" t="s">
        <v>6</v>
      </c>
      <c r="E474" s="86" t="str">
        <f t="shared" si="25"/>
        <v>Ref.</v>
      </c>
      <c r="F474" s="55" t="str">
        <f>IF(F$463=" "," ",IF(F$463&gt;=$P$463,0,INDEX(User_interface!$C$85:$C$174,MATCH(Berekeningen!F$463,User_interface!$B$85:$B$174))*INDEX(User_interface!$D$85:$D$174,MATCH(Berekeningen!F$463,User_interface!$B$85:$B$174))*User_interface!$L$54*User_interface!$L$55))</f>
        <v xml:space="preserve"> </v>
      </c>
      <c r="G474" s="55" t="str">
        <f>IF(G$463=" "," ",IF(G$463&gt;=$P$463,0,INDEX(User_interface!$C$85:$C$174,MATCH(Berekeningen!G$463,User_interface!$B$85:$B$174))*INDEX(User_interface!$D$85:$D$174,MATCH(Berekeningen!G$463,User_interface!$B$85:$B$174))*User_interface!$L$54*User_interface!$L$55))</f>
        <v xml:space="preserve"> </v>
      </c>
      <c r="H474" s="55" t="str">
        <f>IF(H$463=" "," ",IF(H$463&gt;=$P$463,0,INDEX(User_interface!$C$85:$C$174,MATCH(Berekeningen!H$463,User_interface!$B$85:$B$174))*INDEX(User_interface!$D$85:$D$174,MATCH(Berekeningen!H$463,User_interface!$B$85:$B$174))*User_interface!$L$54*User_interface!$L$55))</f>
        <v xml:space="preserve"> </v>
      </c>
      <c r="I474" s="55" t="str">
        <f>IF(I$463=" "," ",IF(I$463&gt;=$P$463,0,INDEX(User_interface!$C$85:$C$174,MATCH(Berekeningen!I$463,User_interface!$B$85:$B$174))*INDEX(User_interface!$D$85:$D$174,MATCH(Berekeningen!I$463,User_interface!$B$85:$B$174))*User_interface!$L$54*User_interface!$L$55))</f>
        <v xml:space="preserve"> </v>
      </c>
      <c r="J474" s="55" t="str">
        <f>IF(J$463=" "," ",IF(J$463&gt;=$P$463,0,INDEX(User_interface!$C$85:$C$174,MATCH(Berekeningen!J$463,User_interface!$B$85:$B$174))*INDEX(User_interface!$D$85:$D$174,MATCH(Berekeningen!J$463,User_interface!$B$85:$B$174))*User_interface!$L$54*User_interface!$L$55))</f>
        <v xml:space="preserve"> </v>
      </c>
      <c r="K474" s="55" t="str">
        <f>IF(K$463=" "," ",IF(K$463&gt;=$P$463,0,INDEX(User_interface!$C$85:$C$174,MATCH(Berekeningen!K$463,User_interface!$B$85:$B$174))*INDEX(User_interface!$D$85:$D$174,MATCH(Berekeningen!K$463,User_interface!$B$85:$B$174))*User_interface!$L$54*User_interface!$L$55))</f>
        <v xml:space="preserve"> </v>
      </c>
      <c r="L474" s="55" t="str">
        <f>IF(L$463=" "," ",IF(L$463&gt;=$P$463,0,INDEX(User_interface!$C$85:$C$174,MATCH(Berekeningen!L$463,User_interface!$B$85:$B$174))*INDEX(User_interface!$D$85:$D$174,MATCH(Berekeningen!L$463,User_interface!$B$85:$B$174))*User_interface!$L$54*User_interface!$L$55))</f>
        <v xml:space="preserve"> </v>
      </c>
      <c r="M474" s="55" t="str">
        <f>IF(M$463=" "," ",IF(M$463&gt;=$P$463,0,INDEX(User_interface!$C$85:$C$174,MATCH(Berekeningen!M$463,User_interface!$B$85:$B$174))*INDEX(User_interface!$D$85:$D$174,MATCH(Berekeningen!M$463,User_interface!$B$85:$B$174))*User_interface!$L$54*User_interface!$L$55))</f>
        <v xml:space="preserve"> </v>
      </c>
      <c r="N474" s="55" t="str">
        <f>IF(N$463=" "," ",IF(N$463&gt;=$P$463,0,INDEX(User_interface!$C$85:$C$174,MATCH(Berekeningen!N$463,User_interface!$B$85:$B$174))*INDEX(User_interface!$D$85:$D$174,MATCH(Berekeningen!N$463,User_interface!$B$85:$B$174))*User_interface!$L$54*User_interface!$L$55))</f>
        <v xml:space="preserve"> </v>
      </c>
      <c r="O474" s="55" t="str">
        <f>IF(O$463=" "," ",IF(O$463&gt;=$P$463,0,INDEX(User_interface!$C$85:$C$174,MATCH(Berekeningen!O$463,User_interface!$B$85:$B$174))*INDEX(User_interface!$D$85:$D$174,MATCH(Berekeningen!O$463,User_interface!$B$85:$B$174))*User_interface!$L$54*User_interface!$L$55))</f>
        <v xml:space="preserve"> </v>
      </c>
      <c r="P474" s="55">
        <f>IF(P$463=" "," ",IF(P$463&gt;=$P$463,0,INDEX(User_interface!$C$85:$C$174,MATCH(Berekeningen!P$463,User_interface!$B$85:$B$174))*INDEX(User_interface!$D$85:$D$174,MATCH(Berekeningen!P$463,User_interface!$B$85:$B$174))*User_interface!$L$54*User_interface!$L$55))</f>
        <v>0</v>
      </c>
      <c r="Q474" s="55">
        <f>IF(Q$463=" "," ",IF(Q$463&gt;=$P$463,0,INDEX(User_interface!$C$85:$C$174,MATCH(Berekeningen!Q$463,User_interface!$B$85:$B$174))*INDEX(User_interface!$D$85:$D$174,MATCH(Berekeningen!Q$463,User_interface!$B$85:$B$174))*User_interface!$L$54*User_interface!$L$55))</f>
        <v>0</v>
      </c>
      <c r="R474" s="55">
        <f>IF(R$463=" "," ",IF(R$463&gt;=$P$463,0,INDEX(User_interface!$C$85:$C$174,MATCH(Berekeningen!R$463,User_interface!$B$85:$B$174))*INDEX(User_interface!$D$85:$D$174,MATCH(Berekeningen!R$463,User_interface!$B$85:$B$174))*User_interface!$L$54*User_interface!$L$55))</f>
        <v>0</v>
      </c>
      <c r="S474" s="55">
        <f>IF(S$463=" "," ",IF(S$463&gt;=$P$463,0,INDEX(User_interface!$C$85:$C$174,MATCH(Berekeningen!S$463,User_interface!$B$85:$B$174))*INDEX(User_interface!$D$85:$D$174,MATCH(Berekeningen!S$463,User_interface!$B$85:$B$174))*User_interface!$L$54*User_interface!$L$55))</f>
        <v>0</v>
      </c>
      <c r="T474" s="55">
        <f>IF(T$463=" "," ",IF(T$463&gt;=$P$463,0,INDEX(User_interface!$C$85:$C$174,MATCH(Berekeningen!T$463,User_interface!$B$85:$B$174))*INDEX(User_interface!$D$85:$D$174,MATCH(Berekeningen!T$463,User_interface!$B$85:$B$174))*User_interface!$L$54*User_interface!$L$55))</f>
        <v>0</v>
      </c>
      <c r="U474" s="55">
        <f>IF(U$463=" "," ",IF(U$463&gt;=$P$463,0,INDEX(User_interface!$C$85:$C$174,MATCH(Berekeningen!U$463,User_interface!$B$85:$B$174))*INDEX(User_interface!$D$85:$D$174,MATCH(Berekeningen!U$463,User_interface!$B$85:$B$174))*User_interface!$L$54*User_interface!$L$55))</f>
        <v>0</v>
      </c>
      <c r="V474" s="55">
        <f>IF(V$463=" "," ",IF(V$463&gt;=$P$463,0,INDEX(User_interface!$C$85:$C$174,MATCH(Berekeningen!V$463,User_interface!$B$85:$B$174))*INDEX(User_interface!$D$85:$D$174,MATCH(Berekeningen!V$463,User_interface!$B$85:$B$174))*User_interface!$L$54*User_interface!$L$55))</f>
        <v>0</v>
      </c>
      <c r="W474" s="55">
        <f>IF(W$463=" "," ",IF(W$463&gt;=$P$463,0,INDEX(User_interface!$C$85:$C$174,MATCH(Berekeningen!W$463,User_interface!$B$85:$B$174))*INDEX(User_interface!$D$85:$D$174,MATCH(Berekeningen!W$463,User_interface!$B$85:$B$174))*User_interface!$L$54*User_interface!$L$55))</f>
        <v>0</v>
      </c>
      <c r="X474" s="55">
        <f>IF(X$463=" "," ",IF(X$463&gt;=$P$463,0,INDEX(User_interface!$C$85:$C$174,MATCH(Berekeningen!X$463,User_interface!$B$85:$B$174))*INDEX(User_interface!$D$85:$D$174,MATCH(Berekeningen!X$463,User_interface!$B$85:$B$174))*User_interface!$L$54*User_interface!$L$55))</f>
        <v>0</v>
      </c>
      <c r="Y474" s="55">
        <f>IF(Y$463=" "," ",IF(Y$463&gt;=$P$463,0,INDEX(User_interface!$C$85:$C$174,MATCH(Berekeningen!Y$463,User_interface!$B$85:$B$174))*INDEX(User_interface!$D$85:$D$174,MATCH(Berekeningen!Y$463,User_interface!$B$85:$B$174))*User_interface!$L$54*User_interface!$L$55))</f>
        <v>0</v>
      </c>
      <c r="Z474" s="55">
        <f>IF(Z$463=" "," ",IF(Z$463&gt;=$P$463,0,INDEX(User_interface!$C$85:$C$174,MATCH(Berekeningen!Z$463,User_interface!$B$85:$B$174))*INDEX(User_interface!$D$85:$D$174,MATCH(Berekeningen!Z$463,User_interface!$B$85:$B$174))*User_interface!$L$54*User_interface!$L$55))</f>
        <v>0</v>
      </c>
      <c r="AA474" s="55">
        <f>IF(AA$463=" "," ",IF(AA$463&gt;=$P$463,0,INDEX(User_interface!$C$85:$C$174,MATCH(Berekeningen!AA$463,User_interface!$B$85:$B$174))*INDEX(User_interface!$D$85:$D$174,MATCH(Berekeningen!AA$463,User_interface!$B$85:$B$174))*User_interface!$L$54*User_interface!$L$55))</f>
        <v>0</v>
      </c>
      <c r="AB474" s="55">
        <f>IF(AB$463=" "," ",IF(AB$463&gt;=$P$463,0,INDEX(User_interface!$C$85:$C$174,MATCH(Berekeningen!AB$463,User_interface!$B$85:$B$174))*INDEX(User_interface!$D$85:$D$174,MATCH(Berekeningen!AB$463,User_interface!$B$85:$B$174))*User_interface!$L$54*User_interface!$L$55))</f>
        <v>0</v>
      </c>
      <c r="AC474" s="55">
        <f>IF(AC$463=" "," ",IF(AC$463&gt;=$P$463,0,INDEX(User_interface!$C$85:$C$174,MATCH(Berekeningen!AC$463,User_interface!$B$85:$B$174))*INDEX(User_interface!$D$85:$D$174,MATCH(Berekeningen!AC$463,User_interface!$B$85:$B$174))*User_interface!$L$54*User_interface!$L$55))</f>
        <v>0</v>
      </c>
      <c r="AD474" s="55">
        <f>IF(AD$463=" "," ",IF(AD$463&gt;=$P$463,0,INDEX(User_interface!$C$85:$C$174,MATCH(Berekeningen!AD$463,User_interface!$B$85:$B$174))*INDEX(User_interface!$D$85:$D$174,MATCH(Berekeningen!AD$463,User_interface!$B$85:$B$174))*User_interface!$L$54*User_interface!$L$55))</f>
        <v>0</v>
      </c>
      <c r="AE474" s="55">
        <f>IF(AE$463=" "," ",IF(AE$463&gt;=$P$463,0,INDEX(User_interface!$C$85:$C$174,MATCH(Berekeningen!AE$463,User_interface!$B$85:$B$174))*INDEX(User_interface!$D$85:$D$174,MATCH(Berekeningen!AE$463,User_interface!$B$85:$B$174))*User_interface!$L$54*User_interface!$L$55))</f>
        <v>0</v>
      </c>
      <c r="AF474" s="55">
        <f>IF(AF$463=" "," ",IF(AF$463&gt;=$P$463,0,INDEX(User_interface!$C$85:$C$174,MATCH(Berekeningen!AF$463,User_interface!$B$85:$B$174))*INDEX(User_interface!$D$85:$D$174,MATCH(Berekeningen!AF$463,User_interface!$B$85:$B$174))*User_interface!$L$54*User_interface!$L$55))</f>
        <v>0</v>
      </c>
      <c r="AG474" s="55">
        <f>IF(AG$463=" "," ",IF(AG$463&gt;=$P$463,0,INDEX(User_interface!$C$85:$C$174,MATCH(Berekeningen!AG$463,User_interface!$B$85:$B$174))*INDEX(User_interface!$D$85:$D$174,MATCH(Berekeningen!AG$463,User_interface!$B$85:$B$174))*User_interface!$L$54*User_interface!$L$55))</f>
        <v>0</v>
      </c>
      <c r="AH474" s="55">
        <f>IF(AH$463=" "," ",IF(AH$463&gt;=$P$463,0,INDEX(User_interface!$C$85:$C$174,MATCH(Berekeningen!AH$463,User_interface!$B$85:$B$174))*INDEX(User_interface!$D$85:$D$174,MATCH(Berekeningen!AH$463,User_interface!$B$85:$B$174))*User_interface!$L$54*User_interface!$L$55))</f>
        <v>0</v>
      </c>
      <c r="AI474" s="55">
        <f>IF(AI$463=" "," ",IF(AI$463&gt;=$P$463,0,INDEX(User_interface!$C$85:$C$174,MATCH(Berekeningen!AI$463,User_interface!$B$85:$B$174))*INDEX(User_interface!$D$85:$D$174,MATCH(Berekeningen!AI$463,User_interface!$B$85:$B$174))*User_interface!$L$54*User_interface!$L$55))</f>
        <v>0</v>
      </c>
      <c r="AJ474" s="55">
        <f>IF(AJ$463=" "," ",IF(AJ$463&gt;=$P$463,0,INDEX(User_interface!$C$85:$C$174,MATCH(Berekeningen!AJ$463,User_interface!$B$85:$B$174))*INDEX(User_interface!$D$85:$D$174,MATCH(Berekeningen!AJ$463,User_interface!$B$85:$B$174))*User_interface!$L$54*User_interface!$L$55))</f>
        <v>0</v>
      </c>
      <c r="AK474" s="55">
        <f>IF(AK$463=" "," ",IF(AK$463&gt;=$P$463,0,INDEX(User_interface!$C$85:$C$174,MATCH(Berekeningen!AK$463,User_interface!$B$85:$B$174))*INDEX(User_interface!$D$85:$D$174,MATCH(Berekeningen!AK$463,User_interface!$B$85:$B$174))*User_interface!$L$54*User_interface!$L$55))</f>
        <v>0</v>
      </c>
      <c r="AL474" s="55">
        <f>IF(AL$463=" "," ",IF(AL$463&gt;=$P$463,0,INDEX(User_interface!$C$85:$C$174,MATCH(Berekeningen!AL$463,User_interface!$B$85:$B$174))*INDEX(User_interface!$D$85:$D$174,MATCH(Berekeningen!AL$463,User_interface!$B$85:$B$174))*User_interface!$L$54*User_interface!$L$55))</f>
        <v>0</v>
      </c>
      <c r="AM474" s="55">
        <f>IF(AM$463=" "," ",IF(AM$463&gt;=$P$463,0,INDEX(User_interface!$C$85:$C$174,MATCH(Berekeningen!AM$463,User_interface!$B$85:$B$174))*INDEX(User_interface!$D$85:$D$174,MATCH(Berekeningen!AM$463,User_interface!$B$85:$B$174))*User_interface!$L$54*User_interface!$L$55))</f>
        <v>0</v>
      </c>
      <c r="AN474" s="55">
        <f>IF(AN$463=" "," ",IF(AN$463&gt;=$P$463,0,INDEX(User_interface!$C$85:$C$174,MATCH(Berekeningen!AN$463,User_interface!$B$85:$B$174))*INDEX(User_interface!$D$85:$D$174,MATCH(Berekeningen!AN$463,User_interface!$B$85:$B$174))*User_interface!$L$54*User_interface!$L$55))</f>
        <v>0</v>
      </c>
      <c r="AO474" s="55">
        <f>IF(AO$463=" "," ",IF(AO$463&gt;=$P$463,0,INDEX(User_interface!$C$85:$C$174,MATCH(Berekeningen!AO$463,User_interface!$B$85:$B$174))*INDEX(User_interface!$D$85:$D$174,MATCH(Berekeningen!AO$463,User_interface!$B$85:$B$174))*User_interface!$L$54*User_interface!$L$55))</f>
        <v>0</v>
      </c>
      <c r="AP474" s="55">
        <f>IF(AP$463=" "," ",IF(AP$463&gt;=$P$463,0,INDEX(User_interface!$C$85:$C$174,MATCH(Berekeningen!AP$463,User_interface!$B$85:$B$174))*INDEX(User_interface!$D$85:$D$174,MATCH(Berekeningen!AP$463,User_interface!$B$85:$B$174))*User_interface!$L$54*User_interface!$L$55))</f>
        <v>0</v>
      </c>
      <c r="AQ474" s="55">
        <f>IF(AQ$463=" "," ",IF(AQ$463&gt;=$P$463,0,INDEX(User_interface!$C$85:$C$174,MATCH(Berekeningen!AQ$463,User_interface!$B$85:$B$174))*INDEX(User_interface!$D$85:$D$174,MATCH(Berekeningen!AQ$463,User_interface!$B$85:$B$174))*User_interface!$L$54*User_interface!$L$55))</f>
        <v>0</v>
      </c>
      <c r="AR474" s="55">
        <f>IF(AR$463=" "," ",IF(AR$463&gt;=$P$463,0,INDEX(User_interface!$C$85:$C$174,MATCH(Berekeningen!AR$463,User_interface!$B$85:$B$174))*INDEX(User_interface!$D$85:$D$174,MATCH(Berekeningen!AR$463,User_interface!$B$85:$B$174))*User_interface!$L$54*User_interface!$L$55))</f>
        <v>0</v>
      </c>
      <c r="AS474" s="55">
        <f>IF(AS$463=" "," ",IF(AS$463&gt;=$P$463,0,INDEX(User_interface!$C$85:$C$174,MATCH(Berekeningen!AS$463,User_interface!$B$85:$B$174))*INDEX(User_interface!$D$85:$D$174,MATCH(Berekeningen!AS$463,User_interface!$B$85:$B$174))*User_interface!$L$54*User_interface!$L$55))</f>
        <v>0</v>
      </c>
      <c r="AT474" s="55">
        <f>IF(AT$463=" "," ",IF(AT$463&gt;=$P$463,0,INDEX(User_interface!$C$85:$C$174,MATCH(Berekeningen!AT$463,User_interface!$B$85:$B$174))*INDEX(User_interface!$D$85:$D$174,MATCH(Berekeningen!AT$463,User_interface!$B$85:$B$174))*User_interface!$L$54*User_interface!$L$55))</f>
        <v>0</v>
      </c>
      <c r="AU474" s="55">
        <f>IF(AU$463=" "," ",IF(AU$463&gt;=$P$463,0,INDEX(User_interface!$C$85:$C$174,MATCH(Berekeningen!AU$463,User_interface!$B$85:$B$174))*INDEX(User_interface!$D$85:$D$174,MATCH(Berekeningen!AU$463,User_interface!$B$85:$B$174))*User_interface!$L$54*User_interface!$L$55))</f>
        <v>0</v>
      </c>
      <c r="AV474" s="55">
        <f>IF(AV$463=" "," ",IF(AV$463&gt;=$P$463,0,INDEX(User_interface!$C$85:$C$174,MATCH(Berekeningen!AV$463,User_interface!$B$85:$B$174))*INDEX(User_interface!$D$85:$D$174,MATCH(Berekeningen!AV$463,User_interface!$B$85:$B$174))*User_interface!$L$54*User_interface!$L$55))</f>
        <v>0</v>
      </c>
      <c r="AW474" s="55">
        <f>IF(AW$463=" "," ",IF(AW$463&gt;=$P$463,0,INDEX(User_interface!$C$85:$C$174,MATCH(Berekeningen!AW$463,User_interface!$B$85:$B$174))*INDEX(User_interface!$D$85:$D$174,MATCH(Berekeningen!AW$463,User_interface!$B$85:$B$174))*User_interface!$L$54*User_interface!$L$55))</f>
        <v>0</v>
      </c>
      <c r="AX474" s="55">
        <f>IF(AX$463=" "," ",IF(AX$463&gt;=$P$463,0,INDEX(User_interface!$C$85:$C$174,MATCH(Berekeningen!AX$463,User_interface!$B$85:$B$174))*INDEX(User_interface!$D$85:$D$174,MATCH(Berekeningen!AX$463,User_interface!$B$85:$B$174))*User_interface!$L$54*User_interface!$L$55))</f>
        <v>0</v>
      </c>
      <c r="AY474" s="55">
        <f>IF(AY$463=" "," ",IF(AY$463&gt;=$P$463,0,INDEX(User_interface!$C$85:$C$174,MATCH(Berekeningen!AY$463,User_interface!$B$85:$B$174))*INDEX(User_interface!$D$85:$D$174,MATCH(Berekeningen!AY$463,User_interface!$B$85:$B$174))*User_interface!$L$54*User_interface!$L$55))</f>
        <v>0</v>
      </c>
      <c r="AZ474" s="55">
        <f>IF(AZ$463=" "," ",IF(AZ$463&gt;=$P$463,0,INDEX(User_interface!$C$85:$C$174,MATCH(Berekeningen!AZ$463,User_interface!$B$85:$B$174))*INDEX(User_interface!$D$85:$D$174,MATCH(Berekeningen!AZ$463,User_interface!$B$85:$B$174))*User_interface!$L$54*User_interface!$L$55))</f>
        <v>0</v>
      </c>
      <c r="BA474" s="55">
        <f>IF(BA$463=" "," ",IF(BA$463&gt;=$P$463,0,INDEX(User_interface!$C$85:$C$174,MATCH(Berekeningen!BA$463,User_interface!$B$85:$B$174))*INDEX(User_interface!$D$85:$D$174,MATCH(Berekeningen!BA$463,User_interface!$B$85:$B$174))*User_interface!$L$54*User_interface!$L$55))</f>
        <v>0</v>
      </c>
      <c r="BB474" s="55">
        <f>IF(BB$463=" "," ",IF(BB$463&gt;=$P$463,0,INDEX(User_interface!$C$85:$C$174,MATCH(Berekeningen!BB$463,User_interface!$B$85:$B$174))*INDEX(User_interface!$D$85:$D$174,MATCH(Berekeningen!BB$463,User_interface!$B$85:$B$174))*User_interface!$L$54*User_interface!$L$55))</f>
        <v>0</v>
      </c>
      <c r="BC474" s="55">
        <f>IF(BC$463=" "," ",IF(BC$463&gt;=$P$463,0,INDEX(User_interface!$C$85:$C$174,MATCH(Berekeningen!BC$463,User_interface!$B$85:$B$174))*INDEX(User_interface!$D$85:$D$174,MATCH(Berekeningen!BC$463,User_interface!$B$85:$B$174))*User_interface!$L$54*User_interface!$L$55))</f>
        <v>0</v>
      </c>
      <c r="BD474" s="55" t="str">
        <f>IF(BD$463=" "," ",IF(BD$463&gt;=$P$463,0,INDEX(User_interface!$C$85:$C$174,MATCH(Berekeningen!BD$463,User_interface!$B$85:$B$174))*INDEX(User_interface!$D$85:$D$174,MATCH(Berekeningen!BD$463,User_interface!$B$85:$B$174))*User_interface!$L$54*User_interface!$L$55))</f>
        <v xml:space="preserve"> </v>
      </c>
      <c r="BE474" s="55" t="str">
        <f>IF(BE$463=" "," ",IF(BE$463&gt;=$P$463,0,INDEX(User_interface!$C$85:$C$174,MATCH(Berekeningen!BE$463,User_interface!$B$85:$B$174))*INDEX(User_interface!$D$85:$D$174,MATCH(Berekeningen!BE$463,User_interface!$B$85:$B$174))*User_interface!$L$54*User_interface!$L$55))</f>
        <v xml:space="preserve"> </v>
      </c>
      <c r="BF474" s="55" t="str">
        <f>IF(BF$463=" "," ",IF(BF$463&gt;=$P$463,0,INDEX(User_interface!$C$85:$C$174,MATCH(Berekeningen!BF$463,User_interface!$B$85:$B$174))*INDEX(User_interface!$D$85:$D$174,MATCH(Berekeningen!BF$463,User_interface!$B$85:$B$174))*User_interface!$L$54*User_interface!$L$55))</f>
        <v xml:space="preserve"> </v>
      </c>
      <c r="BG474" s="55" t="str">
        <f>IF(BG$463=" "," ",IF(BG$463&gt;=$P$463,0,INDEX(User_interface!$C$85:$C$174,MATCH(Berekeningen!BG$463,User_interface!$B$85:$B$174))*INDEX(User_interface!$D$85:$D$174,MATCH(Berekeningen!BG$463,User_interface!$B$85:$B$174))*User_interface!$L$54*User_interface!$L$55))</f>
        <v xml:space="preserve"> </v>
      </c>
      <c r="BH474" s="55" t="str">
        <f>IF(BH$463=" "," ",IF(BH$463&gt;=$P$463,0,INDEX(User_interface!$C$85:$C$174,MATCH(Berekeningen!BH$463,User_interface!$B$85:$B$174))*INDEX(User_interface!$D$85:$D$174,MATCH(Berekeningen!BH$463,User_interface!$B$85:$B$174))*User_interface!$L$54*User_interface!$L$55))</f>
        <v xml:space="preserve"> </v>
      </c>
      <c r="BI474" s="55" t="str">
        <f>IF(BI$463=" "," ",IF(BI$463&gt;=$P$463,0,INDEX(User_interface!$C$85:$C$174,MATCH(Berekeningen!BI$463,User_interface!$B$85:$B$174))*INDEX(User_interface!$D$85:$D$174,MATCH(Berekeningen!BI$463,User_interface!$B$85:$B$174))*User_interface!$L$54*User_interface!$L$55))</f>
        <v xml:space="preserve"> </v>
      </c>
      <c r="BJ474" s="55" t="str">
        <f>IF(BJ$463=" "," ",IF(BJ$463&gt;=$P$463,0,INDEX(User_interface!$C$85:$C$174,MATCH(Berekeningen!BJ$463,User_interface!$B$85:$B$174))*INDEX(User_interface!$D$85:$D$174,MATCH(Berekeningen!BJ$463,User_interface!$B$85:$B$174))*User_interface!$L$54*User_interface!$L$55))</f>
        <v xml:space="preserve"> </v>
      </c>
      <c r="BK474" s="55" t="str">
        <f>IF(BK$463=" "," ",IF(BK$463&gt;=$P$463,0,INDEX(User_interface!$C$85:$C$174,MATCH(Berekeningen!BK$463,User_interface!$B$85:$B$174))*INDEX(User_interface!$D$85:$D$174,MATCH(Berekeningen!BK$463,User_interface!$B$85:$B$174))*User_interface!$L$54*User_interface!$L$55))</f>
        <v xml:space="preserve"> </v>
      </c>
      <c r="BL474" s="55" t="str">
        <f>IF(BL$463=" "," ",IF(BL$463&gt;=$P$463,0,INDEX(User_interface!$C$85:$C$174,MATCH(Berekeningen!BL$463,User_interface!$B$85:$B$174))*INDEX(User_interface!$D$85:$D$174,MATCH(Berekeningen!BL$463,User_interface!$B$85:$B$174))*User_interface!$L$54*User_interface!$L$55))</f>
        <v xml:space="preserve"> </v>
      </c>
      <c r="BM474" s="55" t="str">
        <f>IF(BM$463=" "," ",IF(BM$463&gt;=$P$463,0,INDEX(User_interface!$C$85:$C$174,MATCH(Berekeningen!BM$463,User_interface!$B$85:$B$174))*INDEX(User_interface!$D$85:$D$174,MATCH(Berekeningen!BM$463,User_interface!$B$85:$B$174))*User_interface!$L$54*User_interface!$L$55))</f>
        <v xml:space="preserve"> </v>
      </c>
    </row>
    <row r="475" spans="2:65">
      <c r="B475" s="68" t="s">
        <v>5</v>
      </c>
      <c r="C475" s="68" t="s">
        <v>195</v>
      </c>
      <c r="D475" s="68" t="s">
        <v>6</v>
      </c>
      <c r="E475" s="86" t="str">
        <f t="shared" si="25"/>
        <v>Ref.</v>
      </c>
      <c r="P475" s="68">
        <f>IF(P$463=" ", " ",INDEX(User_interface!$H$85:$H$174,MATCH(Berekeningen!P$463,User_interface!$G$85:$G$174))*INDEX(User_interface!$I$85:$I$174,MATCH(Berekeningen!P$463,User_interface!$G$85:$G$174))*User_interface!$L$54*User_interface!$L$55)</f>
        <v>6145.5711251444482</v>
      </c>
      <c r="Q475" s="68">
        <f>IF(Q$463=" ", " ",INDEX(User_interface!$H$85:$H$174,MATCH(Berekeningen!Q$463,User_interface!$G$85:$G$174))*INDEX(User_interface!$I$85:$I$174,MATCH(Berekeningen!Q$463,User_interface!$G$85:$G$174))*User_interface!$L$54*User_interface!$L$55)</f>
        <v>5285.1911676242262</v>
      </c>
      <c r="R475" s="68">
        <f>IF(R$463=" ", " ",INDEX(User_interface!$H$85:$H$174,MATCH(Berekeningen!R$463,User_interface!$G$85:$G$174))*INDEX(User_interface!$I$85:$I$174,MATCH(Berekeningen!R$463,User_interface!$G$85:$G$174))*User_interface!$L$54*User_interface!$L$55)</f>
        <v>4545.2644041568337</v>
      </c>
      <c r="S475" s="68">
        <f>IF(S$463=" ", " ",INDEX(User_interface!$H$85:$H$174,MATCH(Berekeningen!S$463,User_interface!$G$85:$G$174))*INDEX(User_interface!$I$85:$I$174,MATCH(Berekeningen!S$463,User_interface!$G$85:$G$174))*User_interface!$L$54*User_interface!$L$55)</f>
        <v>3908.9273875748772</v>
      </c>
      <c r="T475" s="68">
        <f>IF(T$463=" ", " ",INDEX(User_interface!$H$85:$H$174,MATCH(Berekeningen!T$463,User_interface!$G$85:$G$174))*INDEX(User_interface!$I$85:$I$174,MATCH(Berekeningen!T$463,User_interface!$G$85:$G$174))*User_interface!$L$54*User_interface!$L$55)</f>
        <v>3361.6775533143946</v>
      </c>
      <c r="U475" s="68">
        <f>IF(U$463=" ", " ",INDEX(User_interface!$H$85:$H$174,MATCH(Berekeningen!U$463,User_interface!$G$85:$G$174))*INDEX(User_interface!$I$85:$I$174,MATCH(Berekeningen!U$463,User_interface!$G$85:$G$174))*User_interface!$L$54*User_interface!$L$55)</f>
        <v>2891.0426958503795</v>
      </c>
      <c r="V475" s="68">
        <f>IF(V$463=" ", " ",INDEX(User_interface!$H$85:$H$174,MATCH(Berekeningen!V$463,User_interface!$G$85:$G$174))*INDEX(User_interface!$I$85:$I$174,MATCH(Berekeningen!V$463,User_interface!$G$85:$G$174))*User_interface!$L$54*User_interface!$L$55)</f>
        <v>2486.2967184313261</v>
      </c>
      <c r="W475" s="68">
        <f>IF(W$463=" ", " ",INDEX(User_interface!$H$85:$H$174,MATCH(Berekeningen!W$463,User_interface!$G$85:$G$174))*INDEX(User_interface!$I$85:$I$174,MATCH(Berekeningen!W$463,User_interface!$G$85:$G$174))*User_interface!$L$54*User_interface!$L$55)</f>
        <v>2138.2151778509401</v>
      </c>
      <c r="X475" s="68">
        <f>IF(X$463=" ", " ",INDEX(User_interface!$H$85:$H$174,MATCH(Berekeningen!X$463,User_interface!$G$85:$G$174))*INDEX(User_interface!$I$85:$I$174,MATCH(Berekeningen!X$463,User_interface!$G$85:$G$174))*User_interface!$L$54*User_interface!$L$55)</f>
        <v>1838.8650529518084</v>
      </c>
      <c r="Y475" s="68">
        <f>IF(Y$463=" ", " ",INDEX(User_interface!$H$85:$H$174,MATCH(Berekeningen!Y$463,User_interface!$G$85:$G$174))*INDEX(User_interface!$I$85:$I$174,MATCH(Berekeningen!Y$463,User_interface!$G$85:$G$174))*User_interface!$L$54*User_interface!$L$55)</f>
        <v>1581.4239455385552</v>
      </c>
      <c r="Z475" s="68">
        <f>IF(Z$463=" ", " ",INDEX(User_interface!$H$85:$H$174,MATCH(Berekeningen!Z$463,User_interface!$G$85:$G$174))*INDEX(User_interface!$I$85:$I$174,MATCH(Berekeningen!Z$463,User_interface!$G$85:$G$174))*User_interface!$L$54*User_interface!$L$55)</f>
        <v>1360.0245931631575</v>
      </c>
      <c r="AA475" s="68">
        <f>IF(AA$463=" ", " ",INDEX(User_interface!$H$85:$H$174,MATCH(Berekeningen!AA$463,User_interface!$G$85:$G$174))*INDEX(User_interface!$I$85:$I$174,MATCH(Berekeningen!AA$463,User_interface!$G$85:$G$174))*User_interface!$L$54*User_interface!$L$55)</f>
        <v>1169.6211501203154</v>
      </c>
      <c r="AB475" s="68">
        <f>IF(AB$463=" ", " ",INDEX(User_interface!$H$85:$H$174,MATCH(Berekeningen!AB$463,User_interface!$G$85:$G$174))*INDEX(User_interface!$I$85:$I$174,MATCH(Berekeningen!AB$463,User_interface!$G$85:$G$174))*User_interface!$L$54*User_interface!$L$55)</f>
        <v>1005.8741891034712</v>
      </c>
      <c r="AC475" s="68">
        <f>IF(AC$463=" ", " ",INDEX(User_interface!$H$85:$H$174,MATCH(Berekeningen!AC$463,User_interface!$G$85:$G$174))*INDEX(User_interface!$I$85:$I$174,MATCH(Berekeningen!AC$463,User_interface!$G$85:$G$174))*User_interface!$L$54*User_interface!$L$55)</f>
        <v>865.05180262898523</v>
      </c>
      <c r="AD475" s="68">
        <f>IF(AD$463=" ", " ",INDEX(User_interface!$H$85:$H$174,MATCH(Berekeningen!AD$463,User_interface!$G$85:$G$174))*INDEX(User_interface!$I$85:$I$174,MATCH(Berekeningen!AD$463,User_interface!$G$85:$G$174))*User_interface!$L$54*User_interface!$L$55)</f>
        <v>743.94455026092726</v>
      </c>
      <c r="AE475" s="68">
        <f>IF(AE$463=" ", " ",INDEX(User_interface!$H$85:$H$174,MATCH(Berekeningen!AE$463,User_interface!$G$85:$G$174))*INDEX(User_interface!$I$85:$I$174,MATCH(Berekeningen!AE$463,User_interface!$G$85:$G$174))*User_interface!$L$54*User_interface!$L$55)</f>
        <v>639.7923132243975</v>
      </c>
      <c r="AF475" s="68">
        <f>IF(AF$463=" ", " ",INDEX(User_interface!$H$85:$H$174,MATCH(Berekeningen!AF$463,User_interface!$G$85:$G$174))*INDEX(User_interface!$I$85:$I$174,MATCH(Berekeningen!AF$463,User_interface!$G$85:$G$174))*User_interface!$L$54*User_interface!$L$55)</f>
        <v>550.22138937298166</v>
      </c>
      <c r="AG475" s="68">
        <f>IF(AG$463=" ", " ",INDEX(User_interface!$H$85:$H$174,MATCH(Berekeningen!AG$463,User_interface!$G$85:$G$174))*INDEX(User_interface!$I$85:$I$174,MATCH(Berekeningen!AG$463,User_interface!$G$85:$G$174))*User_interface!$L$54*User_interface!$L$55)</f>
        <v>473.19039486076434</v>
      </c>
      <c r="AH475" s="68">
        <f>IF(AH$463=" ", " ",INDEX(User_interface!$H$85:$H$174,MATCH(Berekeningen!AH$463,User_interface!$G$85:$G$174))*INDEX(User_interface!$I$85:$I$174,MATCH(Berekeningen!AH$463,User_interface!$G$85:$G$174))*User_interface!$L$54*User_interface!$L$55)</f>
        <v>406.94373958025733</v>
      </c>
      <c r="AI475" s="68">
        <f>IF(AI$463=" ", " ",INDEX(User_interface!$H$85:$H$174,MATCH(Berekeningen!AI$463,User_interface!$G$85:$G$174))*INDEX(User_interface!$I$85:$I$174,MATCH(Berekeningen!AI$463,User_interface!$G$85:$G$174))*User_interface!$L$54*User_interface!$L$55)</f>
        <v>349.97161603902128</v>
      </c>
      <c r="AJ475" s="68">
        <f>IF(AJ$463=" ", " ",INDEX(User_interface!$H$85:$H$174,MATCH(Berekeningen!AJ$463,User_interface!$G$85:$G$174))*INDEX(User_interface!$I$85:$I$174,MATCH(Berekeningen!AJ$463,User_interface!$G$85:$G$174))*User_interface!$L$54*User_interface!$L$55)</f>
        <v>300.9755897935583</v>
      </c>
      <c r="AK475" s="68">
        <f>IF(AK$463=" ", " ",INDEX(User_interface!$H$85:$H$174,MATCH(Berekeningen!AK$463,User_interface!$G$85:$G$174))*INDEX(User_interface!$I$85:$I$174,MATCH(Berekeningen!AK$463,User_interface!$G$85:$G$174))*User_interface!$L$54*User_interface!$L$55)</f>
        <v>258.83900722246017</v>
      </c>
      <c r="AL475" s="68">
        <f>IF(AL$463=" ", " ",INDEX(User_interface!$H$85:$H$174,MATCH(Berekeningen!AL$463,User_interface!$G$85:$G$174))*INDEX(User_interface!$I$85:$I$174,MATCH(Berekeningen!AL$463,User_interface!$G$85:$G$174))*User_interface!$L$54*User_interface!$L$55)</f>
        <v>222.60154621131574</v>
      </c>
      <c r="AM475" s="68">
        <f>IF(AM$463=" ", " ",INDEX(User_interface!$H$85:$H$174,MATCH(Berekeningen!AM$463,User_interface!$G$85:$G$174))*INDEX(User_interface!$I$85:$I$174,MATCH(Berekeningen!AM$463,User_interface!$G$85:$G$174))*User_interface!$L$54*User_interface!$L$55)</f>
        <v>191.4373297417315</v>
      </c>
      <c r="AN475" s="68">
        <f>IF(AN$463=" ", " ",INDEX(User_interface!$H$85:$H$174,MATCH(Berekeningen!AN$463,User_interface!$G$85:$G$174))*INDEX(User_interface!$I$85:$I$174,MATCH(Berekeningen!AN$463,User_interface!$G$85:$G$174))*User_interface!$L$54*User_interface!$L$55)</f>
        <v>164.63610357788909</v>
      </c>
      <c r="AO475" s="68">
        <f>IF(AO$463=" ", " ",INDEX(User_interface!$H$85:$H$174,MATCH(Berekeningen!AO$463,User_interface!$G$85:$G$174))*INDEX(User_interface!$I$85:$I$174,MATCH(Berekeningen!AO$463,User_interface!$G$85:$G$174))*User_interface!$L$54*User_interface!$L$55)</f>
        <v>141.58704907698464</v>
      </c>
      <c r="AP475" s="68">
        <f>IF(AP$463=" ", " ",INDEX(User_interface!$H$85:$H$174,MATCH(Berekeningen!AP$463,User_interface!$G$85:$G$174))*INDEX(User_interface!$I$85:$I$174,MATCH(Berekeningen!AP$463,User_interface!$G$85:$G$174))*User_interface!$L$54*User_interface!$L$55)</f>
        <v>121.76486220620677</v>
      </c>
      <c r="AQ475" s="68">
        <f>IF(AQ$463=" ", " ",INDEX(User_interface!$H$85:$H$174,MATCH(Berekeningen!AQ$463,User_interface!$G$85:$G$174))*INDEX(User_interface!$I$85:$I$174,MATCH(Berekeningen!AQ$463,User_interface!$G$85:$G$174))*User_interface!$L$54*User_interface!$L$55)</f>
        <v>104.71778149733784</v>
      </c>
      <c r="AR475" s="68">
        <f>IF(AR$463=" ", " ",INDEX(User_interface!$H$85:$H$174,MATCH(Berekeningen!AR$463,User_interface!$G$85:$G$174))*INDEX(User_interface!$I$85:$I$174,MATCH(Berekeningen!AR$463,User_interface!$G$85:$G$174))*User_interface!$L$54*User_interface!$L$55)</f>
        <v>90.05729208771055</v>
      </c>
      <c r="AS475" s="68">
        <f>IF(AS$463=" ", " ",INDEX(User_interface!$H$85:$H$174,MATCH(Berekeningen!AS$463,User_interface!$G$85:$G$174))*INDEX(User_interface!$I$85:$I$174,MATCH(Berekeningen!AS$463,User_interface!$G$85:$G$174))*User_interface!$L$54*User_interface!$L$55)</f>
        <v>77.449271195431066</v>
      </c>
      <c r="AT475" s="68">
        <f>IF(AT$463=" ", " ",INDEX(User_interface!$H$85:$H$174,MATCH(Berekeningen!AT$463,User_interface!$G$85:$G$174))*INDEX(User_interface!$I$85:$I$174,MATCH(Berekeningen!AT$463,User_interface!$G$85:$G$174))*User_interface!$L$54*User_interface!$L$55)</f>
        <v>66.606373228070709</v>
      </c>
      <c r="AU475" s="68">
        <f>IF(AU$463=" ", " ",INDEX(User_interface!$H$85:$H$174,MATCH(Berekeningen!AU$463,User_interface!$G$85:$G$174))*INDEX(User_interface!$I$85:$I$174,MATCH(Berekeningen!AU$463,User_interface!$G$85:$G$174))*User_interface!$L$54*User_interface!$L$55)</f>
        <v>57.281480976140813</v>
      </c>
      <c r="AV475" s="68">
        <f>IF(AV$463=" ", " ",INDEX(User_interface!$H$85:$H$174,MATCH(Berekeningen!AV$463,User_interface!$G$85:$G$174))*INDEX(User_interface!$I$85:$I$174,MATCH(Berekeningen!AV$463,User_interface!$G$85:$G$174))*User_interface!$L$54*User_interface!$L$55)</f>
        <v>49.262073639481102</v>
      </c>
      <c r="AW475" s="68">
        <f>IF(AW$463=" ", " ",INDEX(User_interface!$H$85:$H$174,MATCH(Berekeningen!AW$463,User_interface!$G$85:$G$174))*INDEX(User_interface!$I$85:$I$174,MATCH(Berekeningen!AW$463,User_interface!$G$85:$G$174))*User_interface!$L$54*User_interface!$L$55)</f>
        <v>42.365383329953744</v>
      </c>
      <c r="AX475" s="68">
        <f>IF(AX$463=" ", " ",INDEX(User_interface!$H$85:$H$174,MATCH(Berekeningen!AX$463,User_interface!$G$85:$G$174))*INDEX(User_interface!$I$85:$I$174,MATCH(Berekeningen!AX$463,User_interface!$G$85:$G$174))*User_interface!$L$54*User_interface!$L$55)</f>
        <v>36.43422966376022</v>
      </c>
      <c r="AY475" s="68">
        <f>IF(AY$463=" ", " ",INDEX(User_interface!$H$85:$H$174,MATCH(Berekeningen!AY$463,User_interface!$G$85:$G$174))*INDEX(User_interface!$I$85:$I$174,MATCH(Berekeningen!AY$463,User_interface!$G$85:$G$174))*User_interface!$L$54*User_interface!$L$55)</f>
        <v>31.333437510833782</v>
      </c>
      <c r="AZ475" s="68">
        <f>IF(AZ$463=" ", " ",INDEX(User_interface!$H$85:$H$174,MATCH(Berekeningen!AZ$463,User_interface!$G$85:$G$174))*INDEX(User_interface!$I$85:$I$174,MATCH(Berekeningen!AZ$463,User_interface!$G$85:$G$174))*User_interface!$L$54*User_interface!$L$55)</f>
        <v>26.946756259317056</v>
      </c>
      <c r="BA475" s="68">
        <f>IF(BA$463=" ", " ",INDEX(User_interface!$H$85:$H$174,MATCH(Berekeningen!BA$463,User_interface!$G$85:$G$174))*INDEX(User_interface!$I$85:$I$174,MATCH(Berekeningen!BA$463,User_interface!$G$85:$G$174))*User_interface!$L$54*User_interface!$L$55)</f>
        <v>23.174210383012667</v>
      </c>
      <c r="BB475" s="68">
        <f>IF(BB$463=" ", " ",INDEX(User_interface!$H$85:$H$174,MATCH(Berekeningen!BB$463,User_interface!$G$85:$G$174))*INDEX(User_interface!$I$85:$I$174,MATCH(Berekeningen!BB$463,User_interface!$G$85:$G$174))*User_interface!$L$54*User_interface!$L$55)</f>
        <v>19.929820929390893</v>
      </c>
      <c r="BC475" s="68">
        <f>IF(BC$463=" ", " ",INDEX(User_interface!$H$85:$H$174,MATCH(Berekeningen!BC$463,User_interface!$G$85:$G$174))*INDEX(User_interface!$I$85:$I$174,MATCH(Berekeningen!BC$463,User_interface!$G$85:$G$174))*User_interface!$L$54*User_interface!$L$55)</f>
        <v>17.139645999276166</v>
      </c>
      <c r="BD475" s="68" t="str">
        <f>IF(BD$463=" ", " ",INDEX(User_interface!$H$85:$H$174,MATCH(Berekeningen!BD$463,User_interface!$G$85:$G$174))*INDEX(User_interface!$I$85:$I$174,MATCH(Berekeningen!BD$463,User_interface!$G$85:$G$174))*User_interface!$L$54*User_interface!$L$55)</f>
        <v xml:space="preserve"> </v>
      </c>
      <c r="BE475" s="68" t="str">
        <f>IF(BE$463=" ", " ",INDEX(User_interface!$H$85:$H$174,MATCH(Berekeningen!BE$463,User_interface!$G$85:$G$174))*INDEX(User_interface!$I$85:$I$174,MATCH(Berekeningen!BE$463,User_interface!$G$85:$G$174))*User_interface!$L$54*User_interface!$L$55)</f>
        <v xml:space="preserve"> </v>
      </c>
      <c r="BF475" s="68" t="str">
        <f>IF(BF$463=" ", " ",INDEX(User_interface!$H$85:$H$174,MATCH(Berekeningen!BF$463,User_interface!$G$85:$G$174))*INDEX(User_interface!$I$85:$I$174,MATCH(Berekeningen!BF$463,User_interface!$G$85:$G$174))*User_interface!$L$54*User_interface!$L$55)</f>
        <v xml:space="preserve"> </v>
      </c>
      <c r="BG475" s="68" t="str">
        <f>IF(BG$463=" ", " ",INDEX(User_interface!$H$85:$H$174,MATCH(Berekeningen!BG$463,User_interface!$G$85:$G$174))*INDEX(User_interface!$I$85:$I$174,MATCH(Berekeningen!BG$463,User_interface!$G$85:$G$174))*User_interface!$L$54*User_interface!$L$55)</f>
        <v xml:space="preserve"> </v>
      </c>
      <c r="BH475" s="68" t="str">
        <f>IF(BH$463=" ", " ",INDEX(User_interface!$H$85:$H$174,MATCH(Berekeningen!BH$463,User_interface!$G$85:$G$174))*INDEX(User_interface!$I$85:$I$174,MATCH(Berekeningen!BH$463,User_interface!$G$85:$G$174))*User_interface!$L$54*User_interface!$L$55)</f>
        <v xml:space="preserve"> </v>
      </c>
      <c r="BI475" s="68" t="str">
        <f>IF(BI$463=" ", " ",INDEX(User_interface!$H$85:$H$174,MATCH(Berekeningen!BI$463,User_interface!$G$85:$G$174))*INDEX(User_interface!$I$85:$I$174,MATCH(Berekeningen!BI$463,User_interface!$G$85:$G$174))*User_interface!$L$54*User_interface!$L$55)</f>
        <v xml:space="preserve"> </v>
      </c>
      <c r="BJ475" s="68" t="str">
        <f>IF(BJ$463=" ", " ",INDEX(User_interface!$H$85:$H$174,MATCH(Berekeningen!BJ$463,User_interface!$G$85:$G$174))*INDEX(User_interface!$I$85:$I$174,MATCH(Berekeningen!BJ$463,User_interface!$G$85:$G$174))*User_interface!$L$54*User_interface!$L$55)</f>
        <v xml:space="preserve"> </v>
      </c>
      <c r="BK475" s="68" t="str">
        <f>IF(BK$463=" ", " ",INDEX(User_interface!$H$85:$H$174,MATCH(Berekeningen!BK$463,User_interface!$G$85:$G$174))*INDEX(User_interface!$I$85:$I$174,MATCH(Berekeningen!BK$463,User_interface!$G$85:$G$174))*User_interface!$L$54*User_interface!$L$55)</f>
        <v xml:space="preserve"> </v>
      </c>
      <c r="BL475" s="68" t="str">
        <f>IF(BL$463=" ", " ",INDEX(User_interface!$H$85:$H$174,MATCH(Berekeningen!BL$463,User_interface!$G$85:$G$174))*INDEX(User_interface!$I$85:$I$174,MATCH(Berekeningen!BL$463,User_interface!$G$85:$G$174))*User_interface!$L$54*User_interface!$L$55)</f>
        <v xml:space="preserve"> </v>
      </c>
      <c r="BM475" s="68" t="str">
        <f>IF(BM$463=" ", " ",INDEX(User_interface!$H$85:$H$174,MATCH(Berekeningen!BM$463,User_interface!$G$85:$G$174))*INDEX(User_interface!$I$85:$I$174,MATCH(Berekeningen!BM$463,User_interface!$G$85:$G$174))*User_interface!$L$54*User_interface!$L$55)</f>
        <v xml:space="preserve"> </v>
      </c>
    </row>
    <row r="476" spans="2:65">
      <c r="B476" s="68" t="s">
        <v>5</v>
      </c>
      <c r="C476" s="68" t="s">
        <v>193</v>
      </c>
      <c r="D476" s="68" t="s">
        <v>6</v>
      </c>
      <c r="E476" s="86" t="str">
        <f t="shared" si="25"/>
        <v>Ref.</v>
      </c>
      <c r="P476" s="68">
        <f>IF(P$463=" ", " ",INDEX(User_interface!$L$85:$L$174,MATCH(Berekeningen!P$463,User_interface!$K$85:$K$174))*INDEX(User_interface!$M$85:$M$174,MATCH(Berekeningen!P$463,User_interface!$K$85:$K$174))*User_interface!$L$54*User_interface!$L$55)</f>
        <v>2422.3582902251796</v>
      </c>
      <c r="Q476" s="68">
        <f>IF(Q$463=" ", " ",INDEX(User_interface!$L$85:$L$174,MATCH(Berekeningen!Q$463,User_interface!$K$85:$K$174))*INDEX(User_interface!$M$85:$M$174,MATCH(Berekeningen!Q$463,User_interface!$K$85:$K$174))*User_interface!$L$54*User_interface!$L$55)</f>
        <v>2903.1331765823215</v>
      </c>
      <c r="R476" s="68">
        <f>IF(R$463=" ", " ",INDEX(User_interface!$L$85:$L$174,MATCH(Berekeningen!R$463,User_interface!$K$85:$K$174))*INDEX(User_interface!$M$85:$M$174,MATCH(Berekeningen!R$463,User_interface!$K$85:$K$174))*User_interface!$L$54*User_interface!$L$55)</f>
        <v>2496.6945318607964</v>
      </c>
      <c r="S476" s="68">
        <f>IF(S$463=" ", " ",INDEX(User_interface!$L$85:$L$174,MATCH(Berekeningen!S$463,User_interface!$K$85:$K$174))*INDEX(User_interface!$M$85:$M$174,MATCH(Berekeningen!S$463,User_interface!$K$85:$K$174))*User_interface!$L$54*User_interface!$L$55)</f>
        <v>2147.1572974002852</v>
      </c>
      <c r="T476" s="68">
        <f>IF(T$463=" ", " ",INDEX(User_interface!$L$85:$L$174,MATCH(Berekeningen!T$463,User_interface!$K$85:$K$174))*INDEX(User_interface!$M$85:$M$174,MATCH(Berekeningen!T$463,User_interface!$K$85:$K$174))*User_interface!$L$54*User_interface!$L$55)</f>
        <v>1846.5552757642449</v>
      </c>
      <c r="U476" s="68">
        <f>IF(U$463=" ", " ",INDEX(User_interface!$L$85:$L$174,MATCH(Berekeningen!U$463,User_interface!$K$85:$K$174))*INDEX(User_interface!$M$85:$M$174,MATCH(Berekeningen!U$463,User_interface!$K$85:$K$174))*User_interface!$L$54*User_interface!$L$55)</f>
        <v>1588.0375371572507</v>
      </c>
      <c r="V476" s="68">
        <f>IF(V$463=" ", " ",INDEX(User_interface!$L$85:$L$174,MATCH(Berekeningen!V$463,User_interface!$K$85:$K$174))*INDEX(User_interface!$M$85:$M$174,MATCH(Berekeningen!V$463,User_interface!$K$85:$K$174))*User_interface!$L$54*User_interface!$L$55)</f>
        <v>1365.7122819552358</v>
      </c>
      <c r="W476" s="68">
        <f>IF(W$463=" ", " ",INDEX(User_interface!$L$85:$L$174,MATCH(Berekeningen!W$463,User_interface!$K$85:$K$174))*INDEX(User_interface!$M$85:$M$174,MATCH(Berekeningen!W$463,User_interface!$K$85:$K$174))*User_interface!$L$54*User_interface!$L$55)</f>
        <v>1174.5125624815028</v>
      </c>
      <c r="X476" s="68">
        <f>IF(X$463=" ", " ",INDEX(User_interface!$L$85:$L$174,MATCH(Berekeningen!X$463,User_interface!$K$85:$K$174))*INDEX(User_interface!$M$85:$M$174,MATCH(Berekeningen!X$463,User_interface!$K$85:$K$174))*User_interface!$L$54*User_interface!$L$55)</f>
        <v>1010.0808037340922</v>
      </c>
      <c r="Y476" s="68">
        <f>IF(Y$463=" ", " ",INDEX(User_interface!$L$85:$L$174,MATCH(Berekeningen!Y$463,User_interface!$K$85:$K$174))*INDEX(User_interface!$M$85:$M$174,MATCH(Berekeningen!Y$463,User_interface!$K$85:$K$174))*User_interface!$L$54*User_interface!$L$55)</f>
        <v>868.66949121131927</v>
      </c>
      <c r="Z476" s="68">
        <f>IF(Z$463=" ", " ",INDEX(User_interface!$L$85:$L$174,MATCH(Berekeningen!Z$463,User_interface!$K$85:$K$174))*INDEX(User_interface!$M$85:$M$174,MATCH(Berekeningen!Z$463,User_interface!$K$85:$K$174))*User_interface!$L$54*User_interface!$L$55)</f>
        <v>747.0557624417346</v>
      </c>
      <c r="AA476" s="68">
        <f>IF(AA$463=" ", " ",INDEX(User_interface!$L$85:$L$174,MATCH(Berekeningen!AA$463,User_interface!$K$85:$K$174))*INDEX(User_interface!$M$85:$M$174,MATCH(Berekeningen!AA$463,User_interface!$K$85:$K$174))*User_interface!$L$54*User_interface!$L$55)</f>
        <v>642.46795569989183</v>
      </c>
      <c r="AB476" s="68">
        <f>IF(AB$463=" ", " ",INDEX(User_interface!$L$85:$L$174,MATCH(Berekeningen!AB$463,User_interface!$K$85:$K$174))*INDEX(User_interface!$M$85:$M$174,MATCH(Berekeningen!AB$463,User_interface!$K$85:$K$174))*User_interface!$L$54*User_interface!$L$55)</f>
        <v>552.52244190190686</v>
      </c>
      <c r="AC476" s="68">
        <f>IF(AC$463=" ", " ",INDEX(User_interface!$L$85:$L$174,MATCH(Berekeningen!AC$463,User_interface!$K$85:$K$174))*INDEX(User_interface!$M$85:$M$174,MATCH(Berekeningen!AC$463,User_interface!$K$85:$K$174))*User_interface!$L$54*User_interface!$L$55)</f>
        <v>475.16930003563988</v>
      </c>
      <c r="AD476" s="68">
        <f>IF(AD$463=" ", " ",INDEX(User_interface!$L$85:$L$174,MATCH(Berekeningen!AD$463,User_interface!$K$85:$K$174))*INDEX(User_interface!$M$85:$M$174,MATCH(Berekeningen!AD$463,User_interface!$K$85:$K$174))*User_interface!$L$54*User_interface!$L$55)</f>
        <v>408.64559803065032</v>
      </c>
      <c r="AE476" s="68">
        <f>IF(AE$463=" ", " ",INDEX(User_interface!$L$85:$L$174,MATCH(Berekeningen!AE$463,User_interface!$K$85:$K$174))*INDEX(User_interface!$M$85:$M$174,MATCH(Berekeningen!AE$463,User_interface!$K$85:$K$174))*User_interface!$L$54*User_interface!$L$55)</f>
        <v>351.43521430635928</v>
      </c>
      <c r="AF476" s="68">
        <f>IF(AF$463=" ", " ",INDEX(User_interface!$L$85:$L$174,MATCH(Berekeningen!AF$463,User_interface!$K$85:$K$174))*INDEX(User_interface!$M$85:$M$174,MATCH(Berekeningen!AF$463,User_interface!$K$85:$K$174))*User_interface!$L$54*User_interface!$L$55)</f>
        <v>302.234284303469</v>
      </c>
      <c r="AG476" s="68">
        <f>IF(AG$463=" ", " ",INDEX(User_interface!$L$85:$L$174,MATCH(Berekeningen!AG$463,User_interface!$K$85:$K$174))*INDEX(User_interface!$M$85:$M$174,MATCH(Berekeningen!AG$463,User_interface!$K$85:$K$174))*User_interface!$L$54*User_interface!$L$55)</f>
        <v>259.92148450098335</v>
      </c>
      <c r="AH476" s="68">
        <f>IF(AH$463=" ", " ",INDEX(User_interface!$L$85:$L$174,MATCH(Berekeningen!AH$463,User_interface!$K$85:$K$174))*INDEX(User_interface!$M$85:$M$174,MATCH(Berekeningen!AH$463,User_interface!$K$85:$K$174))*User_interface!$L$54*User_interface!$L$55)</f>
        <v>223.53247667084563</v>
      </c>
      <c r="AI476" s="68">
        <f>IF(AI$463=" ", " ",INDEX(User_interface!$L$85:$L$174,MATCH(Berekeningen!AI$463,User_interface!$K$85:$K$174))*INDEX(User_interface!$M$85:$M$174,MATCH(Berekeningen!AI$463,User_interface!$K$85:$K$174))*User_interface!$L$54*User_interface!$L$55)</f>
        <v>192.23792993692726</v>
      </c>
      <c r="AJ476" s="68">
        <f>IF(AJ$463=" ", " ",INDEX(User_interface!$L$85:$L$174,MATCH(Berekeningen!AJ$463,User_interface!$K$85:$K$174))*INDEX(User_interface!$M$85:$M$174,MATCH(Berekeningen!AJ$463,User_interface!$K$85:$K$174))*User_interface!$L$54*User_interface!$L$55)</f>
        <v>165.32461974575745</v>
      </c>
      <c r="AK476" s="68">
        <f>IF(AK$463=" ", " ",INDEX(User_interface!$L$85:$L$174,MATCH(Berekeningen!AK$463,User_interface!$K$85:$K$174))*INDEX(User_interface!$M$85:$M$174,MATCH(Berekeningen!AK$463,User_interface!$K$85:$K$174))*User_interface!$L$54*User_interface!$L$55)</f>
        <v>142.17917298135143</v>
      </c>
      <c r="AL476" s="68">
        <f>IF(AL$463=" ", " ",INDEX(User_interface!$L$85:$L$174,MATCH(Berekeningen!AL$463,User_interface!$K$85:$K$174))*INDEX(User_interface!$M$85:$M$174,MATCH(Berekeningen!AL$463,User_interface!$K$85:$K$174))*User_interface!$L$54*User_interface!$L$55)</f>
        <v>122.2740887639622</v>
      </c>
      <c r="AM476" s="68">
        <f>IF(AM$463=" ", " ",INDEX(User_interface!$L$85:$L$174,MATCH(Berekeningen!AM$463,User_interface!$K$85:$K$174))*INDEX(User_interface!$M$85:$M$174,MATCH(Berekeningen!AM$463,User_interface!$K$85:$K$174))*User_interface!$L$54*User_interface!$L$55)</f>
        <v>105.1557163370075</v>
      </c>
      <c r="AN476" s="68">
        <f>IF(AN$463=" ", " ",INDEX(User_interface!$L$85:$L$174,MATCH(Berekeningen!AN$463,User_interface!$K$85:$K$174))*INDEX(User_interface!$M$85:$M$174,MATCH(Berekeningen!AN$463,User_interface!$K$85:$K$174))*User_interface!$L$54*User_interface!$L$55)</f>
        <v>90.433916049826436</v>
      </c>
      <c r="AO476" s="68">
        <f>IF(AO$463=" ", " ",INDEX(User_interface!$L$85:$L$174,MATCH(Berekeningen!AO$463,User_interface!$K$85:$K$174))*INDEX(User_interface!$M$85:$M$174,MATCH(Berekeningen!AO$463,User_interface!$K$85:$K$174))*User_interface!$L$54*User_interface!$L$55)</f>
        <v>77.773167802850736</v>
      </c>
      <c r="AP476" s="68">
        <f>IF(AP$463=" ", " ",INDEX(User_interface!$L$85:$L$174,MATCH(Berekeningen!AP$463,User_interface!$K$85:$K$174))*INDEX(User_interface!$M$85:$M$174,MATCH(Berekeningen!AP$463,User_interface!$K$85:$K$174))*User_interface!$L$54*User_interface!$L$55)</f>
        <v>66.884924310451638</v>
      </c>
      <c r="AQ476" s="68">
        <f>IF(AQ$463=" ", " ",INDEX(User_interface!$L$85:$L$174,MATCH(Berekeningen!AQ$463,User_interface!$K$85:$K$174))*INDEX(User_interface!$M$85:$M$174,MATCH(Berekeningen!AQ$463,User_interface!$K$85:$K$174))*User_interface!$L$54*User_interface!$L$55)</f>
        <v>57.521034906988397</v>
      </c>
      <c r="AR476" s="68">
        <f>IF(AR$463=" ", " ",INDEX(User_interface!$L$85:$L$174,MATCH(Berekeningen!AR$463,User_interface!$K$85:$K$174))*INDEX(User_interface!$M$85:$M$174,MATCH(Berekeningen!AR$463,User_interface!$K$85:$K$174))*User_interface!$L$54*User_interface!$L$55)</f>
        <v>49.468090020010031</v>
      </c>
      <c r="AS476" s="68">
        <f>IF(AS$463=" ", " ",INDEX(User_interface!$L$85:$L$174,MATCH(Berekeningen!AS$463,User_interface!$K$85:$K$174))*INDEX(User_interface!$M$85:$M$174,MATCH(Berekeningen!AS$463,User_interface!$K$85:$K$174))*User_interface!$L$54*User_interface!$L$55)</f>
        <v>42.54255741720862</v>
      </c>
      <c r="AT476" s="68">
        <f>IF(AT$463=" ", " ",INDEX(User_interface!$L$85:$L$174,MATCH(Berekeningen!AT$463,User_interface!$K$85:$K$174))*INDEX(User_interface!$M$85:$M$174,MATCH(Berekeningen!AT$463,User_interface!$K$85:$K$174))*User_interface!$L$54*User_interface!$L$55)</f>
        <v>36.58659937879942</v>
      </c>
      <c r="AU476" s="68">
        <f>IF(AU$463=" ", " ",INDEX(User_interface!$L$85:$L$174,MATCH(Berekeningen!AU$463,User_interface!$K$85:$K$174))*INDEX(User_interface!$M$85:$M$174,MATCH(Berekeningen!AU$463,User_interface!$K$85:$K$174))*User_interface!$L$54*User_interface!$L$55)</f>
        <v>31.464475465767496</v>
      </c>
      <c r="AV476" s="68">
        <f>IF(AV$463=" ", " ",INDEX(User_interface!$L$85:$L$174,MATCH(Berekeningen!AV$463,User_interface!$K$85:$K$174))*INDEX(User_interface!$M$85:$M$174,MATCH(Berekeningen!AV$463,User_interface!$K$85:$K$174))*User_interface!$L$54*User_interface!$L$55)</f>
        <v>27.059448900560049</v>
      </c>
      <c r="AW476" s="68">
        <f>IF(AW$463=" ", " ",INDEX(User_interface!$L$85:$L$174,MATCH(Berekeningen!AW$463,User_interface!$K$85:$K$174))*INDEX(User_interface!$M$85:$M$174,MATCH(Berekeningen!AW$463,User_interface!$K$85:$K$174))*User_interface!$L$54*User_interface!$L$55)</f>
        <v>23.271126054481641</v>
      </c>
      <c r="AX476" s="68">
        <f>IF(AX$463=" ", " ",INDEX(User_interface!$L$85:$L$174,MATCH(Berekeningen!AX$463,User_interface!$K$85:$K$174))*INDEX(User_interface!$M$85:$M$174,MATCH(Berekeningen!AX$463,User_interface!$K$85:$K$174))*User_interface!$L$54*User_interface!$L$55)</f>
        <v>20.013168406854209</v>
      </c>
      <c r="AY476" s="68">
        <f>IF(AY$463=" ", " ",INDEX(User_interface!$L$85:$L$174,MATCH(Berekeningen!AY$463,User_interface!$K$85:$K$174))*INDEX(User_interface!$M$85:$M$174,MATCH(Berekeningen!AY$463,User_interface!$K$85:$K$174))*User_interface!$L$54*User_interface!$L$55)</f>
        <v>17.211324829894622</v>
      </c>
      <c r="AZ476" s="68">
        <f>IF(AZ$463=" ", " ",INDEX(User_interface!$L$85:$L$174,MATCH(Berekeningen!AZ$463,User_interface!$K$85:$K$174))*INDEX(User_interface!$M$85:$M$174,MATCH(Berekeningen!AZ$463,User_interface!$K$85:$K$174))*User_interface!$L$54*User_interface!$L$55)</f>
        <v>14.801739353709372</v>
      </c>
      <c r="BA476" s="68">
        <f>IF(BA$463=" ", " ",INDEX(User_interface!$L$85:$L$174,MATCH(Berekeningen!BA$463,User_interface!$K$85:$K$174))*INDEX(User_interface!$M$85:$M$174,MATCH(Berekeningen!BA$463,User_interface!$K$85:$K$174))*User_interface!$L$54*User_interface!$L$55)</f>
        <v>12.72949584419006</v>
      </c>
      <c r="BB476" s="68">
        <f>IF(BB$463=" ", " ",INDEX(User_interface!$L$85:$L$174,MATCH(Berekeningen!BB$463,User_interface!$K$85:$K$174))*INDEX(User_interface!$M$85:$M$174,MATCH(Berekeningen!BB$463,User_interface!$K$85:$K$174))*User_interface!$L$54*User_interface!$L$55)</f>
        <v>10.947366426003454</v>
      </c>
      <c r="BC476" s="68">
        <f>IF(BC$463=" ", " ",INDEX(User_interface!$L$85:$L$174,MATCH(Berekeningen!BC$463,User_interface!$K$85:$K$174))*INDEX(User_interface!$M$85:$M$174,MATCH(Berekeningen!BC$463,User_interface!$K$85:$K$174))*User_interface!$L$54*User_interface!$L$55)</f>
        <v>9.4147351263629684</v>
      </c>
      <c r="BD476" s="68" t="str">
        <f>IF(BD$463=" ", " ",INDEX(User_interface!$L$85:$L$174,MATCH(Berekeningen!BD$463,User_interface!$K$85:$K$174))*INDEX(User_interface!$M$85:$M$174,MATCH(Berekeningen!BD$463,User_interface!$K$85:$K$174))*User_interface!$L$54*User_interface!$L$55)</f>
        <v xml:space="preserve"> </v>
      </c>
      <c r="BE476" s="68" t="str">
        <f>IF(BE$463=" ", " ",INDEX(User_interface!$L$85:$L$174,MATCH(Berekeningen!BE$463,User_interface!$K$85:$K$174))*INDEX(User_interface!$M$85:$M$174,MATCH(Berekeningen!BE$463,User_interface!$K$85:$K$174))*User_interface!$L$54*User_interface!$L$55)</f>
        <v xml:space="preserve"> </v>
      </c>
      <c r="BF476" s="68" t="str">
        <f>IF(BF$463=" ", " ",INDEX(User_interface!$L$85:$L$174,MATCH(Berekeningen!BF$463,User_interface!$K$85:$K$174))*INDEX(User_interface!$M$85:$M$174,MATCH(Berekeningen!BF$463,User_interface!$K$85:$K$174))*User_interface!$L$54*User_interface!$L$55)</f>
        <v xml:space="preserve"> </v>
      </c>
      <c r="BG476" s="68" t="str">
        <f>IF(BG$463=" ", " ",INDEX(User_interface!$L$85:$L$174,MATCH(Berekeningen!BG$463,User_interface!$K$85:$K$174))*INDEX(User_interface!$M$85:$M$174,MATCH(Berekeningen!BG$463,User_interface!$K$85:$K$174))*User_interface!$L$54*User_interface!$L$55)</f>
        <v xml:space="preserve"> </v>
      </c>
      <c r="BH476" s="68" t="str">
        <f>IF(BH$463=" ", " ",INDEX(User_interface!$L$85:$L$174,MATCH(Berekeningen!BH$463,User_interface!$K$85:$K$174))*INDEX(User_interface!$M$85:$M$174,MATCH(Berekeningen!BH$463,User_interface!$K$85:$K$174))*User_interface!$L$54*User_interface!$L$55)</f>
        <v xml:space="preserve"> </v>
      </c>
      <c r="BI476" s="68" t="str">
        <f>IF(BI$463=" ", " ",INDEX(User_interface!$L$85:$L$174,MATCH(Berekeningen!BI$463,User_interface!$K$85:$K$174))*INDEX(User_interface!$M$85:$M$174,MATCH(Berekeningen!BI$463,User_interface!$K$85:$K$174))*User_interface!$L$54*User_interface!$L$55)</f>
        <v xml:space="preserve"> </v>
      </c>
      <c r="BJ476" s="68" t="str">
        <f>IF(BJ$463=" ", " ",INDEX(User_interface!$L$85:$L$174,MATCH(Berekeningen!BJ$463,User_interface!$K$85:$K$174))*INDEX(User_interface!$M$85:$M$174,MATCH(Berekeningen!BJ$463,User_interface!$K$85:$K$174))*User_interface!$L$54*User_interface!$L$55)</f>
        <v xml:space="preserve"> </v>
      </c>
      <c r="BK476" s="68" t="str">
        <f>IF(BK$463=" ", " ",INDEX(User_interface!$L$85:$L$174,MATCH(Berekeningen!BK$463,User_interface!$K$85:$K$174))*INDEX(User_interface!$M$85:$M$174,MATCH(Berekeningen!BK$463,User_interface!$K$85:$K$174))*User_interface!$L$54*User_interface!$L$55)</f>
        <v xml:space="preserve"> </v>
      </c>
      <c r="BL476" s="68" t="str">
        <f>IF(BL$463=" ", " ",INDEX(User_interface!$L$85:$L$174,MATCH(Berekeningen!BL$463,User_interface!$K$85:$K$174))*INDEX(User_interface!$M$85:$M$174,MATCH(Berekeningen!BL$463,User_interface!$K$85:$K$174))*User_interface!$L$54*User_interface!$L$55)</f>
        <v xml:space="preserve"> </v>
      </c>
      <c r="BM476" s="68" t="str">
        <f>IF(BM$463=" ", " ",INDEX(User_interface!$L$85:$L$174,MATCH(Berekeningen!BM$463,User_interface!$K$85:$K$174))*INDEX(User_interface!$M$85:$M$174,MATCH(Berekeningen!BM$463,User_interface!$K$85:$K$174))*User_interface!$L$54*User_interface!$L$55)</f>
        <v xml:space="preserve"> </v>
      </c>
    </row>
    <row r="477" spans="2:65">
      <c r="B477" s="68" t="s">
        <v>5</v>
      </c>
      <c r="C477" s="68" t="s">
        <v>194</v>
      </c>
      <c r="D477" s="68" t="s">
        <v>6</v>
      </c>
      <c r="E477" s="86" t="str">
        <f t="shared" si="25"/>
        <v>Ref.</v>
      </c>
      <c r="P477" s="68">
        <f>IF(P$463=" ", " ",INDEX(User_interface!$P$85:$P$174,MATCH(Berekeningen!P$463,User_interface!$O$85:$O$174))*INDEX(User_interface!$Q$85:$Q$174,MATCH(Berekeningen!P$463,User_interface!$O$85:$O$174))*User_interface!$L$54*User_interface!$L$55)</f>
        <v>333.757120000133</v>
      </c>
      <c r="Q477" s="68">
        <f>IF(Q$463=" ", " ",INDEX(User_interface!$P$85:$P$174,MATCH(Berekeningen!Q$463,User_interface!$O$85:$O$174))*INDEX(User_interface!$Q$85:$Q$174,MATCH(Berekeningen!Q$463,User_interface!$O$85:$O$174))*User_interface!$L$54*User_interface!$L$55)</f>
        <v>223.31793666017867</v>
      </c>
      <c r="R477" s="68">
        <f>IF(R$463=" ", " ",INDEX(User_interface!$P$85:$P$174,MATCH(Berekeningen!R$463,User_interface!$O$85:$O$174))*INDEX(User_interface!$Q$85:$Q$174,MATCH(Berekeningen!R$463,User_interface!$O$85:$O$174))*User_interface!$L$54*User_interface!$L$55)</f>
        <v>192.05342552775363</v>
      </c>
      <c r="S477" s="68">
        <f>IF(S$463=" ", " ",INDEX(User_interface!$P$85:$P$174,MATCH(Berekeningen!S$463,User_interface!$O$85:$O$174))*INDEX(User_interface!$Q$85:$Q$174,MATCH(Berekeningen!S$463,User_interface!$O$85:$O$174))*User_interface!$L$54*User_interface!$L$55)</f>
        <v>165.16594595386815</v>
      </c>
      <c r="T477" s="68">
        <f>IF(T$463=" ", " ",INDEX(User_interface!$P$85:$P$174,MATCH(Berekeningen!T$463,User_interface!$O$85:$O$174))*INDEX(User_interface!$Q$85:$Q$174,MATCH(Berekeningen!T$463,User_interface!$O$85:$O$174))*User_interface!$L$54*User_interface!$L$55)</f>
        <v>142.0427135203266</v>
      </c>
      <c r="U477" s="68">
        <f>IF(U$463=" ", " ",INDEX(User_interface!$P$85:$P$174,MATCH(Berekeningen!U$463,User_interface!$O$85:$O$174))*INDEX(User_interface!$Q$85:$Q$174,MATCH(Berekeningen!U$463,User_interface!$O$85:$O$174))*User_interface!$L$54*User_interface!$L$55)</f>
        <v>122.15673362748088</v>
      </c>
      <c r="V477" s="68">
        <f>IF(V$463=" ", " ",INDEX(User_interface!$P$85:$P$174,MATCH(Berekeningen!V$463,User_interface!$O$85:$O$174))*INDEX(User_interface!$Q$85:$Q$174,MATCH(Berekeningen!V$463,User_interface!$O$85:$O$174))*User_interface!$L$54*User_interface!$L$55)</f>
        <v>105.05479091963356</v>
      </c>
      <c r="W477" s="68">
        <f>IF(W$463=" ", " ",INDEX(User_interface!$P$85:$P$174,MATCH(Berekeningen!W$463,User_interface!$O$85:$O$174))*INDEX(User_interface!$Q$85:$Q$174,MATCH(Berekeningen!W$463,User_interface!$O$85:$O$174))*User_interface!$L$54*User_interface!$L$55)</f>
        <v>90.347120190884851</v>
      </c>
      <c r="X477" s="68">
        <f>IF(X$463=" ", " ",INDEX(User_interface!$P$85:$P$174,MATCH(Berekeningen!X$463,User_interface!$O$85:$O$174))*INDEX(User_interface!$Q$85:$Q$174,MATCH(Berekeningen!X$463,User_interface!$O$85:$O$174))*User_interface!$L$54*User_interface!$L$55)</f>
        <v>77.698523364160977</v>
      </c>
      <c r="Y477" s="68">
        <f>IF(Y$463=" ", " ",INDEX(User_interface!$P$85:$P$174,MATCH(Berekeningen!Y$463,User_interface!$O$85:$O$174))*INDEX(User_interface!$Q$85:$Q$174,MATCH(Berekeningen!Y$463,User_interface!$O$85:$O$174))*User_interface!$L$54*User_interface!$L$55)</f>
        <v>66.82073009317844</v>
      </c>
      <c r="Z477" s="68">
        <f>IF(Z$463=" ", " ",INDEX(User_interface!$P$85:$P$174,MATCH(Berekeningen!Z$463,User_interface!$O$85:$O$174))*INDEX(User_interface!$Q$85:$Q$174,MATCH(Berekeningen!Z$463,User_interface!$O$85:$O$174))*User_interface!$L$54*User_interface!$L$55)</f>
        <v>57.465827880133453</v>
      </c>
      <c r="AA477" s="68">
        <f>IF(AA$463=" ", " ",INDEX(User_interface!$P$85:$P$174,MATCH(Berekeningen!AA$463,User_interface!$O$85:$O$174))*INDEX(User_interface!$Q$85:$Q$174,MATCH(Berekeningen!AA$463,User_interface!$O$85:$O$174))*User_interface!$L$54*User_interface!$L$55)</f>
        <v>49.420611976914778</v>
      </c>
      <c r="AB477" s="68">
        <f>IF(AB$463=" ", " ",INDEX(User_interface!$P$85:$P$174,MATCH(Berekeningen!AB$463,User_interface!$O$85:$O$174))*INDEX(User_interface!$Q$85:$Q$174,MATCH(Berekeningen!AB$463,User_interface!$O$85:$O$174))*User_interface!$L$54*User_interface!$L$55)</f>
        <v>42.501726300146707</v>
      </c>
      <c r="AC477" s="68">
        <f>IF(AC$463=" ", " ",INDEX(User_interface!$P$85:$P$174,MATCH(Berekeningen!AC$463,User_interface!$O$85:$O$174))*INDEX(User_interface!$Q$85:$Q$174,MATCH(Berekeningen!AC$463,User_interface!$O$85:$O$174))*User_interface!$L$54*User_interface!$L$55)</f>
        <v>36.551484618126175</v>
      </c>
      <c r="AD477" s="68">
        <f>IF(AD$463=" ", " ",INDEX(User_interface!$P$85:$P$174,MATCH(Berekeningen!AD$463,User_interface!$O$85:$O$174))*INDEX(User_interface!$Q$85:$Q$174,MATCH(Berekeningen!AD$463,User_interface!$O$85:$O$174))*User_interface!$L$54*User_interface!$L$55)</f>
        <v>31.434276771588507</v>
      </c>
      <c r="AE477" s="68">
        <f>IF(AE$463=" ", " ",INDEX(User_interface!$P$85:$P$174,MATCH(Berekeningen!AE$463,User_interface!$O$85:$O$174))*INDEX(User_interface!$Q$85:$Q$174,MATCH(Berekeningen!AE$463,User_interface!$O$85:$O$174))*User_interface!$L$54*User_interface!$L$55)</f>
        <v>27.033478023566115</v>
      </c>
      <c r="AF477" s="68">
        <f>IF(AF$463=" ", " ",INDEX(User_interface!$P$85:$P$174,MATCH(Berekeningen!AF$463,User_interface!$O$85:$O$174))*INDEX(User_interface!$Q$85:$Q$174,MATCH(Berekeningen!AF$463,User_interface!$O$85:$O$174))*User_interface!$L$54*User_interface!$L$55)</f>
        <v>23.24879110026686</v>
      </c>
      <c r="AG477" s="68">
        <f>IF(AG$463=" ", " ",INDEX(User_interface!$P$85:$P$174,MATCH(Berekeningen!AG$463,User_interface!$O$85:$O$174))*INDEX(User_interface!$Q$85:$Q$174,MATCH(Berekeningen!AG$463,User_interface!$O$85:$O$174))*User_interface!$L$54*User_interface!$L$55)</f>
        <v>19.9939603462295</v>
      </c>
      <c r="AH477" s="68">
        <f>IF(AH$463=" ", " ",INDEX(User_interface!$P$85:$P$174,MATCH(Berekeningen!AH$463,User_interface!$O$85:$O$174))*INDEX(User_interface!$Q$85:$Q$174,MATCH(Berekeningen!AH$463,User_interface!$O$85:$O$174))*User_interface!$L$54*User_interface!$L$55)</f>
        <v>17.194805897757369</v>
      </c>
      <c r="AI477" s="68">
        <f>IF(AI$463=" ", " ",INDEX(User_interface!$P$85:$P$174,MATCH(Berekeningen!AI$463,User_interface!$O$85:$O$174))*INDEX(User_interface!$Q$85:$Q$174,MATCH(Berekeningen!AI$463,User_interface!$O$85:$O$174))*User_interface!$L$54*User_interface!$L$55)</f>
        <v>14.787533072071335</v>
      </c>
      <c r="AJ477" s="68">
        <f>IF(AJ$463=" ", " ",INDEX(User_interface!$P$85:$P$174,MATCH(Berekeningen!AJ$463,User_interface!$O$85:$O$174))*INDEX(User_interface!$Q$85:$Q$174,MATCH(Berekeningen!AJ$463,User_interface!$O$85:$O$174))*User_interface!$L$54*User_interface!$L$55)</f>
        <v>12.71727844198135</v>
      </c>
      <c r="AK477" s="68">
        <f>IF(AK$463=" ", " ",INDEX(User_interface!$P$85:$P$174,MATCH(Berekeningen!AK$463,User_interface!$O$85:$O$174))*INDEX(User_interface!$Q$85:$Q$174,MATCH(Berekeningen!AK$463,User_interface!$O$85:$O$174))*User_interface!$L$54*User_interface!$L$55)</f>
        <v>10.93685946010396</v>
      </c>
      <c r="AL477" s="68">
        <f>IF(AL$463=" ", " ",INDEX(User_interface!$P$85:$P$174,MATCH(Berekeningen!AL$463,User_interface!$O$85:$O$174))*INDEX(User_interface!$Q$85:$Q$174,MATCH(Berekeningen!AL$463,User_interface!$O$85:$O$174))*User_interface!$L$54*User_interface!$L$55)</f>
        <v>9.4056991356894066</v>
      </c>
      <c r="AM477" s="68">
        <f>IF(AM$463=" ", " ",INDEX(User_interface!$P$85:$P$174,MATCH(Berekeningen!AM$463,User_interface!$O$85:$O$174))*INDEX(User_interface!$Q$85:$Q$174,MATCH(Berekeningen!AM$463,User_interface!$O$85:$O$174))*User_interface!$L$54*User_interface!$L$55)</f>
        <v>8.0889012566928891</v>
      </c>
      <c r="AN477" s="68">
        <f>IF(AN$463=" ", " ",INDEX(User_interface!$P$85:$P$174,MATCH(Berekeningen!AN$463,User_interface!$O$85:$O$174))*INDEX(User_interface!$Q$85:$Q$174,MATCH(Berekeningen!AN$463,User_interface!$O$85:$O$174))*User_interface!$L$54*User_interface!$L$55)</f>
        <v>6.9564550807558838</v>
      </c>
      <c r="AO477" s="68">
        <f>IF(AO$463=" ", " ",INDEX(User_interface!$P$85:$P$174,MATCH(Berekeningen!AO$463,User_interface!$O$85:$O$174))*INDEX(User_interface!$Q$85:$Q$174,MATCH(Berekeningen!AO$463,User_interface!$O$85:$O$174))*User_interface!$L$54*User_interface!$L$55)</f>
        <v>5.9825513694500616</v>
      </c>
      <c r="AP477" s="68">
        <f>IF(AP$463=" ", " ",INDEX(User_interface!$P$85:$P$174,MATCH(Berekeningen!AP$463,User_interface!$O$85:$O$174))*INDEX(User_interface!$Q$85:$Q$174,MATCH(Berekeningen!AP$463,User_interface!$O$85:$O$174))*User_interface!$L$54*User_interface!$L$55)</f>
        <v>5.1449941777270531</v>
      </c>
      <c r="AQ477" s="68">
        <f>IF(AQ$463=" ", " ",INDEX(User_interface!$P$85:$P$174,MATCH(Berekeningen!AQ$463,User_interface!$O$85:$O$174))*INDEX(User_interface!$Q$85:$Q$174,MATCH(Berekeningen!AQ$463,User_interface!$O$85:$O$174))*User_interface!$L$54*User_interface!$L$55)</f>
        <v>4.4246949928452652</v>
      </c>
      <c r="AR477" s="68">
        <f>IF(AR$463=" ", " ",INDEX(User_interface!$P$85:$P$174,MATCH(Berekeningen!AR$463,User_interface!$O$85:$O$174))*INDEX(User_interface!$Q$85:$Q$174,MATCH(Berekeningen!AR$463,User_interface!$O$85:$O$174))*User_interface!$L$54*User_interface!$L$55)</f>
        <v>3.8052376938469279</v>
      </c>
      <c r="AS477" s="68">
        <f>IF(AS$463=" ", " ",INDEX(User_interface!$P$85:$P$174,MATCH(Berekeningen!AS$463,User_interface!$O$85:$O$174))*INDEX(User_interface!$Q$85:$Q$174,MATCH(Berekeningen!AS$463,User_interface!$O$85:$O$174))*User_interface!$L$54*User_interface!$L$55)</f>
        <v>3.2725044167083577</v>
      </c>
      <c r="AT477" s="68">
        <f>IF(AT$463=" ", " ",INDEX(User_interface!$P$85:$P$174,MATCH(Berekeningen!AT$463,User_interface!$O$85:$O$174))*INDEX(User_interface!$Q$85:$Q$174,MATCH(Berekeningen!AT$463,User_interface!$O$85:$O$174))*User_interface!$L$54*User_interface!$L$55)</f>
        <v>2.8143537983691878</v>
      </c>
      <c r="AU477" s="68">
        <f>IF(AU$463=" ", " ",INDEX(User_interface!$P$85:$P$174,MATCH(Berekeningen!AU$463,User_interface!$O$85:$O$174))*INDEX(User_interface!$Q$85:$Q$174,MATCH(Berekeningen!AU$463,User_interface!$O$85:$O$174))*User_interface!$L$54*User_interface!$L$55)</f>
        <v>2.4203442665975015</v>
      </c>
      <c r="AV477" s="68">
        <f>IF(AV$463=" ", " ",INDEX(User_interface!$P$85:$P$174,MATCH(Berekeningen!AV$463,User_interface!$O$85:$O$174))*INDEX(User_interface!$Q$85:$Q$174,MATCH(Berekeningen!AV$463,User_interface!$O$85:$O$174))*User_interface!$L$54*User_interface!$L$55)</f>
        <v>2.0814960692738516</v>
      </c>
      <c r="AW477" s="68">
        <f>IF(AW$463=" ", " ",INDEX(User_interface!$P$85:$P$174,MATCH(Berekeningen!AW$463,User_interface!$O$85:$O$174))*INDEX(User_interface!$Q$85:$Q$174,MATCH(Berekeningen!AW$463,User_interface!$O$85:$O$174))*User_interface!$L$54*User_interface!$L$55)</f>
        <v>1.7900866195755119</v>
      </c>
      <c r="AX477" s="68">
        <f>IF(AX$463=" ", " ",INDEX(User_interface!$P$85:$P$174,MATCH(Berekeningen!AX$463,User_interface!$O$85:$O$174))*INDEX(User_interface!$Q$85:$Q$174,MATCH(Berekeningen!AX$463,User_interface!$O$85:$O$174))*User_interface!$L$54*User_interface!$L$55)</f>
        <v>1.5394744928349402</v>
      </c>
      <c r="AY477" s="68">
        <f>IF(AY$463=" ", " ",INDEX(User_interface!$P$85:$P$174,MATCH(Berekeningen!AY$463,User_interface!$O$85:$O$174))*INDEX(User_interface!$Q$85:$Q$174,MATCH(Berekeningen!AY$463,User_interface!$O$85:$O$174))*User_interface!$L$54*User_interface!$L$55)</f>
        <v>1.3239480638380485</v>
      </c>
      <c r="AZ477" s="68">
        <f>IF(AZ$463=" ", " ",INDEX(User_interface!$P$85:$P$174,MATCH(Berekeningen!AZ$463,User_interface!$O$85:$O$174))*INDEX(User_interface!$Q$85:$Q$174,MATCH(Berekeningen!AZ$463,User_interface!$O$85:$O$174))*User_interface!$L$54*User_interface!$L$55)</f>
        <v>1.1385953349007216</v>
      </c>
      <c r="BA477" s="68">
        <f>IF(BA$463=" ", " ",INDEX(User_interface!$P$85:$P$174,MATCH(Berekeningen!BA$463,User_interface!$O$85:$O$174))*INDEX(User_interface!$Q$85:$Q$174,MATCH(Berekeningen!BA$463,User_interface!$O$85:$O$174))*User_interface!$L$54*User_interface!$L$55)</f>
        <v>0.97919198801462071</v>
      </c>
      <c r="BB477" s="68">
        <f>IF(BB$463=" ", " ",INDEX(User_interface!$P$85:$P$174,MATCH(Berekeningen!BB$463,User_interface!$O$85:$O$174))*INDEX(User_interface!$Q$85:$Q$174,MATCH(Berekeningen!BB$463,User_interface!$O$85:$O$174))*User_interface!$L$54*User_interface!$L$55)</f>
        <v>0.84210510969257368</v>
      </c>
      <c r="BC477" s="68">
        <f>IF(BC$463=" ", " ",INDEX(User_interface!$P$85:$P$174,MATCH(Berekeningen!BC$463,User_interface!$O$85:$O$174))*INDEX(User_interface!$Q$85:$Q$174,MATCH(Berekeningen!BC$463,User_interface!$O$85:$O$174))*User_interface!$L$54*User_interface!$L$55)</f>
        <v>0.72421039433561341</v>
      </c>
      <c r="BD477" s="68" t="str">
        <f>IF(BD$463=" ", " ",INDEX(User_interface!$P$85:$P$174,MATCH(Berekeningen!BD$463,User_interface!$O$85:$O$174))*INDEX(User_interface!$Q$85:$Q$174,MATCH(Berekeningen!BD$463,User_interface!$O$85:$O$174))*User_interface!$L$54*User_interface!$L$55)</f>
        <v xml:space="preserve"> </v>
      </c>
      <c r="BE477" s="68" t="str">
        <f>IF(BE$463=" ", " ",INDEX(User_interface!$P$85:$P$174,MATCH(Berekeningen!BE$463,User_interface!$O$85:$O$174))*INDEX(User_interface!$Q$85:$Q$174,MATCH(Berekeningen!BE$463,User_interface!$O$85:$O$174))*User_interface!$L$54*User_interface!$L$55)</f>
        <v xml:space="preserve"> </v>
      </c>
      <c r="BF477" s="68" t="str">
        <f>IF(BF$463=" ", " ",INDEX(User_interface!$P$85:$P$174,MATCH(Berekeningen!BF$463,User_interface!$O$85:$O$174))*INDEX(User_interface!$Q$85:$Q$174,MATCH(Berekeningen!BF$463,User_interface!$O$85:$O$174))*User_interface!$L$54*User_interface!$L$55)</f>
        <v xml:space="preserve"> </v>
      </c>
      <c r="BG477" s="68" t="str">
        <f>IF(BG$463=" ", " ",INDEX(User_interface!$P$85:$P$174,MATCH(Berekeningen!BG$463,User_interface!$O$85:$O$174))*INDEX(User_interface!$Q$85:$Q$174,MATCH(Berekeningen!BG$463,User_interface!$O$85:$O$174))*User_interface!$L$54*User_interface!$L$55)</f>
        <v xml:space="preserve"> </v>
      </c>
      <c r="BH477" s="68" t="str">
        <f>IF(BH$463=" ", " ",INDEX(User_interface!$P$85:$P$174,MATCH(Berekeningen!BH$463,User_interface!$O$85:$O$174))*INDEX(User_interface!$Q$85:$Q$174,MATCH(Berekeningen!BH$463,User_interface!$O$85:$O$174))*User_interface!$L$54*User_interface!$L$55)</f>
        <v xml:space="preserve"> </v>
      </c>
      <c r="BI477" s="68" t="str">
        <f>IF(BI$463=" ", " ",INDEX(User_interface!$P$85:$P$174,MATCH(Berekeningen!BI$463,User_interface!$O$85:$O$174))*INDEX(User_interface!$Q$85:$Q$174,MATCH(Berekeningen!BI$463,User_interface!$O$85:$O$174))*User_interface!$L$54*User_interface!$L$55)</f>
        <v xml:space="preserve"> </v>
      </c>
      <c r="BJ477" s="68" t="str">
        <f>IF(BJ$463=" ", " ",INDEX(User_interface!$P$85:$P$174,MATCH(Berekeningen!BJ$463,User_interface!$O$85:$O$174))*INDEX(User_interface!$Q$85:$Q$174,MATCH(Berekeningen!BJ$463,User_interface!$O$85:$O$174))*User_interface!$L$54*User_interface!$L$55)</f>
        <v xml:space="preserve"> </v>
      </c>
      <c r="BK477" s="68" t="str">
        <f>IF(BK$463=" ", " ",INDEX(User_interface!$P$85:$P$174,MATCH(Berekeningen!BK$463,User_interface!$O$85:$O$174))*INDEX(User_interface!$Q$85:$Q$174,MATCH(Berekeningen!BK$463,User_interface!$O$85:$O$174))*User_interface!$L$54*User_interface!$L$55)</f>
        <v xml:space="preserve"> </v>
      </c>
      <c r="BL477" s="68" t="str">
        <f>IF(BL$463=" ", " ",INDEX(User_interface!$P$85:$P$174,MATCH(Berekeningen!BL$463,User_interface!$O$85:$O$174))*INDEX(User_interface!$Q$85:$Q$174,MATCH(Berekeningen!BL$463,User_interface!$O$85:$O$174))*User_interface!$L$54*User_interface!$L$55)</f>
        <v xml:space="preserve"> </v>
      </c>
      <c r="BM477" s="68" t="str">
        <f>IF(BM$463=" ", " ",INDEX(User_interface!$P$85:$P$174,MATCH(Berekeningen!BM$463,User_interface!$O$85:$O$174))*INDEX(User_interface!$Q$85:$Q$174,MATCH(Berekeningen!BM$463,User_interface!$O$85:$O$174))*User_interface!$L$54*User_interface!$L$55)</f>
        <v xml:space="preserve"> </v>
      </c>
    </row>
    <row r="478" spans="2:65">
      <c r="B478" s="88" t="s">
        <v>5</v>
      </c>
      <c r="C478" s="68" t="s">
        <v>117</v>
      </c>
      <c r="D478" s="68" t="s">
        <v>6</v>
      </c>
      <c r="E478" s="86" t="str">
        <f t="shared" si="25"/>
        <v>Ref.</v>
      </c>
      <c r="P478" s="68">
        <f>IF(P$463=" ", " ",INDEX(User_interface!$C$85:$C$174,MATCH(Berekeningen!P$463,User_interface!$B$85:$B$174))*INDEX(User_interface!$D$85:$D$174,MATCH(Berekeningen!P$463,User_interface!$B$85:$B$174))*User_interface!$L$54*User_interface!$L$55)</f>
        <v>0</v>
      </c>
      <c r="Q478" s="68">
        <f>IF(Q$463=" ", " ",INDEX(User_interface!$C$85:$C$174,MATCH(Berekeningen!Q$463,User_interface!$B$85:$B$174))*INDEX(User_interface!$D$85:$D$174,MATCH(Berekeningen!Q$463,User_interface!$B$85:$B$174))*User_interface!$L$54*User_interface!$L$55)</f>
        <v>0</v>
      </c>
      <c r="R478" s="68">
        <f>IF(R$463=" ", " ",INDEX(User_interface!$C$85:$C$174,MATCH(Berekeningen!R$463,User_interface!$B$85:$B$174))*INDEX(User_interface!$D$85:$D$174,MATCH(Berekeningen!R$463,User_interface!$B$85:$B$174))*User_interface!$L$54*User_interface!$L$55)</f>
        <v>0</v>
      </c>
      <c r="S478" s="68">
        <f>IF(S$463=" ", " ",INDEX(User_interface!$C$85:$C$174,MATCH(Berekeningen!S$463,User_interface!$B$85:$B$174))*INDEX(User_interface!$D$85:$D$174,MATCH(Berekeningen!S$463,User_interface!$B$85:$B$174))*User_interface!$L$54*User_interface!$L$55)</f>
        <v>0</v>
      </c>
      <c r="T478" s="68">
        <f>IF(T$463=" ", " ",INDEX(User_interface!$C$85:$C$174,MATCH(Berekeningen!T$463,User_interface!$B$85:$B$174))*INDEX(User_interface!$D$85:$D$174,MATCH(Berekeningen!T$463,User_interface!$B$85:$B$174))*User_interface!$L$54*User_interface!$L$55)</f>
        <v>0</v>
      </c>
      <c r="U478" s="68">
        <f>IF(U$463=" ", " ",INDEX(User_interface!$C$85:$C$174,MATCH(Berekeningen!U$463,User_interface!$B$85:$B$174))*INDEX(User_interface!$D$85:$D$174,MATCH(Berekeningen!U$463,User_interface!$B$85:$B$174))*User_interface!$L$54*User_interface!$L$55)</f>
        <v>0</v>
      </c>
      <c r="V478" s="68">
        <f>IF(V$463=" ", " ",INDEX(User_interface!$C$85:$C$174,MATCH(Berekeningen!V$463,User_interface!$B$85:$B$174))*INDEX(User_interface!$D$85:$D$174,MATCH(Berekeningen!V$463,User_interface!$B$85:$B$174))*User_interface!$L$54*User_interface!$L$55)</f>
        <v>0</v>
      </c>
      <c r="W478" s="68">
        <f>IF(W$463=" ", " ",INDEX(User_interface!$C$85:$C$174,MATCH(Berekeningen!W$463,User_interface!$B$85:$B$174))*INDEX(User_interface!$D$85:$D$174,MATCH(Berekeningen!W$463,User_interface!$B$85:$B$174))*User_interface!$L$54*User_interface!$L$55)</f>
        <v>0</v>
      </c>
      <c r="X478" s="68">
        <f>IF(X$463=" ", " ",INDEX(User_interface!$C$85:$C$174,MATCH(Berekeningen!X$463,User_interface!$B$85:$B$174))*INDEX(User_interface!$D$85:$D$174,MATCH(Berekeningen!X$463,User_interface!$B$85:$B$174))*User_interface!$L$54*User_interface!$L$55)</f>
        <v>0</v>
      </c>
      <c r="Y478" s="68">
        <f>IF(Y$463=" ", " ",INDEX(User_interface!$C$85:$C$174,MATCH(Berekeningen!Y$463,User_interface!$B$85:$B$174))*INDEX(User_interface!$D$85:$D$174,MATCH(Berekeningen!Y$463,User_interface!$B$85:$B$174))*User_interface!$L$54*User_interface!$L$55)</f>
        <v>0</v>
      </c>
      <c r="Z478" s="68">
        <f>IF(Z$463=" ", " ",INDEX(User_interface!$C$85:$C$174,MATCH(Berekeningen!Z$463,User_interface!$B$85:$B$174))*INDEX(User_interface!$D$85:$D$174,MATCH(Berekeningen!Z$463,User_interface!$B$85:$B$174))*User_interface!$L$54*User_interface!$L$55)</f>
        <v>0</v>
      </c>
      <c r="AA478" s="68">
        <f>IF(AA$463=" ", " ",INDEX(User_interface!$C$85:$C$174,MATCH(Berekeningen!AA$463,User_interface!$B$85:$B$174))*INDEX(User_interface!$D$85:$D$174,MATCH(Berekeningen!AA$463,User_interface!$B$85:$B$174))*User_interface!$L$54*User_interface!$L$55)</f>
        <v>0</v>
      </c>
      <c r="AB478" s="68">
        <f>IF(AB$463=" ", " ",INDEX(User_interface!$C$85:$C$174,MATCH(Berekeningen!AB$463,User_interface!$B$85:$B$174))*INDEX(User_interface!$D$85:$D$174,MATCH(Berekeningen!AB$463,User_interface!$B$85:$B$174))*User_interface!$L$54*User_interface!$L$55)</f>
        <v>0</v>
      </c>
      <c r="AC478" s="68">
        <f>IF(AC$463=" ", " ",INDEX(User_interface!$C$85:$C$174,MATCH(Berekeningen!AC$463,User_interface!$B$85:$B$174))*INDEX(User_interface!$D$85:$D$174,MATCH(Berekeningen!AC$463,User_interface!$B$85:$B$174))*User_interface!$L$54*User_interface!$L$55)</f>
        <v>0</v>
      </c>
      <c r="AD478" s="68">
        <f>IF(AD$463=" ", " ",INDEX(User_interface!$C$85:$C$174,MATCH(Berekeningen!AD$463,User_interface!$B$85:$B$174))*INDEX(User_interface!$D$85:$D$174,MATCH(Berekeningen!AD$463,User_interface!$B$85:$B$174))*User_interface!$L$54*User_interface!$L$55)</f>
        <v>0</v>
      </c>
      <c r="AE478" s="68">
        <f>IF(AE$463=" ", " ",INDEX(User_interface!$C$85:$C$174,MATCH(Berekeningen!AE$463,User_interface!$B$85:$B$174))*INDEX(User_interface!$D$85:$D$174,MATCH(Berekeningen!AE$463,User_interface!$B$85:$B$174))*User_interface!$L$54*User_interface!$L$55)</f>
        <v>0</v>
      </c>
      <c r="AF478" s="68">
        <f>IF(AF$463=" ", " ",INDEX(User_interface!$C$85:$C$174,MATCH(Berekeningen!AF$463,User_interface!$B$85:$B$174))*INDEX(User_interface!$D$85:$D$174,MATCH(Berekeningen!AF$463,User_interface!$B$85:$B$174))*User_interface!$L$54*User_interface!$L$55)</f>
        <v>0</v>
      </c>
      <c r="AG478" s="68">
        <f>IF(AG$463=" ", " ",INDEX(User_interface!$C$85:$C$174,MATCH(Berekeningen!AG$463,User_interface!$B$85:$B$174))*INDEX(User_interface!$D$85:$D$174,MATCH(Berekeningen!AG$463,User_interface!$B$85:$B$174))*User_interface!$L$54*User_interface!$L$55)</f>
        <v>0</v>
      </c>
      <c r="AH478" s="68">
        <f>IF(AH$463=" ", " ",INDEX(User_interface!$C$85:$C$174,MATCH(Berekeningen!AH$463,User_interface!$B$85:$B$174))*INDEX(User_interface!$D$85:$D$174,MATCH(Berekeningen!AH$463,User_interface!$B$85:$B$174))*User_interface!$L$54*User_interface!$L$55)</f>
        <v>0</v>
      </c>
      <c r="AI478" s="68">
        <f>IF(AI$463=" ", " ",INDEX(User_interface!$C$85:$C$174,MATCH(Berekeningen!AI$463,User_interface!$B$85:$B$174))*INDEX(User_interface!$D$85:$D$174,MATCH(Berekeningen!AI$463,User_interface!$B$85:$B$174))*User_interface!$L$54*User_interface!$L$55)</f>
        <v>0</v>
      </c>
      <c r="AJ478" s="68">
        <f>IF(AJ$463=" ", " ",INDEX(User_interface!$C$85:$C$174,MATCH(Berekeningen!AJ$463,User_interface!$B$85:$B$174))*INDEX(User_interface!$D$85:$D$174,MATCH(Berekeningen!AJ$463,User_interface!$B$85:$B$174))*User_interface!$L$54*User_interface!$L$55)</f>
        <v>0</v>
      </c>
      <c r="AK478" s="68">
        <f>IF(AK$463=" ", " ",INDEX(User_interface!$C$85:$C$174,MATCH(Berekeningen!AK$463,User_interface!$B$85:$B$174))*INDEX(User_interface!$D$85:$D$174,MATCH(Berekeningen!AK$463,User_interface!$B$85:$B$174))*User_interface!$L$54*User_interface!$L$55)</f>
        <v>0</v>
      </c>
      <c r="AL478" s="68">
        <f>IF(AL$463=" ", " ",INDEX(User_interface!$C$85:$C$174,MATCH(Berekeningen!AL$463,User_interface!$B$85:$B$174))*INDEX(User_interface!$D$85:$D$174,MATCH(Berekeningen!AL$463,User_interface!$B$85:$B$174))*User_interface!$L$54*User_interface!$L$55)</f>
        <v>0</v>
      </c>
      <c r="AM478" s="68">
        <f>IF(AM$463=" ", " ",INDEX(User_interface!$C$85:$C$174,MATCH(Berekeningen!AM$463,User_interface!$B$85:$B$174))*INDEX(User_interface!$D$85:$D$174,MATCH(Berekeningen!AM$463,User_interface!$B$85:$B$174))*User_interface!$L$54*User_interface!$L$55)</f>
        <v>0</v>
      </c>
      <c r="AN478" s="68">
        <f>IF(AN$463=" ", " ",INDEX(User_interface!$C$85:$C$174,MATCH(Berekeningen!AN$463,User_interface!$B$85:$B$174))*INDEX(User_interface!$D$85:$D$174,MATCH(Berekeningen!AN$463,User_interface!$B$85:$B$174))*User_interface!$L$54*User_interface!$L$55)</f>
        <v>0</v>
      </c>
      <c r="AO478" s="68">
        <f>IF(AO$463=" ", " ",INDEX(User_interface!$C$85:$C$174,MATCH(Berekeningen!AO$463,User_interface!$B$85:$B$174))*INDEX(User_interface!$D$85:$D$174,MATCH(Berekeningen!AO$463,User_interface!$B$85:$B$174))*User_interface!$L$54*User_interface!$L$55)</f>
        <v>0</v>
      </c>
      <c r="AP478" s="68">
        <f>IF(AP$463=" ", " ",INDEX(User_interface!$C$85:$C$174,MATCH(Berekeningen!AP$463,User_interface!$B$85:$B$174))*INDEX(User_interface!$D$85:$D$174,MATCH(Berekeningen!AP$463,User_interface!$B$85:$B$174))*User_interface!$L$54*User_interface!$L$55)</f>
        <v>0</v>
      </c>
      <c r="AQ478" s="68">
        <f>IF(AQ$463=" ", " ",INDEX(User_interface!$C$85:$C$174,MATCH(Berekeningen!AQ$463,User_interface!$B$85:$B$174))*INDEX(User_interface!$D$85:$D$174,MATCH(Berekeningen!AQ$463,User_interface!$B$85:$B$174))*User_interface!$L$54*User_interface!$L$55)</f>
        <v>0</v>
      </c>
      <c r="AR478" s="68">
        <f>IF(AR$463=" ", " ",INDEX(User_interface!$C$85:$C$174,MATCH(Berekeningen!AR$463,User_interface!$B$85:$B$174))*INDEX(User_interface!$D$85:$D$174,MATCH(Berekeningen!AR$463,User_interface!$B$85:$B$174))*User_interface!$L$54*User_interface!$L$55)</f>
        <v>0</v>
      </c>
      <c r="AS478" s="68">
        <f>IF(AS$463=" ", " ",INDEX(User_interface!$C$85:$C$174,MATCH(Berekeningen!AS$463,User_interface!$B$85:$B$174))*INDEX(User_interface!$D$85:$D$174,MATCH(Berekeningen!AS$463,User_interface!$B$85:$B$174))*User_interface!$L$54*User_interface!$L$55)</f>
        <v>0</v>
      </c>
      <c r="AT478" s="68">
        <f>IF(AT$463=" ", " ",INDEX(User_interface!$C$85:$C$174,MATCH(Berekeningen!AT$463,User_interface!$B$85:$B$174))*INDEX(User_interface!$D$85:$D$174,MATCH(Berekeningen!AT$463,User_interface!$B$85:$B$174))*User_interface!$L$54*User_interface!$L$55)</f>
        <v>0</v>
      </c>
      <c r="AU478" s="68">
        <f>IF(AU$463=" ", " ",INDEX(User_interface!$C$85:$C$174,MATCH(Berekeningen!AU$463,User_interface!$B$85:$B$174))*INDEX(User_interface!$D$85:$D$174,MATCH(Berekeningen!AU$463,User_interface!$B$85:$B$174))*User_interface!$L$54*User_interface!$L$55)</f>
        <v>0</v>
      </c>
      <c r="AV478" s="68">
        <f>IF(AV$463=" ", " ",INDEX(User_interface!$C$85:$C$174,MATCH(Berekeningen!AV$463,User_interface!$B$85:$B$174))*INDEX(User_interface!$D$85:$D$174,MATCH(Berekeningen!AV$463,User_interface!$B$85:$B$174))*User_interface!$L$54*User_interface!$L$55)</f>
        <v>0</v>
      </c>
      <c r="AW478" s="68">
        <f>IF(AW$463=" ", " ",INDEX(User_interface!$C$85:$C$174,MATCH(Berekeningen!AW$463,User_interface!$B$85:$B$174))*INDEX(User_interface!$D$85:$D$174,MATCH(Berekeningen!AW$463,User_interface!$B$85:$B$174))*User_interface!$L$54*User_interface!$L$55)</f>
        <v>0</v>
      </c>
      <c r="AX478" s="68">
        <f>IF(AX$463=" ", " ",INDEX(User_interface!$C$85:$C$174,MATCH(Berekeningen!AX$463,User_interface!$B$85:$B$174))*INDEX(User_interface!$D$85:$D$174,MATCH(Berekeningen!AX$463,User_interface!$B$85:$B$174))*User_interface!$L$54*User_interface!$L$55)</f>
        <v>0</v>
      </c>
      <c r="AY478" s="68">
        <f>IF(AY$463=" ", " ",INDEX(User_interface!$C$85:$C$174,MATCH(Berekeningen!AY$463,User_interface!$B$85:$B$174))*INDEX(User_interface!$D$85:$D$174,MATCH(Berekeningen!AY$463,User_interface!$B$85:$B$174))*User_interface!$L$54*User_interface!$L$55)</f>
        <v>0</v>
      </c>
      <c r="AZ478" s="68">
        <f>IF(AZ$463=" ", " ",INDEX(User_interface!$C$85:$C$174,MATCH(Berekeningen!AZ$463,User_interface!$B$85:$B$174))*INDEX(User_interface!$D$85:$D$174,MATCH(Berekeningen!AZ$463,User_interface!$B$85:$B$174))*User_interface!$L$54*User_interface!$L$55)</f>
        <v>0</v>
      </c>
      <c r="BA478" s="68">
        <f>IF(BA$463=" ", " ",INDEX(User_interface!$C$85:$C$174,MATCH(Berekeningen!BA$463,User_interface!$B$85:$B$174))*INDEX(User_interface!$D$85:$D$174,MATCH(Berekeningen!BA$463,User_interface!$B$85:$B$174))*User_interface!$L$54*User_interface!$L$55)</f>
        <v>0</v>
      </c>
      <c r="BB478" s="68">
        <f>IF(BB$463=" ", " ",INDEX(User_interface!$C$85:$C$174,MATCH(Berekeningen!BB$463,User_interface!$B$85:$B$174))*INDEX(User_interface!$D$85:$D$174,MATCH(Berekeningen!BB$463,User_interface!$B$85:$B$174))*User_interface!$L$54*User_interface!$L$55)</f>
        <v>0</v>
      </c>
      <c r="BC478" s="68">
        <f>IF(BC$463=" ", " ",INDEX(User_interface!$C$85:$C$174,MATCH(Berekeningen!BC$463,User_interface!$B$85:$B$174))*INDEX(User_interface!$D$85:$D$174,MATCH(Berekeningen!BC$463,User_interface!$B$85:$B$174))*User_interface!$L$54*User_interface!$L$55)</f>
        <v>0</v>
      </c>
      <c r="BD478" s="68" t="str">
        <f>IF(BD$463=" ", " ",INDEX(User_interface!$C$85:$C$174,MATCH(Berekeningen!BD$463,User_interface!$B$85:$B$174))*INDEX(User_interface!$D$85:$D$174,MATCH(Berekeningen!BD$463,User_interface!$B$85:$B$174))*User_interface!$L$54*User_interface!$L$55)</f>
        <v xml:space="preserve"> </v>
      </c>
      <c r="BE478" s="68" t="str">
        <f>IF(BE$463=" ", " ",INDEX(User_interface!$C$85:$C$174,MATCH(Berekeningen!BE$463,User_interface!$B$85:$B$174))*INDEX(User_interface!$D$85:$D$174,MATCH(Berekeningen!BE$463,User_interface!$B$85:$B$174))*User_interface!$L$54*User_interface!$L$55)</f>
        <v xml:space="preserve"> </v>
      </c>
      <c r="BF478" s="68" t="str">
        <f>IF(BF$463=" ", " ",INDEX(User_interface!$C$85:$C$174,MATCH(Berekeningen!BF$463,User_interface!$B$85:$B$174))*INDEX(User_interface!$D$85:$D$174,MATCH(Berekeningen!BF$463,User_interface!$B$85:$B$174))*User_interface!$L$54*User_interface!$L$55)</f>
        <v xml:space="preserve"> </v>
      </c>
      <c r="BG478" s="68" t="str">
        <f>IF(BG$463=" ", " ",INDEX(User_interface!$C$85:$C$174,MATCH(Berekeningen!BG$463,User_interface!$B$85:$B$174))*INDEX(User_interface!$D$85:$D$174,MATCH(Berekeningen!BG$463,User_interface!$B$85:$B$174))*User_interface!$L$54*User_interface!$L$55)</f>
        <v xml:space="preserve"> </v>
      </c>
      <c r="BH478" s="68" t="str">
        <f>IF(BH$463=" ", " ",INDEX(User_interface!$C$85:$C$174,MATCH(Berekeningen!BH$463,User_interface!$B$85:$B$174))*INDEX(User_interface!$D$85:$D$174,MATCH(Berekeningen!BH$463,User_interface!$B$85:$B$174))*User_interface!$L$54*User_interface!$L$55)</f>
        <v xml:space="preserve"> </v>
      </c>
      <c r="BI478" s="68" t="str">
        <f>IF(BI$463=" ", " ",INDEX(User_interface!$C$85:$C$174,MATCH(Berekeningen!BI$463,User_interface!$B$85:$B$174))*INDEX(User_interface!$D$85:$D$174,MATCH(Berekeningen!BI$463,User_interface!$B$85:$B$174))*User_interface!$L$54*User_interface!$L$55)</f>
        <v xml:space="preserve"> </v>
      </c>
      <c r="BJ478" s="68" t="str">
        <f>IF(BJ$463=" ", " ",INDEX(User_interface!$C$85:$C$174,MATCH(Berekeningen!BJ$463,User_interface!$B$85:$B$174))*INDEX(User_interface!$D$85:$D$174,MATCH(Berekeningen!BJ$463,User_interface!$B$85:$B$174))*User_interface!$L$54*User_interface!$L$55)</f>
        <v xml:space="preserve"> </v>
      </c>
      <c r="BK478" s="68" t="str">
        <f>IF(BK$463=" ", " ",INDEX(User_interface!$C$85:$C$174,MATCH(Berekeningen!BK$463,User_interface!$B$85:$B$174))*INDEX(User_interface!$D$85:$D$174,MATCH(Berekeningen!BK$463,User_interface!$B$85:$B$174))*User_interface!$L$54*User_interface!$L$55)</f>
        <v xml:space="preserve"> </v>
      </c>
      <c r="BL478" s="68" t="str">
        <f>IF(BL$463=" ", " ",INDEX(User_interface!$C$85:$C$174,MATCH(Berekeningen!BL$463,User_interface!$B$85:$B$174))*INDEX(User_interface!$D$85:$D$174,MATCH(Berekeningen!BL$463,User_interface!$B$85:$B$174))*User_interface!$L$54*User_interface!$L$55)</f>
        <v xml:space="preserve"> </v>
      </c>
      <c r="BM478" s="68" t="str">
        <f>IF(BM$463=" ", " ",INDEX(User_interface!$C$85:$C$174,MATCH(Berekeningen!BM$463,User_interface!$B$85:$B$174))*INDEX(User_interface!$D$85:$D$174,MATCH(Berekeningen!BM$463,User_interface!$B$85:$B$174))*User_interface!$L$54*User_interface!$L$55)</f>
        <v xml:space="preserve"> </v>
      </c>
    </row>
    <row r="479" spans="2:65">
      <c r="B479" s="88"/>
      <c r="C479" s="68" t="s">
        <v>43</v>
      </c>
      <c r="D479" s="68" t="s">
        <v>6</v>
      </c>
      <c r="F479" s="68" t="str">
        <f>IF(F463=" "," ",SUM(SUMIF($B464:$B478,$U$4,F464:F478),-SUMIF($B464:$B478,$U$3,F464:F478))/(1+User_interface!$L$59)^(F463-($P463-1)))</f>
        <v xml:space="preserve"> </v>
      </c>
      <c r="G479" s="68" t="str">
        <f>IF(G463=" "," ",SUM(SUMIF($B464:$B478,$U$4,G464:G478),-SUMIF($B464:$B478,$U$3,G464:G478))/(1+User_interface!$L$59)^(G463-($P463-1)))</f>
        <v xml:space="preserve"> </v>
      </c>
      <c r="H479" s="68" t="str">
        <f>IF(H463=" "," ",SUM(SUMIF($B464:$B478,$U$4,H464:H478),-SUMIF($B464:$B478,$U$3,H464:H478))/(1+User_interface!$L$59)^(H463-($P463-1)))</f>
        <v xml:space="preserve"> </v>
      </c>
      <c r="I479" s="68" t="str">
        <f>IF(I463=" "," ",SUM(SUMIF($B464:$B478,$U$4,I464:I478),-SUMIF($B464:$B478,$U$3,I464:I478))/(1+User_interface!$L$59)^(I463-($P463-1)))</f>
        <v xml:space="preserve"> </v>
      </c>
      <c r="J479" s="68" t="str">
        <f>IF(J463=" "," ",SUM(SUMIF($B464:$B478,$U$4,J464:J478),-SUMIF($B464:$B478,$U$3,J464:J478))/(1+User_interface!$L$59)^(J463-($P463-1)))</f>
        <v xml:space="preserve"> </v>
      </c>
      <c r="K479" s="68" t="str">
        <f>IF(K463=" "," ",SUM(SUMIF($B464:$B478,$U$4,K464:K478),-SUMIF($B464:$B478,$U$3,K464:K478))/(1+User_interface!$L$59)^(K463-($P463-1)))</f>
        <v xml:space="preserve"> </v>
      </c>
      <c r="L479" s="68" t="str">
        <f>IF(L463=" "," ",SUM(SUMIF($B464:$B478,$U$4,L464:L478),-SUMIF($B464:$B478,$U$3,L464:L478))/(1+User_interface!$L$59)^(L463-($P463-1)))</f>
        <v xml:space="preserve"> </v>
      </c>
      <c r="M479" s="68" t="str">
        <f>IF(M463=" "," ",SUM(SUMIF($B464:$B478,$U$4,M464:M478),-SUMIF($B464:$B478,$U$3,M464:M478))/(1+User_interface!$L$59)^(M463-($P463-1)))</f>
        <v xml:space="preserve"> </v>
      </c>
      <c r="N479" s="68" t="str">
        <f>IF(N463=" "," ",SUM(SUMIF($B464:$B478,$U$4,N464:N478),-SUMIF($B464:$B478,$U$3,N464:N478))/(1+User_interface!$L$59)^(N463-($P463-1)))</f>
        <v xml:space="preserve"> </v>
      </c>
      <c r="O479" s="68" t="str">
        <f>IF(O463=" "," ",SUM(SUMIF($B464:$B478,$U$4,O464:O478),-SUMIF($B464:$B478,$U$3,O464:O478))/(1+User_interface!$L$59)^(O463-($P463-1)))</f>
        <v xml:space="preserve"> </v>
      </c>
      <c r="P479" s="68">
        <f>IF(P463=" "," ",SUM(SUMIF($B464:$B478,$U$4,P464:P478),-SUMIF($B464:$B478,$U$3,P464:P478))/(1+User_interface!$L$59)^(P463-($P463-1)))</f>
        <v>-18714.813464630239</v>
      </c>
      <c r="Q479" s="68">
        <f>IF(Q463=" "," ",SUM(SUMIF($B464:$B478,$U$4,Q464:Q478),-SUMIF($B464:$B478,$U$3,Q464:Q478))/(1+User_interface!$L$59)^(Q463-($P463-1)))</f>
        <v>-19204.857719133273</v>
      </c>
      <c r="R479" s="68">
        <f>IF(R463=" "," ",SUM(SUMIF($B464:$B478,$U$4,R464:R478),-SUMIF($B464:$B478,$U$3,R464:R478))/(1+User_interface!$L$59)^(R463-($P463-1)))</f>
        <v>-20382.487638454615</v>
      </c>
      <c r="S479" s="68">
        <f>IF(S463=" "," ",SUM(SUMIF($B464:$B478,$U$4,S464:S478),-SUMIF($B464:$B478,$U$3,S464:S478))/(1+User_interface!$L$59)^(S463-($P463-1)))</f>
        <v>-21395.249369070971</v>
      </c>
      <c r="T479" s="68">
        <f>IF(T463=" "," ",SUM(SUMIF($B464:$B478,$U$4,T464:T478),-SUMIF($B464:$B478,$U$3,T464:T478))/(1+User_interface!$L$59)^(T463-($P463-1)))</f>
        <v>-22266.224457401033</v>
      </c>
      <c r="U479" s="68">
        <f>IF(U463=" "," ",SUM(SUMIF($B464:$B478,$U$4,U464:U478),-SUMIF($B464:$B478,$U$3,U464:U478))/(1+User_interface!$L$59)^(U463-($P463-1)))</f>
        <v>-23015.263033364889</v>
      </c>
      <c r="V479" s="68">
        <f>IF(V463=" "," ",SUM(SUMIF($B464:$B478,$U$4,V464:V478),-SUMIF($B464:$B478,$U$3,V464:V478))/(1+User_interface!$L$59)^(V463-($P463-1)))</f>
        <v>-23659.436208693805</v>
      </c>
      <c r="W479" s="68">
        <f>IF(W463=" "," ",SUM(SUMIF($B464:$B478,$U$4,W464:W478),-SUMIF($B464:$B478,$U$3,W464:W478))/(1+User_interface!$L$59)^(W463-($P463-1)))</f>
        <v>-24213.425139476672</v>
      </c>
      <c r="X479" s="68">
        <f>IF(X463=" "," ",SUM(SUMIF($B464:$B478,$U$4,X464:X478),-SUMIF($B464:$B478,$U$3,X464:X478))/(1+User_interface!$L$59)^(X463-($P463-1)))</f>
        <v>-24689.85561994994</v>
      </c>
      <c r="Y479" s="68">
        <f>IF(Y463=" "," ",SUM(SUMIF($B464:$B478,$U$4,Y464:Y478),-SUMIF($B464:$B478,$U$3,Y464:Y478))/(1+User_interface!$L$59)^(Y463-($P463-1)))</f>
        <v>-25099.585833156947</v>
      </c>
      <c r="Z479" s="68">
        <f>IF(Z463=" "," ",SUM(SUMIF($B464:$B478,$U$4,Z464:Z478),-SUMIF($B464:$B478,$U$3,Z464:Z478))/(1+User_interface!$L$59)^(Z463-($P463-1)))</f>
        <v>-25451.953816514975</v>
      </c>
      <c r="AA479" s="68">
        <f>IF(AA463=" "," ",SUM(SUMIF($B464:$B478,$U$4,AA464:AA478),-SUMIF($B464:$B478,$U$3,AA464:AA478))/(1+User_interface!$L$59)^(AA463-($P463-1)))</f>
        <v>-25754.990282202878</v>
      </c>
      <c r="AB479" s="68">
        <f>IF(AB463=" "," ",SUM(SUMIF($B464:$B478,$U$4,AB464:AB478),-SUMIF($B464:$B478,$U$3,AB464:AB478))/(1+User_interface!$L$59)^(AB463-($P463-1)))</f>
        <v>-26015.601642694477</v>
      </c>
      <c r="AC479" s="68">
        <f>IF(AC463=" "," ",SUM(SUMIF($B464:$B478,$U$4,AC464:AC478),-SUMIF($B464:$B478,$U$3,AC464:AC478))/(1+User_interface!$L$59)^(AC463-($P463-1)))</f>
        <v>-26239.72741271725</v>
      </c>
      <c r="AD479" s="68">
        <f>IF(AD463=" "," ",SUM(SUMIF($B464:$B478,$U$4,AD464:AD478),-SUMIF($B464:$B478,$U$3,AD464:AD478))/(1+User_interface!$L$59)^(AD463-($P463-1)))</f>
        <v>-26432.475574936834</v>
      </c>
      <c r="AE479" s="68">
        <f>IF(AE463=" "," ",SUM(SUMIF($B464:$B478,$U$4,AE464:AE478),-SUMIF($B464:$B478,$U$3,AE464:AE478))/(1+User_interface!$L$59)^(AE463-($P463-1)))</f>
        <v>-26598.238994445677</v>
      </c>
      <c r="AF479" s="68">
        <f>IF(AF463=" "," ",SUM(SUMIF($B464:$B478,$U$4,AF464:AF478),-SUMIF($B464:$B478,$U$3,AF464:AF478))/(1+User_interface!$L$59)^(AF463-($P463-1)))</f>
        <v>-26740.795535223282</v>
      </c>
      <c r="AG479" s="68">
        <f>IF(AG463=" "," ",SUM(SUMIF($B464:$B478,$U$4,AG464:AG478),-SUMIF($B464:$B478,$U$3,AG464:AG478))/(1+User_interface!$L$59)^(AG463-($P463-1)))</f>
        <v>-26863.394160292024</v>
      </c>
      <c r="AH479" s="68">
        <f>IF(AH463=" "," ",SUM(SUMIF($B464:$B478,$U$4,AH464:AH478),-SUMIF($B464:$B478,$U$3,AH464:AH478))/(1+User_interface!$L$59)^(AH463-($P463-1)))</f>
        <v>-26968.828977851139</v>
      </c>
      <c r="AI479" s="68">
        <f>IF(AI463=" "," ",SUM(SUMIF($B464:$B478,$U$4,AI464:AI478),-SUMIF($B464:$B478,$U$3,AI464:AI478))/(1+User_interface!$L$59)^(AI463-($P463-1)))</f>
        <v>-27059.502920951982</v>
      </c>
      <c r="AJ479" s="68">
        <f>IF(AJ463=" "," ",SUM(SUMIF($B464:$B478,$U$4,AJ464:AJ478),-SUMIF($B464:$B478,$U$3,AJ464:AJ478))/(1+User_interface!$L$59)^(AJ463-($P463-1)))</f>
        <v>-27137.482512018702</v>
      </c>
      <c r="AK479" s="68">
        <f>IF(AK463=" "," ",SUM(SUMIF($B464:$B478,$U$4,AK464:AK478),-SUMIF($B464:$B478,$U$3,AK464:AK478))/(1+User_interface!$L$59)^(AK463-($P463-1)))</f>
        <v>-27204.544960336083</v>
      </c>
      <c r="AL479" s="68">
        <f>IF(AL463=" "," ",SUM(SUMIF($B464:$B478,$U$4,AL464:AL478),-SUMIF($B464:$B478,$U$3,AL464:AL478))/(1+User_interface!$L$59)^(AL463-($P463-1)))</f>
        <v>-27262.218665889031</v>
      </c>
      <c r="AM479" s="68">
        <f>IF(AM463=" "," ",SUM(SUMIF($B464:$B478,$U$4,AM464:AM478),-SUMIF($B464:$B478,$U$3,AM464:AM478))/(1+User_interface!$L$59)^(AM463-($P463-1)))</f>
        <v>-27311.818052664566</v>
      </c>
      <c r="AN479" s="68">
        <f>IF(AN463=" "," ",SUM(SUMIF($B464:$B478,$U$4,AN464:AN478),-SUMIF($B464:$B478,$U$3,AN464:AN478))/(1+User_interface!$L$59)^(AN463-($P463-1)))</f>
        <v>-27354.473525291527</v>
      </c>
      <c r="AO479" s="68">
        <f>IF(AO463=" "," ",SUM(SUMIF($B464:$B478,$U$4,AO464:AO478),-SUMIF($B464:$B478,$U$3,AO464:AO478))/(1+User_interface!$L$59)^(AO463-($P463-1)))</f>
        <v>-27391.157231750716</v>
      </c>
      <c r="AP479" s="68">
        <f>IF(AP463=" "," ",SUM(SUMIF($B464:$B478,$U$4,AP464:AP478),-SUMIF($B464:$B478,$U$3,AP464:AP478))/(1+User_interface!$L$59)^(AP463-($P463-1)))</f>
        <v>-27422.705219305615</v>
      </c>
      <c r="AQ479" s="68">
        <f>IF(AQ463=" "," ",SUM(SUMIF($B464:$B478,$U$4,AQ464:AQ478),-SUMIF($B464:$B478,$U$3,AQ464:AQ478))/(1+User_interface!$L$59)^(AQ463-($P463-1)))</f>
        <v>-27449.836488602828</v>
      </c>
      <c r="AR479" s="68">
        <f>IF(AR463=" "," ",SUM(SUMIF($B464:$B478,$U$4,AR464:AR478),-SUMIF($B464:$B478,$U$3,AR464:AR478))/(1+User_interface!$L$59)^(AR463-($P463-1)))</f>
        <v>-27473.169380198433</v>
      </c>
      <c r="AS479" s="68">
        <f>IF(AS463=" "," ",SUM(SUMIF($B464:$B478,$U$4,AS464:AS478),-SUMIF($B464:$B478,$U$3,AS464:AS478))/(1+User_interface!$L$59)^(AS463-($P463-1)))</f>
        <v>-27493.235666970653</v>
      </c>
      <c r="AT479" s="68">
        <f>IF(AT463=" "," ",SUM(SUMIF($B464:$B478,$U$4,AT464:AT478),-SUMIF($B464:$B478,$U$3,AT464:AT478))/(1+User_interface!$L$59)^(AT463-($P463-1)))</f>
        <v>-27510.492673594759</v>
      </c>
      <c r="AU479" s="68">
        <f>IF(AU463=" "," ",SUM(SUMIF($B464:$B478,$U$4,AU464:AU478),-SUMIF($B464:$B478,$U$3,AU464:AU478))/(1+User_interface!$L$59)^(AU463-($P463-1)))</f>
        <v>-27525.333699291496</v>
      </c>
      <c r="AV479" s="68">
        <f>IF(AV463=" "," ",SUM(SUMIF($B464:$B478,$U$4,AV464:AV478),-SUMIF($B464:$B478,$U$3,AV464:AV478))/(1+User_interface!$L$59)^(AV463-($P463-1)))</f>
        <v>-27538.096981390685</v>
      </c>
      <c r="AW479" s="68">
        <f>IF(AW463=" "," ",SUM(SUMIF($B464:$B478,$U$4,AW464:AW478),-SUMIF($B464:$B478,$U$3,AW464:AW478))/(1+User_interface!$L$59)^(AW463-($P463-1)))</f>
        <v>-27549.07340399599</v>
      </c>
      <c r="AX479" s="68">
        <f>IF(AX463=" "," ",SUM(SUMIF($B464:$B478,$U$4,AX464:AX478),-SUMIF($B464:$B478,$U$3,AX464:AX478))/(1+User_interface!$L$59)^(AX463-($P463-1)))</f>
        <v>-27558.513127436552</v>
      </c>
      <c r="AY479" s="68">
        <f>IF(AY463=" "," ",SUM(SUMIF($B464:$B478,$U$4,AY464:AY478),-SUMIF($B464:$B478,$U$3,AY464:AY478))/(1+User_interface!$L$59)^(AY463-($P463-1)))</f>
        <v>-27566.631289595432</v>
      </c>
      <c r="AZ479" s="68">
        <f>IF(AZ463=" "," ",SUM(SUMIF($B464:$B478,$U$4,AZ464:AZ478),-SUMIF($B464:$B478,$U$3,AZ464:AZ478))/(1+User_interface!$L$59)^(AZ463-($P463-1)))</f>
        <v>-27573.612909052074</v>
      </c>
      <c r="BA479" s="68">
        <f>IF(BA463=" "," ",SUM(SUMIF($B464:$B478,$U$4,BA464:BA478),-SUMIF($B464:$B478,$U$3,BA464:BA478))/(1+User_interface!$L$59)^(BA463-($P463-1)))</f>
        <v>-27579.617101784781</v>
      </c>
      <c r="BB479" s="68">
        <f>IF(BB463=" "," ",SUM(SUMIF($B464:$B478,$U$4,BB464:BB478),-SUMIF($B464:$B478,$U$3,BB464:BB478))/(1+User_interface!$L$59)^(BB463-($P463-1)))</f>
        <v>-27584.780707534912</v>
      </c>
      <c r="BC479" s="68">
        <f>IF(BC463=" "," ",SUM(SUMIF($B464:$B478,$U$4,BC464:BC478),-SUMIF($B464:$B478,$U$3,BC464:BC478))/(1+User_interface!$L$59)^(BC463-($P463-1)))</f>
        <v>-27589.221408480025</v>
      </c>
      <c r="BD479" s="68" t="str">
        <f>IF(BD463=" "," ",SUM(SUMIF($B464:$B478,$U$4,BD464:BD478),-SUMIF($B464:$B478,$U$3,BD464:BD478))/(1+User_interface!$L$59)^(BD463-($P463-1)))</f>
        <v xml:space="preserve"> </v>
      </c>
      <c r="BE479" s="68" t="str">
        <f>IF(BE463=" "," ",SUM(SUMIF($B464:$B478,$U$4,BE464:BE478),-SUMIF($B464:$B478,$U$3,BE464:BE478))/(1+User_interface!$L$59)^(BE463-($P463-1)))</f>
        <v xml:space="preserve"> </v>
      </c>
      <c r="BF479" s="68" t="str">
        <f>IF(BF463=" "," ",SUM(SUMIF($B464:$B478,$U$4,BF464:BF478),-SUMIF($B464:$B478,$U$3,BF464:BF478))/(1+User_interface!$L$59)^(BF463-($P463-1)))</f>
        <v xml:space="preserve"> </v>
      </c>
      <c r="BG479" s="68" t="str">
        <f>IF(BG463=" "," ",SUM(SUMIF($B464:$B478,$U$4,BG464:BG478),-SUMIF($B464:$B478,$U$3,BG464:BG478))/(1+User_interface!$L$59)^(BG463-($P463-1)))</f>
        <v xml:space="preserve"> </v>
      </c>
      <c r="BH479" s="68" t="str">
        <f>IF(BH463=" "," ",SUM(SUMIF($B464:$B478,$U$4,BH464:BH478),-SUMIF($B464:$B478,$U$3,BH464:BH478))/(1+User_interface!$L$59)^(BH463-($P463-1)))</f>
        <v xml:space="preserve"> </v>
      </c>
      <c r="BI479" s="68" t="str">
        <f>IF(BI463=" "," ",SUM(SUMIF($B464:$B478,$U$4,BI464:BI478),-SUMIF($B464:$B478,$U$3,BI464:BI478))/(1+User_interface!$L$59)^(BI463-($P463-1)))</f>
        <v xml:space="preserve"> </v>
      </c>
      <c r="BJ479" s="68" t="str">
        <f>IF(BJ463=" "," ",SUM(SUMIF($B464:$B478,$U$4,BJ464:BJ478),-SUMIF($B464:$B478,$U$3,BJ464:BJ478))/(1+User_interface!$L$59)^(BJ463-($P463-1)))</f>
        <v xml:space="preserve"> </v>
      </c>
      <c r="BK479" s="68" t="str">
        <f>IF(BK463=" "," ",SUM(SUMIF($B464:$B478,$U$4,BK464:BK478),-SUMIF($B464:$B478,$U$3,BK464:BK478))/(1+User_interface!$L$59)^(BK463-($P463-1)))</f>
        <v xml:space="preserve"> </v>
      </c>
      <c r="BL479" s="68" t="str">
        <f>IF(BL463=" "," ",SUM(SUMIF($B464:$B478,$U$4,BL464:BL478),-SUMIF($B464:$B478,$U$3,BL464:BL478))/(1+User_interface!$L$59)^(BL463-($P463-1)))</f>
        <v xml:space="preserve"> </v>
      </c>
      <c r="BM479" s="68" t="str">
        <f>IF(BM463=" "," ",SUM(SUMIF($B464:$B478,$U$4,BM464:BM478),-SUMIF($B464:$B478,$U$3,BM464:BM478))/(1+User_interface!$L$59)^(BM463-($P463-1)))</f>
        <v xml:space="preserve"> </v>
      </c>
    </row>
    <row r="480" spans="2:65">
      <c r="B480" s="88"/>
      <c r="C480" s="68" t="s">
        <v>131</v>
      </c>
      <c r="D480" s="68" t="s">
        <v>6</v>
      </c>
      <c r="F480" s="68" t="str">
        <f>IF(F463=" "," ",SUM(SUMIF($B464:$B478,$U$3,F464:F478),-SUMIF($B464:$B478,$U$4,F464:F478))/(1+User_interface!$L$59)^(F463-($P463-1)))</f>
        <v xml:space="preserve"> </v>
      </c>
      <c r="G480" s="68" t="str">
        <f>IF(G463=" "," ",SUM(SUMIF($B464:$B478,$U$3,G464:G478),-SUMIF($B464:$B478,$U$4,G464:G478))/(1+User_interface!$L$59)^(G463-($P463-1)))</f>
        <v xml:space="preserve"> </v>
      </c>
      <c r="H480" s="68" t="str">
        <f>IF(H463=" "," ",SUM(SUMIF($B464:$B478,$U$3,H464:H478),-SUMIF($B464:$B478,$U$4,H464:H478))/(1+User_interface!$L$59)^(H463-($P463-1)))</f>
        <v xml:space="preserve"> </v>
      </c>
      <c r="I480" s="68" t="str">
        <f>IF(I463=" "," ",SUM(SUMIF($B464:$B478,$U$3,I464:I478),-SUMIF($B464:$B478,$U$4,I464:I478))/(1+User_interface!$L$59)^(I463-($P463-1)))</f>
        <v xml:space="preserve"> </v>
      </c>
      <c r="J480" s="68" t="str">
        <f>IF(J463=" "," ",SUM(SUMIF($B464:$B478,$U$3,J464:J478),-SUMIF($B464:$B478,$U$4,J464:J478))/(1+User_interface!$L$59)^(J463-($P463-1)))</f>
        <v xml:space="preserve"> </v>
      </c>
      <c r="K480" s="68" t="str">
        <f>IF(K463=" "," ",SUM(SUMIF($B464:$B478,$U$3,K464:K478),-SUMIF($B464:$B478,$U$4,K464:K478))/(1+User_interface!$L$59)^(K463-($P463-1)))</f>
        <v xml:space="preserve"> </v>
      </c>
      <c r="L480" s="68" t="str">
        <f>IF(L463=" "," ",SUM(SUMIF($B464:$B478,$U$3,L464:L478),-SUMIF($B464:$B478,$U$4,L464:L478))/(1+User_interface!$L$59)^(L463-($P463-1)))</f>
        <v xml:space="preserve"> </v>
      </c>
      <c r="M480" s="68" t="str">
        <f>IF(M463=" "," ",SUM(SUMIF($B464:$B478,$U$3,M464:M478),-SUMIF($B464:$B478,$U$4,M464:M478))/(1+User_interface!$L$59)^(M463-($P463-1)))</f>
        <v xml:space="preserve"> </v>
      </c>
      <c r="N480" s="68" t="str">
        <f>IF(N463=" "," ",SUM(SUMIF($B464:$B478,$U$3,N464:N478),-SUMIF($B464:$B478,$U$4,N464:N478))/(1+User_interface!$L$59)^(N463-($P463-1)))</f>
        <v xml:space="preserve"> </v>
      </c>
      <c r="O480" s="68" t="str">
        <f>IF(O463=" "," ",SUM(SUMIF($B464:$B478,$U$3,O464:O478),-SUMIF($B464:$B478,$U$4,O464:O478))/(1+User_interface!$L$59)^(O463-($P463-1)))</f>
        <v xml:space="preserve"> </v>
      </c>
      <c r="P480" s="68">
        <f>IF(P463=" "," ",SUM(SUMIF($B464:$B478,$U$3,P464:P478),-SUMIF($B464:$B478,$U$4,P464:P478))/(1+User_interface!$L$59)^(P463-($P463-1)))</f>
        <v>18714.813464630239</v>
      </c>
      <c r="Q480" s="68">
        <f>IF(Q463=" "," ",SUM(SUMIF($B464:$B478,$U$3,Q464:Q478),-SUMIF($B464:$B478,$U$4,Q464:Q478))/(1+User_interface!$L$59)^(Q463-($P463-1)))</f>
        <v>19204.857719133273</v>
      </c>
      <c r="R480" s="68">
        <f>IF(R463=" "," ",SUM(SUMIF($B464:$B478,$U$3,R464:R478),-SUMIF($B464:$B478,$U$4,R464:R478))/(1+User_interface!$L$59)^(R463-($P463-1)))</f>
        <v>20382.487638454615</v>
      </c>
      <c r="S480" s="68">
        <f>IF(S463=" "," ",SUM(SUMIF($B464:$B478,$U$3,S464:S478),-SUMIF($B464:$B478,$U$4,S464:S478))/(1+User_interface!$L$59)^(S463-($P463-1)))</f>
        <v>21395.249369070971</v>
      </c>
      <c r="T480" s="68">
        <f>IF(T463=" "," ",SUM(SUMIF($B464:$B478,$U$3,T464:T478),-SUMIF($B464:$B478,$U$4,T464:T478))/(1+User_interface!$L$59)^(T463-($P463-1)))</f>
        <v>22266.224457401033</v>
      </c>
      <c r="U480" s="68">
        <f>IF(U463=" "," ",SUM(SUMIF($B464:$B478,$U$3,U464:U478),-SUMIF($B464:$B478,$U$4,U464:U478))/(1+User_interface!$L$59)^(U463-($P463-1)))</f>
        <v>23015.263033364889</v>
      </c>
      <c r="V480" s="68">
        <f>IF(V463=" "," ",SUM(SUMIF($B464:$B478,$U$3,V464:V478),-SUMIF($B464:$B478,$U$4,V464:V478))/(1+User_interface!$L$59)^(V463-($P463-1)))</f>
        <v>23659.436208693805</v>
      </c>
      <c r="W480" s="68">
        <f>IF(W463=" "," ",SUM(SUMIF($B464:$B478,$U$3,W464:W478),-SUMIF($B464:$B478,$U$4,W464:W478))/(1+User_interface!$L$59)^(W463-($P463-1)))</f>
        <v>24213.425139476672</v>
      </c>
      <c r="X480" s="68">
        <f>IF(X463=" "," ",SUM(SUMIF($B464:$B478,$U$3,X464:X478),-SUMIF($B464:$B478,$U$4,X464:X478))/(1+User_interface!$L$59)^(X463-($P463-1)))</f>
        <v>24689.85561994994</v>
      </c>
      <c r="Y480" s="68">
        <f>IF(Y463=" "," ",SUM(SUMIF($B464:$B478,$U$3,Y464:Y478),-SUMIF($B464:$B478,$U$4,Y464:Y478))/(1+User_interface!$L$59)^(Y463-($P463-1)))</f>
        <v>25099.585833156947</v>
      </c>
      <c r="Z480" s="68">
        <f>IF(Z463=" "," ",SUM(SUMIF($B464:$B478,$U$3,Z464:Z478),-SUMIF($B464:$B478,$U$4,Z464:Z478))/(1+User_interface!$L$59)^(Z463-($P463-1)))</f>
        <v>25451.953816514975</v>
      </c>
      <c r="AA480" s="68">
        <f>IF(AA463=" "," ",SUM(SUMIF($B464:$B478,$U$3,AA464:AA478),-SUMIF($B464:$B478,$U$4,AA464:AA478))/(1+User_interface!$L$59)^(AA463-($P463-1)))</f>
        <v>25754.990282202878</v>
      </c>
      <c r="AB480" s="68">
        <f>IF(AB463=" "," ",SUM(SUMIF($B464:$B478,$U$3,AB464:AB478),-SUMIF($B464:$B478,$U$4,AB464:AB478))/(1+User_interface!$L$59)^(AB463-($P463-1)))</f>
        <v>26015.601642694477</v>
      </c>
      <c r="AC480" s="68">
        <f>IF(AC463=" "," ",SUM(SUMIF($B464:$B478,$U$3,AC464:AC478),-SUMIF($B464:$B478,$U$4,AC464:AC478))/(1+User_interface!$L$59)^(AC463-($P463-1)))</f>
        <v>26239.72741271725</v>
      </c>
      <c r="AD480" s="68">
        <f>IF(AD463=" "," ",SUM(SUMIF($B464:$B478,$U$3,AD464:AD478),-SUMIF($B464:$B478,$U$4,AD464:AD478))/(1+User_interface!$L$59)^(AD463-($P463-1)))</f>
        <v>26432.475574936834</v>
      </c>
      <c r="AE480" s="68">
        <f>IF(AE463=" "," ",SUM(SUMIF($B464:$B478,$U$3,AE464:AE478),-SUMIF($B464:$B478,$U$4,AE464:AE478))/(1+User_interface!$L$59)^(AE463-($P463-1)))</f>
        <v>26598.238994445677</v>
      </c>
      <c r="AF480" s="68">
        <f>IF(AF463=" "," ",SUM(SUMIF($B464:$B478,$U$3,AF464:AF478),-SUMIF($B464:$B478,$U$4,AF464:AF478))/(1+User_interface!$L$59)^(AF463-($P463-1)))</f>
        <v>26740.795535223282</v>
      </c>
      <c r="AG480" s="68">
        <f>IF(AG463=" "," ",SUM(SUMIF($B464:$B478,$U$3,AG464:AG478),-SUMIF($B464:$B478,$U$4,AG464:AG478))/(1+User_interface!$L$59)^(AG463-($P463-1)))</f>
        <v>26863.394160292024</v>
      </c>
      <c r="AH480" s="68">
        <f>IF(AH463=" "," ",SUM(SUMIF($B464:$B478,$U$3,AH464:AH478),-SUMIF($B464:$B478,$U$4,AH464:AH478))/(1+User_interface!$L$59)^(AH463-($P463-1)))</f>
        <v>26968.828977851139</v>
      </c>
      <c r="AI480" s="68">
        <f>IF(AI463=" "," ",SUM(SUMIF($B464:$B478,$U$3,AI464:AI478),-SUMIF($B464:$B478,$U$4,AI464:AI478))/(1+User_interface!$L$59)^(AI463-($P463-1)))</f>
        <v>27059.502920951982</v>
      </c>
      <c r="AJ480" s="68">
        <f>IF(AJ463=" "," ",SUM(SUMIF($B464:$B478,$U$3,AJ464:AJ478),-SUMIF($B464:$B478,$U$4,AJ464:AJ478))/(1+User_interface!$L$59)^(AJ463-($P463-1)))</f>
        <v>27137.482512018702</v>
      </c>
      <c r="AK480" s="68">
        <f>IF(AK463=" "," ",SUM(SUMIF($B464:$B478,$U$3,AK464:AK478),-SUMIF($B464:$B478,$U$4,AK464:AK478))/(1+User_interface!$L$59)^(AK463-($P463-1)))</f>
        <v>27204.544960336083</v>
      </c>
      <c r="AL480" s="68">
        <f>IF(AL463=" "," ",SUM(SUMIF($B464:$B478,$U$3,AL464:AL478),-SUMIF($B464:$B478,$U$4,AL464:AL478))/(1+User_interface!$L$59)^(AL463-($P463-1)))</f>
        <v>27262.218665889031</v>
      </c>
      <c r="AM480" s="68">
        <f>IF(AM463=" "," ",SUM(SUMIF($B464:$B478,$U$3,AM464:AM478),-SUMIF($B464:$B478,$U$4,AM464:AM478))/(1+User_interface!$L$59)^(AM463-($P463-1)))</f>
        <v>27311.818052664566</v>
      </c>
      <c r="AN480" s="68">
        <f>IF(AN463=" "," ",SUM(SUMIF($B464:$B478,$U$3,AN464:AN478),-SUMIF($B464:$B478,$U$4,AN464:AN478))/(1+User_interface!$L$59)^(AN463-($P463-1)))</f>
        <v>27354.473525291527</v>
      </c>
      <c r="AO480" s="68">
        <f>IF(AO463=" "," ",SUM(SUMIF($B464:$B478,$U$3,AO464:AO478),-SUMIF($B464:$B478,$U$4,AO464:AO478))/(1+User_interface!$L$59)^(AO463-($P463-1)))</f>
        <v>27391.157231750716</v>
      </c>
      <c r="AP480" s="68">
        <f>IF(AP463=" "," ",SUM(SUMIF($B464:$B478,$U$3,AP464:AP478),-SUMIF($B464:$B478,$U$4,AP464:AP478))/(1+User_interface!$L$59)^(AP463-($P463-1)))</f>
        <v>27422.705219305615</v>
      </c>
      <c r="AQ480" s="68">
        <f>IF(AQ463=" "," ",SUM(SUMIF($B464:$B478,$U$3,AQ464:AQ478),-SUMIF($B464:$B478,$U$4,AQ464:AQ478))/(1+User_interface!$L$59)^(AQ463-($P463-1)))</f>
        <v>27449.836488602828</v>
      </c>
      <c r="AR480" s="68">
        <f>IF(AR463=" "," ",SUM(SUMIF($B464:$B478,$U$3,AR464:AR478),-SUMIF($B464:$B478,$U$4,AR464:AR478))/(1+User_interface!$L$59)^(AR463-($P463-1)))</f>
        <v>27473.169380198433</v>
      </c>
      <c r="AS480" s="68">
        <f>IF(AS463=" "," ",SUM(SUMIF($B464:$B478,$U$3,AS464:AS478),-SUMIF($B464:$B478,$U$4,AS464:AS478))/(1+User_interface!$L$59)^(AS463-($P463-1)))</f>
        <v>27493.235666970653</v>
      </c>
      <c r="AT480" s="68">
        <f>IF(AT463=" "," ",SUM(SUMIF($B464:$B478,$U$3,AT464:AT478),-SUMIF($B464:$B478,$U$4,AT464:AT478))/(1+User_interface!$L$59)^(AT463-($P463-1)))</f>
        <v>27510.492673594759</v>
      </c>
      <c r="AU480" s="68">
        <f>IF(AU463=" "," ",SUM(SUMIF($B464:$B478,$U$3,AU464:AU478),-SUMIF($B464:$B478,$U$4,AU464:AU478))/(1+User_interface!$L$59)^(AU463-($P463-1)))</f>
        <v>27525.333699291496</v>
      </c>
      <c r="AV480" s="68">
        <f>IF(AV463=" "," ",SUM(SUMIF($B464:$B478,$U$3,AV464:AV478),-SUMIF($B464:$B478,$U$4,AV464:AV478))/(1+User_interface!$L$59)^(AV463-($P463-1)))</f>
        <v>27538.096981390685</v>
      </c>
      <c r="AW480" s="68">
        <f>IF(AW463=" "," ",SUM(SUMIF($B464:$B478,$U$3,AW464:AW478),-SUMIF($B464:$B478,$U$4,AW464:AW478))/(1+User_interface!$L$59)^(AW463-($P463-1)))</f>
        <v>27549.07340399599</v>
      </c>
      <c r="AX480" s="68">
        <f>IF(AX463=" "," ",SUM(SUMIF($B464:$B478,$U$3,AX464:AX478),-SUMIF($B464:$B478,$U$4,AX464:AX478))/(1+User_interface!$L$59)^(AX463-($P463-1)))</f>
        <v>27558.513127436552</v>
      </c>
      <c r="AY480" s="68">
        <f>IF(AY463=" "," ",SUM(SUMIF($B464:$B478,$U$3,AY464:AY478),-SUMIF($B464:$B478,$U$4,AY464:AY478))/(1+User_interface!$L$59)^(AY463-($P463-1)))</f>
        <v>27566.631289595432</v>
      </c>
      <c r="AZ480" s="68">
        <f>IF(AZ463=" "," ",SUM(SUMIF($B464:$B478,$U$3,AZ464:AZ478),-SUMIF($B464:$B478,$U$4,AZ464:AZ478))/(1+User_interface!$L$59)^(AZ463-($P463-1)))</f>
        <v>27573.612909052074</v>
      </c>
      <c r="BA480" s="68">
        <f>IF(BA463=" "," ",SUM(SUMIF($B464:$B478,$U$3,BA464:BA478),-SUMIF($B464:$B478,$U$4,BA464:BA478))/(1+User_interface!$L$59)^(BA463-($P463-1)))</f>
        <v>27579.617101784781</v>
      </c>
      <c r="BB480" s="68">
        <f>IF(BB463=" "," ",SUM(SUMIF($B464:$B478,$U$3,BB464:BB478),-SUMIF($B464:$B478,$U$4,BB464:BB478))/(1+User_interface!$L$59)^(BB463-($P463-1)))</f>
        <v>27584.780707534912</v>
      </c>
      <c r="BC480" s="68">
        <f>IF(BC463=" "," ",SUM(SUMIF($B464:$B478,$U$3,BC464:BC478),-SUMIF($B464:$B478,$U$4,BC464:BC478))/(1+User_interface!$L$59)^(BC463-($P463-1)))</f>
        <v>27589.221408480025</v>
      </c>
      <c r="BD480" s="68" t="str">
        <f>IF(BD463=" "," ",SUM(SUMIF($B464:$B478,$U$3,BD464:BD478),-SUMIF($B464:$B478,$U$4,BD464:BD478))/(1+User_interface!$L$59)^(BD463-($P463-1)))</f>
        <v xml:space="preserve"> </v>
      </c>
      <c r="BE480" s="68" t="str">
        <f>IF(BE463=" "," ",SUM(SUMIF($B464:$B478,$U$3,BE464:BE478),-SUMIF($B464:$B478,$U$4,BE464:BE478))/(1+User_interface!$L$59)^(BE463-($P463-1)))</f>
        <v xml:space="preserve"> </v>
      </c>
      <c r="BF480" s="68" t="str">
        <f>IF(BF463=" "," ",SUM(SUMIF($B464:$B478,$U$3,BF464:BF478),-SUMIF($B464:$B478,$U$4,BF464:BF478))/(1+User_interface!$L$59)^(BF463-($P463-1)))</f>
        <v xml:space="preserve"> </v>
      </c>
      <c r="BG480" s="68" t="str">
        <f>IF(BG463=" "," ",SUM(SUMIF($B464:$B478,$U$3,BG464:BG478),-SUMIF($B464:$B478,$U$4,BG464:BG478))/(1+User_interface!$L$59)^(BG463-($P463-1)))</f>
        <v xml:space="preserve"> </v>
      </c>
      <c r="BH480" s="68" t="str">
        <f>IF(BH463=" "," ",SUM(SUMIF($B464:$B478,$U$3,BH464:BH478),-SUMIF($B464:$B478,$U$4,BH464:BH478))/(1+User_interface!$L$59)^(BH463-($P463-1)))</f>
        <v xml:space="preserve"> </v>
      </c>
      <c r="BI480" s="68" t="str">
        <f>IF(BI463=" "," ",SUM(SUMIF($B464:$B478,$U$3,BI464:BI478),-SUMIF($B464:$B478,$U$4,BI464:BI478))/(1+User_interface!$L$59)^(BI463-($P463-1)))</f>
        <v xml:space="preserve"> </v>
      </c>
      <c r="BJ480" s="68" t="str">
        <f>IF(BJ463=" "," ",SUM(SUMIF($B464:$B478,$U$3,BJ464:BJ478),-SUMIF($B464:$B478,$U$4,BJ464:BJ478))/(1+User_interface!$L$59)^(BJ463-($P463-1)))</f>
        <v xml:space="preserve"> </v>
      </c>
      <c r="BK480" s="68" t="str">
        <f>IF(BK463=" "," ",SUM(SUMIF($B464:$B478,$U$3,BK464:BK478),-SUMIF($B464:$B478,$U$4,BK464:BK478))/(1+User_interface!$L$59)^(BK463-($P463-1)))</f>
        <v xml:space="preserve"> </v>
      </c>
      <c r="BL480" s="68" t="str">
        <f>IF(BL463=" "," ",SUM(SUMIF($B464:$B478,$U$3,BL464:BL478),-SUMIF($B464:$B478,$U$4,BL464:BL478))/(1+User_interface!$L$59)^(BL463-($P463-1)))</f>
        <v xml:space="preserve"> </v>
      </c>
      <c r="BM480" s="68" t="str">
        <f>IF(BM463=" "," ",SUM(SUMIF($B464:$B478,$U$3,BM464:BM478),-SUMIF($B464:$B478,$U$4,BM464:BM478))/(1+User_interface!$L$59)^(BM463-($P463-1)))</f>
        <v xml:space="preserve"> </v>
      </c>
    </row>
    <row r="481" spans="2:65">
      <c r="B481" s="88"/>
      <c r="C481" s="88"/>
    </row>
    <row r="482" spans="2:65">
      <c r="B482" s="88" t="s">
        <v>212</v>
      </c>
      <c r="C482" s="88"/>
      <c r="E482" s="68" t="s">
        <v>54</v>
      </c>
      <c r="F482" s="68" t="str">
        <f>IF(AND(ABS(SUM(G482,-1,-$P482))&lt;=User_interface!$L$67,SUM(G482,-1)&lt;=$P482),SUM(G482,-1)," ")</f>
        <v xml:space="preserve"> </v>
      </c>
      <c r="G482" s="68" t="str">
        <f>IF(AND(ABS(SUM(H482,-1,-$P482))&lt;=User_interface!$L$67,SUM(H482,-1)&lt;=$P482),SUM(H482,-1)," ")</f>
        <v xml:space="preserve"> </v>
      </c>
      <c r="H482" s="68" t="str">
        <f>IF(AND(ABS(SUM(I482,-1,-$P482))&lt;=User_interface!$L$67,SUM(I482,-1)&lt;=$P482),SUM(I482,-1)," ")</f>
        <v xml:space="preserve"> </v>
      </c>
      <c r="I482" s="68" t="str">
        <f>IF(AND(ABS(SUM(J482,-1,-$P482))&lt;=User_interface!$L$67,SUM(J482,-1)&lt;=$P482),SUM(J482,-1)," ")</f>
        <v xml:space="preserve"> </v>
      </c>
      <c r="J482" s="68" t="str">
        <f>IF(AND(ABS(SUM(K482,-1,-$P482))&lt;=User_interface!$L$67,SUM(K482,-1)&lt;=$P482),SUM(K482,-1)," ")</f>
        <v xml:space="preserve"> </v>
      </c>
      <c r="K482" s="68" t="str">
        <f>IF(AND(ABS(SUM(L482,-1,-$P482))&lt;=User_interface!$L$67,SUM(L482,-1)&lt;=$P482),SUM(L482,-1)," ")</f>
        <v xml:space="preserve"> </v>
      </c>
      <c r="L482" s="68" t="str">
        <f>IF(AND(ABS(SUM(M482,-1,-$P482))&lt;=User_interface!$L$67,SUM(M482,-1)&lt;=$P482),SUM(M482,-1)," ")</f>
        <v xml:space="preserve"> </v>
      </c>
      <c r="M482" s="68" t="str">
        <f>IF(AND(ABS(SUM(N482,-1,-$P482))&lt;=User_interface!$L$67,SUM(N482,-1)&lt;=$P482),SUM(N482,-1)," ")</f>
        <v xml:space="preserve"> </v>
      </c>
      <c r="N482" s="68" t="str">
        <f>IF(AND(ABS(SUM(O482,-1,-$P482))&lt;=User_interface!$L$67,SUM(O482,-1)&lt;=$P482),SUM(O482,-1)," ")</f>
        <v xml:space="preserve"> </v>
      </c>
      <c r="O482" s="68" t="str">
        <f>IF(AND(ABS(SUM(P482,-1,-$P482))&lt;=User_interface!$L$67,SUM(P482,-1)&lt;=$P482),SUM(P482,-1)," ")</f>
        <v xml:space="preserve"> </v>
      </c>
      <c r="P482" s="68">
        <f>2050+User_interface!L67</f>
        <v>2050</v>
      </c>
      <c r="Q482" s="68">
        <f>IF(AND(SUM(P482,2,-$P482)&lt;=User_interface!$L$56,SUM(P482,1)&gt;=$P482),SUM(P482,1)," ")</f>
        <v>2051</v>
      </c>
      <c r="R482" s="68">
        <f>IF(AND(SUM(Q482,2,-$P482)&lt;=User_interface!$L$56,SUM(Q482,1)&gt;=$P482),SUM(Q482,1)," ")</f>
        <v>2052</v>
      </c>
      <c r="S482" s="68">
        <f>IF(AND(SUM(R482,2,-$P482)&lt;=User_interface!$L$56,SUM(R482,1)&gt;=$P482),SUM(R482,1)," ")</f>
        <v>2053</v>
      </c>
      <c r="T482" s="68">
        <f>IF(AND(SUM(S482,2,-$P482)&lt;=User_interface!$L$56,SUM(S482,1)&gt;=$P482),SUM(S482,1)," ")</f>
        <v>2054</v>
      </c>
      <c r="U482" s="68">
        <f>IF(AND(SUM(T482,2,-$P482)&lt;=User_interface!$L$56,SUM(T482,1)&gt;=$P482),SUM(T482,1)," ")</f>
        <v>2055</v>
      </c>
      <c r="V482" s="68">
        <f>IF(AND(SUM(U482,2,-$P482)&lt;=User_interface!$L$56,SUM(U482,1)&gt;=$P482),SUM(U482,1)," ")</f>
        <v>2056</v>
      </c>
      <c r="W482" s="68">
        <f>IF(AND(SUM(V482,2,-$P482)&lt;=User_interface!$L$56,SUM(V482,1)&gt;=$P482),SUM(V482,1)," ")</f>
        <v>2057</v>
      </c>
      <c r="X482" s="68">
        <f>IF(AND(SUM(W482,2,-$P482)&lt;=User_interface!$L$56,SUM(W482,1)&gt;=$P482),SUM(W482,1)," ")</f>
        <v>2058</v>
      </c>
      <c r="Y482" s="68">
        <f>IF(AND(SUM(X482,2,-$P482)&lt;=User_interface!$L$56,SUM(X482,1)&gt;=$P482),SUM(X482,1)," ")</f>
        <v>2059</v>
      </c>
      <c r="Z482" s="68">
        <f>IF(AND(SUM(Y482,2,-$P482)&lt;=User_interface!$L$56,SUM(Y482,1)&gt;=$P482),SUM(Y482,1)," ")</f>
        <v>2060</v>
      </c>
      <c r="AA482" s="68">
        <f>IF(AND(SUM(Z482,2,-$P482)&lt;=User_interface!$L$56,SUM(Z482,1)&gt;=$P482),SUM(Z482,1)," ")</f>
        <v>2061</v>
      </c>
      <c r="AB482" s="68">
        <f>IF(AND(SUM(AA482,2,-$P482)&lt;=User_interface!$L$56,SUM(AA482,1)&gt;=$P482),SUM(AA482,1)," ")</f>
        <v>2062</v>
      </c>
      <c r="AC482" s="68">
        <f>IF(AND(SUM(AB482,2,-$P482)&lt;=User_interface!$L$56,SUM(AB482,1)&gt;=$P482),SUM(AB482,1)," ")</f>
        <v>2063</v>
      </c>
      <c r="AD482" s="68">
        <f>IF(AND(SUM(AC482,2,-$P482)&lt;=User_interface!$L$56,SUM(AC482,1)&gt;=$P482),SUM(AC482,1)," ")</f>
        <v>2064</v>
      </c>
      <c r="AE482" s="68">
        <f>IF(AND(SUM(AD482,2,-$P482)&lt;=User_interface!$L$56,SUM(AD482,1)&gt;=$P482),SUM(AD482,1)," ")</f>
        <v>2065</v>
      </c>
      <c r="AF482" s="68">
        <f>IF(AND(SUM(AE482,2,-$P482)&lt;=User_interface!$L$56,SUM(AE482,1)&gt;=$P482),SUM(AE482,1)," ")</f>
        <v>2066</v>
      </c>
      <c r="AG482" s="68">
        <f>IF(AND(SUM(AF482,2,-$P482)&lt;=User_interface!$L$56,SUM(AF482,1)&gt;=$P482),SUM(AF482,1)," ")</f>
        <v>2067</v>
      </c>
      <c r="AH482" s="68">
        <f>IF(AND(SUM(AG482,2,-$P482)&lt;=User_interface!$L$56,SUM(AG482,1)&gt;=$P482),SUM(AG482,1)," ")</f>
        <v>2068</v>
      </c>
      <c r="AI482" s="68">
        <f>IF(AND(SUM(AH482,2,-$P482)&lt;=User_interface!$L$56,SUM(AH482,1)&gt;=$P482),SUM(AH482,1)," ")</f>
        <v>2069</v>
      </c>
      <c r="AJ482" s="68">
        <f>IF(AND(SUM(AI482,2,-$P482)&lt;=User_interface!$L$56,SUM(AI482,1)&gt;=$P482),SUM(AI482,1)," ")</f>
        <v>2070</v>
      </c>
      <c r="AK482" s="68">
        <f>IF(AND(SUM(AJ482,2,-$P482)&lt;=User_interface!$L$56,SUM(AJ482,1)&gt;=$P482),SUM(AJ482,1)," ")</f>
        <v>2071</v>
      </c>
      <c r="AL482" s="68">
        <f>IF(AND(SUM(AK482,2,-$P482)&lt;=User_interface!$L$56,SUM(AK482,1)&gt;=$P482),SUM(AK482,1)," ")</f>
        <v>2072</v>
      </c>
      <c r="AM482" s="68">
        <f>IF(AND(SUM(AL482,2,-$P482)&lt;=User_interface!$L$56,SUM(AL482,1)&gt;=$P482),SUM(AL482,1)," ")</f>
        <v>2073</v>
      </c>
      <c r="AN482" s="68">
        <f>IF(AND(SUM(AM482,2,-$P482)&lt;=User_interface!$L$56,SUM(AM482,1)&gt;=$P482),SUM(AM482,1)," ")</f>
        <v>2074</v>
      </c>
      <c r="AO482" s="68">
        <f>IF(AND(SUM(AN482,2,-$P482)&lt;=User_interface!$L$56,SUM(AN482,1)&gt;=$P482),SUM(AN482,1)," ")</f>
        <v>2075</v>
      </c>
      <c r="AP482" s="68">
        <f>IF(AND(SUM(AO482,2,-$P482)&lt;=User_interface!$L$56,SUM(AO482,1)&gt;=$P482),SUM(AO482,1)," ")</f>
        <v>2076</v>
      </c>
      <c r="AQ482" s="68">
        <f>IF(AND(SUM(AP482,2,-$P482)&lt;=User_interface!$L$56,SUM(AP482,1)&gt;=$P482),SUM(AP482,1)," ")</f>
        <v>2077</v>
      </c>
      <c r="AR482" s="68">
        <f>IF(AND(SUM(AQ482,2,-$P482)&lt;=User_interface!$L$56,SUM(AQ482,1)&gt;=$P482),SUM(AQ482,1)," ")</f>
        <v>2078</v>
      </c>
      <c r="AS482" s="68">
        <f>IF(AND(SUM(AR482,2,-$P482)&lt;=User_interface!$L$56,SUM(AR482,1)&gt;=$P482),SUM(AR482,1)," ")</f>
        <v>2079</v>
      </c>
      <c r="AT482" s="68">
        <f>IF(AND(SUM(AS482,2,-$P482)&lt;=User_interface!$L$56,SUM(AS482,1)&gt;=$P482),SUM(AS482,1)," ")</f>
        <v>2080</v>
      </c>
      <c r="AU482" s="68">
        <f>IF(AND(SUM(AT482,2,-$P482)&lt;=User_interface!$L$56,SUM(AT482,1)&gt;=$P482),SUM(AT482,1)," ")</f>
        <v>2081</v>
      </c>
      <c r="AV482" s="68">
        <f>IF(AND(SUM(AU482,2,-$P482)&lt;=User_interface!$L$56,SUM(AU482,1)&gt;=$P482),SUM(AU482,1)," ")</f>
        <v>2082</v>
      </c>
      <c r="AW482" s="68">
        <f>IF(AND(SUM(AV482,2,-$P482)&lt;=User_interface!$L$56,SUM(AV482,1)&gt;=$P482),SUM(AV482,1)," ")</f>
        <v>2083</v>
      </c>
      <c r="AX482" s="68">
        <f>IF(AND(SUM(AW482,2,-$P482)&lt;=User_interface!$L$56,SUM(AW482,1)&gt;=$P482),SUM(AW482,1)," ")</f>
        <v>2084</v>
      </c>
      <c r="AY482" s="68">
        <f>IF(AND(SUM(AX482,2,-$P482)&lt;=User_interface!$L$56,SUM(AX482,1)&gt;=$P482),SUM(AX482,1)," ")</f>
        <v>2085</v>
      </c>
      <c r="AZ482" s="68">
        <f>IF(AND(SUM(AY482,2,-$P482)&lt;=User_interface!$L$56,SUM(AY482,1)&gt;=$P482),SUM(AY482,1)," ")</f>
        <v>2086</v>
      </c>
      <c r="BA482" s="68">
        <f>IF(AND(SUM(AZ482,2,-$P482)&lt;=User_interface!$L$56,SUM(AZ482,1)&gt;=$P482),SUM(AZ482,1)," ")</f>
        <v>2087</v>
      </c>
      <c r="BB482" s="68">
        <f>IF(AND(SUM(BA482,2,-$P482)&lt;=User_interface!$L$56,SUM(BA482,1)&gt;=$P482),SUM(BA482,1)," ")</f>
        <v>2088</v>
      </c>
      <c r="BC482" s="68">
        <f>IF(AND(SUM(BB482,2,-$P482)&lt;=User_interface!$L$56,SUM(BB482,1)&gt;=$P482),SUM(BB482,1)," ")</f>
        <v>2089</v>
      </c>
      <c r="BD482" s="68" t="str">
        <f>IF(AND(SUM(BC482,2,-$P482)&lt;=User_interface!$L$56,SUM(BC482,1)&gt;=$P482),SUM(BC482,1)," ")</f>
        <v xml:space="preserve"> </v>
      </c>
      <c r="BE482" s="68" t="str">
        <f>IF(AND(SUM(BD482,2,-$P482)&lt;=User_interface!$L$56,SUM(BD482,1)&gt;=$P482),SUM(BD482,1)," ")</f>
        <v xml:space="preserve"> </v>
      </c>
      <c r="BF482" s="68" t="str">
        <f>IF(AND(SUM(BE482,2,-$P482)&lt;=User_interface!$L$56,SUM(BE482,1)&gt;=$P482),SUM(BE482,1)," ")</f>
        <v xml:space="preserve"> </v>
      </c>
      <c r="BG482" s="68" t="str">
        <f>IF(AND(SUM(BF482,2,-$P482)&lt;=User_interface!$L$56,SUM(BF482,1)&gt;=$P482),SUM(BF482,1)," ")</f>
        <v xml:space="preserve"> </v>
      </c>
      <c r="BH482" s="68" t="str">
        <f>IF(AND(SUM(BG482,2,-$P482)&lt;=User_interface!$L$56,SUM(BG482,1)&gt;=$P482),SUM(BG482,1)," ")</f>
        <v xml:space="preserve"> </v>
      </c>
      <c r="BI482" s="68" t="str">
        <f>IF(AND(SUM(BH482,2,-$P482)&lt;=User_interface!$L$56,SUM(BH482,1)&gt;=$P482),SUM(BH482,1)," ")</f>
        <v xml:space="preserve"> </v>
      </c>
      <c r="BJ482" s="68" t="str">
        <f>IF(AND(SUM(BI482,2,-$P482)&lt;=User_interface!$L$56,SUM(BI482,1)&gt;=$P482),SUM(BI482,1)," ")</f>
        <v xml:space="preserve"> </v>
      </c>
      <c r="BK482" s="68" t="str">
        <f>IF(AND(SUM(BJ482,2,-$P482)&lt;=User_interface!$L$56,SUM(BJ482,1)&gt;=$P482),SUM(BJ482,1)," ")</f>
        <v xml:space="preserve"> </v>
      </c>
      <c r="BL482" s="68" t="str">
        <f>IF(AND(SUM(BK482,2,-$P482)&lt;=User_interface!$L$56,SUM(BK482,1)&gt;=$P482),SUM(BK482,1)," ")</f>
        <v xml:space="preserve"> </v>
      </c>
      <c r="BM482" s="68" t="str">
        <f>IF(AND(SUM(BL482,2,-$P482)&lt;=User_interface!$L$56,SUM(BL482,1)&gt;=$P482),SUM(BL482,1)," ")</f>
        <v xml:space="preserve"> </v>
      </c>
    </row>
    <row r="483" spans="2:65">
      <c r="B483" s="88" t="s">
        <v>4</v>
      </c>
      <c r="C483" s="88" t="s">
        <v>196</v>
      </c>
      <c r="D483" s="68" t="s">
        <v>6</v>
      </c>
      <c r="E483" s="86" t="str">
        <f t="shared" ref="E483:E490" si="26">IF(B483=$U$3,$E$8,IF(B483=$U$4,$E$9,$S$4))</f>
        <v>Ref.</v>
      </c>
      <c r="P483" s="55">
        <f>IF(P$482="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Q483" s="55">
        <f>IF(Q$482="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R483" s="55">
        <f>IF(R$482="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S483" s="55">
        <f>IF(S$482="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T483" s="55">
        <f>IF(T$482="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U483" s="55">
        <f>IF(U$482="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V483" s="55">
        <f>IF(V$482="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W483" s="55">
        <f>IF(W$482="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X483" s="55">
        <f>IF(X$482="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Y483" s="55">
        <f>IF(Y$482="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Z483" s="55">
        <f>IF(Z$482="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A483" s="55">
        <f>IF(AA$482="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B483" s="55">
        <f>IF(AB$482="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C483" s="55">
        <f>IF(AC$482="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D483" s="55">
        <f>IF(AD$482="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E483" s="55">
        <f>IF(AE$482="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F483" s="55">
        <f>IF(AF$482="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G483" s="55">
        <f>IF(AG$482="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H483" s="55">
        <f>IF(AH$482="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I483" s="55">
        <f>IF(AI$482="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J483" s="55">
        <f>IF(AJ$482="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K483" s="55">
        <f>IF(AK$482="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L483" s="55">
        <f>IF(AL$482="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M483" s="55">
        <f>IF(AM$482="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N483" s="55">
        <f>IF(AN$482="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O483" s="55">
        <f>IF(AO$482="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P483" s="55">
        <f>IF(AP$482="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Q483" s="55">
        <f>IF(AQ$482="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R483" s="55">
        <f>IF(AR$482="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S483" s="55">
        <f>IF(AS$482="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T483" s="55">
        <f>IF(AT$482="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U483" s="55">
        <f>IF(AU$482="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V483" s="55">
        <f>IF(AV$482="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W483" s="55">
        <f>IF(AW$482="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X483" s="55">
        <f>IF(AX$482="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Y483" s="55">
        <f>IF(AY$482="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AZ483" s="55">
        <f>IF(AZ$482="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BA483" s="55">
        <f>IF(BA$482="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BB483" s="55">
        <f>IF(BB$482="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BC483" s="55">
        <f>IF(BC$482="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>0</v>
      </c>
      <c r="BD483" s="55" t="str">
        <f>IF(BD$482="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E483" s="55" t="str">
        <f>IF(BE$482="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F483" s="55" t="str">
        <f>IF(BF$482="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G483" s="55" t="str">
        <f>IF(BG$482="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H483" s="55" t="str">
        <f>IF(BH$482="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I483" s="55" t="str">
        <f>IF(BI$482="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J483" s="55" t="str">
        <f>IF(BJ$482="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K483" s="55" t="str">
        <f>IF(BK$482="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L483" s="55" t="str">
        <f>IF(BL$482="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  <c r="BM483" s="55" t="str">
        <f>IF(BM$482=" "," ",IF($E483=$S$3,INDEX(Data_sheet!$V$121:$V$128,MATCH(Berekeningen!$C483,Data_sheet!$C$121:$C$128,0))*User_interface!$L$54*User_interface!$L$55,IF($E483=$S$4,INDEX(Data_sheet!$W$121:$W$128,MATCH(Berekeningen!$C483,Data_sheet!$C$121:$C$128,0))*User_interface!$L$54*User_interface!$L$55,IF($E483=$S$5,INDEX(Data_sheet!$X$121:$X$128,MATCH(Berekeningen!$C483,Data_sheet!$C$121:$C$128,0))*User_interface!$L$54*User_interface!$L$55,IF($E483=$S$6,0,"ERROR")))))</f>
        <v xml:space="preserve"> </v>
      </c>
    </row>
    <row r="484" spans="2:65">
      <c r="B484" s="68" t="s">
        <v>5</v>
      </c>
      <c r="C484" s="88" t="s">
        <v>197</v>
      </c>
      <c r="D484" s="68" t="s">
        <v>6</v>
      </c>
      <c r="E484" s="86" t="str">
        <f t="shared" si="26"/>
        <v>Ref.</v>
      </c>
      <c r="P484" s="55">
        <f>IF(P$482="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Q484" s="55">
        <f>IF(Q$482="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R484" s="55">
        <f>IF(R$482="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S484" s="55">
        <f>IF(S$482="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T484" s="55">
        <f>IF(T$482="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U484" s="55">
        <f>IF(U$482="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V484" s="55">
        <f>IF(V$482="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W484" s="55">
        <f>IF(W$482="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X484" s="55">
        <f>IF(X$482="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Y484" s="55">
        <f>IF(Y$482="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Z484" s="55">
        <f>IF(Z$482="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A484" s="55">
        <f>IF(AA$482="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B484" s="55">
        <f>IF(AB$482="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C484" s="55">
        <f>IF(AC$482="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D484" s="55">
        <f>IF(AD$482="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E484" s="55">
        <f>IF(AE$482="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F484" s="55">
        <f>IF(AF$482="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G484" s="55">
        <f>IF(AG$482="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H484" s="55">
        <f>IF(AH$482="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I484" s="55">
        <f>IF(AI$482="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J484" s="55">
        <f>IF(AJ$482="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K484" s="55">
        <f>IF(AK$482="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L484" s="55">
        <f>IF(AL$482="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M484" s="55">
        <f>IF(AM$482="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N484" s="55">
        <f>IF(AN$482="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O484" s="55">
        <f>IF(AO$482="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P484" s="55">
        <f>IF(AP$482="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Q484" s="55">
        <f>IF(AQ$482="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R484" s="55">
        <f>IF(AR$482="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S484" s="55">
        <f>IF(AS$482="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T484" s="55">
        <f>IF(AT$482="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U484" s="55">
        <f>IF(AU$482="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V484" s="55">
        <f>IF(AV$482="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W484" s="55">
        <f>IF(AW$482="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X484" s="55">
        <f>IF(AX$482="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Y484" s="55">
        <f>IF(AY$482="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AZ484" s="55">
        <f>IF(AZ$482="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BA484" s="55">
        <f>IF(BA$482="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BB484" s="55">
        <f>IF(BB$482="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BC484" s="55">
        <f>IF(BC$482="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>0</v>
      </c>
      <c r="BD484" s="55" t="str">
        <f>IF(BD$482="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E484" s="55" t="str">
        <f>IF(BE$482="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F484" s="55" t="str">
        <f>IF(BF$482="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G484" s="55" t="str">
        <f>IF(BG$482="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H484" s="55" t="str">
        <f>IF(BH$482="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I484" s="55" t="str">
        <f>IF(BI$482="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J484" s="55" t="str">
        <f>IF(BJ$482="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K484" s="55" t="str">
        <f>IF(BK$482="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L484" s="55" t="str">
        <f>IF(BL$482="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  <c r="BM484" s="55" t="str">
        <f>IF(BM$482=" "," ",IF($E484=$S$3,INDEX(Data_sheet!$V$121:$V$128,MATCH(Berekeningen!$C484,Data_sheet!$C$121:$C$128,0)),IF($E484=$S$4,INDEX(Data_sheet!$W$121:$W$128,MATCH(Berekeningen!$C484,Data_sheet!$C$121:$C$128,0)),IF($E484=$S$5,INDEX(Data_sheet!$X$121:$X$128,MATCH(Berekeningen!$C484,Data_sheet!$C$121:$C$128,0)),IF($E484=$S$6,0,"ERROR")))))</f>
        <v xml:space="preserve"> </v>
      </c>
    </row>
    <row r="485" spans="2:65">
      <c r="B485" s="88" t="s">
        <v>4</v>
      </c>
      <c r="C485" s="88" t="s">
        <v>210</v>
      </c>
      <c r="D485" s="68" t="s">
        <v>6</v>
      </c>
      <c r="E485" s="86" t="str">
        <f t="shared" si="26"/>
        <v>Ref.</v>
      </c>
      <c r="P485" s="55">
        <f>IF(P$482="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Q485" s="55">
        <f>IF(Q$482="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R485" s="55">
        <f>IF(R$482="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S485" s="55">
        <f>IF(S$482="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T485" s="55">
        <f>IF(T$482="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U485" s="55">
        <f>IF(U$482="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V485" s="55">
        <f>IF(V$482="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W485" s="55">
        <f>IF(W$482="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X485" s="55">
        <f>IF(X$482="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Y485" s="55">
        <f>IF(Y$482="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Z485" s="55">
        <f>IF(Z$482="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A485" s="55">
        <f>IF(AA$482="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B485" s="55">
        <f>IF(AB$482="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C485" s="55">
        <f>IF(AC$482="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D485" s="55">
        <f>IF(AD$482="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E485" s="55">
        <f>IF(AE$482="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F485" s="55">
        <f>IF(AF$482="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G485" s="55">
        <f>IF(AG$482="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H485" s="55">
        <f>IF(AH$482="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I485" s="55">
        <f>IF(AI$482="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J485" s="55">
        <f>IF(AJ$482="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K485" s="55">
        <f>IF(AK$482="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L485" s="55">
        <f>IF(AL$482="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M485" s="55">
        <f>IF(AM$482="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N485" s="55">
        <f>IF(AN$482="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O485" s="55">
        <f>IF(AO$482="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P485" s="55">
        <f>IF(AP$482="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Q485" s="55">
        <f>IF(AQ$482="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R485" s="55">
        <f>IF(AR$482="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S485" s="55">
        <f>IF(AS$482="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T485" s="55">
        <f>IF(AT$482="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U485" s="55">
        <f>IF(AU$482="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V485" s="55">
        <f>IF(AV$482="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W485" s="55">
        <f>IF(AW$482="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X485" s="55">
        <f>IF(AX$482="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Y485" s="55">
        <f>IF(AY$482="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AZ485" s="55">
        <f>IF(AZ$482="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BA485" s="55">
        <f>IF(BA$482="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BB485" s="55">
        <f>IF(BB$482="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BC485" s="55">
        <f>IF(BC$482="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>0</v>
      </c>
      <c r="BD485" s="55" t="str">
        <f>IF(BD$482="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E485" s="55" t="str">
        <f>IF(BE$482="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F485" s="55" t="str">
        <f>IF(BF$482="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G485" s="55" t="str">
        <f>IF(BG$482="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H485" s="55" t="str">
        <f>IF(BH$482="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I485" s="55" t="str">
        <f>IF(BI$482="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J485" s="55" t="str">
        <f>IF(BJ$482="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K485" s="55" t="str">
        <f>IF(BK$482="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L485" s="55" t="str">
        <f>IF(BL$482="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  <c r="BM485" s="55" t="str">
        <f>IF(BM$482=" "," ",IF($E485=$S$3,INDEX(Data_sheet!$V$121:$V$128,MATCH(Berekeningen!$C485,Data_sheet!$C$121:$C$128,0))*User_interface!$L$54*User_interface!$L$55,IF($E485=$S$4,INDEX(Data_sheet!$W$121:$W$128,MATCH(Berekeningen!$C485,Data_sheet!$C$121:$C$128,0))*User_interface!$L$54*User_interface!$L$55,IF($E485=$S$5,INDEX(Data_sheet!$X$121:$X$128,MATCH(Berekeningen!$C485,Data_sheet!$C$121:$C$128,0))*User_interface!$L$54*User_interface!$L$55,IF($E485=$S$6,0,"ERROR")))))</f>
        <v xml:space="preserve"> </v>
      </c>
    </row>
    <row r="486" spans="2:65">
      <c r="B486" s="88" t="s">
        <v>5</v>
      </c>
      <c r="C486" s="88" t="s">
        <v>211</v>
      </c>
      <c r="D486" s="68" t="s">
        <v>6</v>
      </c>
      <c r="E486" s="86" t="str">
        <f t="shared" si="26"/>
        <v>Ref.</v>
      </c>
      <c r="P486" s="55">
        <f>IF(P$482="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Q486" s="55">
        <f>IF(Q$482="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R486" s="55">
        <f>IF(R$482="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S486" s="55">
        <f>IF(S$482="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T486" s="55">
        <f>IF(T$482="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U486" s="55">
        <f>IF(U$482="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V486" s="55">
        <f>IF(V$482="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W486" s="55">
        <f>IF(W$482="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X486" s="55">
        <f>IF(X$482="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Y486" s="55">
        <f>IF(Y$482="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Z486" s="55">
        <f>IF(Z$482="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A486" s="55">
        <f>IF(AA$482="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B486" s="55">
        <f>IF(AB$482="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C486" s="55">
        <f>IF(AC$482="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D486" s="55">
        <f>IF(AD$482="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E486" s="55">
        <f>IF(AE$482="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F486" s="55">
        <f>IF(AF$482="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G486" s="55">
        <f>IF(AG$482="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H486" s="55">
        <f>IF(AH$482="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I486" s="55">
        <f>IF(AI$482="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J486" s="55">
        <f>IF(AJ$482="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K486" s="55">
        <f>IF(AK$482="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L486" s="55">
        <f>IF(AL$482="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M486" s="55">
        <f>IF(AM$482="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N486" s="55">
        <f>IF(AN$482="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O486" s="55">
        <f>IF(AO$482="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P486" s="55">
        <f>IF(AP$482="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Q486" s="55">
        <f>IF(AQ$482="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R486" s="55">
        <f>IF(AR$482="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S486" s="55">
        <f>IF(AS$482="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T486" s="55">
        <f>IF(AT$482="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U486" s="55">
        <f>IF(AU$482="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V486" s="55">
        <f>IF(AV$482="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W486" s="55">
        <f>IF(AW$482="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X486" s="55">
        <f>IF(AX$482="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Y486" s="55">
        <f>IF(AY$482="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AZ486" s="55">
        <f>IF(AZ$482="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BA486" s="55">
        <f>IF(BA$482="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BB486" s="55">
        <f>IF(BB$482="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BC486" s="55">
        <f>IF(BC$482="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>0</v>
      </c>
      <c r="BD486" s="55" t="str">
        <f>IF(BD$482="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E486" s="55" t="str">
        <f>IF(BE$482="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F486" s="55" t="str">
        <f>IF(BF$482="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G486" s="55" t="str">
        <f>IF(BG$482="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H486" s="55" t="str">
        <f>IF(BH$482="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I486" s="55" t="str">
        <f>IF(BI$482="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J486" s="55" t="str">
        <f>IF(BJ$482="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K486" s="55" t="str">
        <f>IF(BK$482="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L486" s="55" t="str">
        <f>IF(BL$482="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  <c r="BM486" s="55" t="str">
        <f>IF(BM$482=" "," ",IF($E486=$S$3,INDEX(Data_sheet!$V$121:$V$128,MATCH(Berekeningen!$C486,Data_sheet!$C$121:$C$128,0))*User_interface!$L$54*User_interface!$L$55,IF($E486=$S$4,INDEX(Data_sheet!$W$121:$W$128,MATCH(Berekeningen!$C486,Data_sheet!$C$121:$C$128,0))*User_interface!$L$54*User_interface!$L$55,IF($E486=$S$5,INDEX(Data_sheet!$X$121:$X$128,MATCH(Berekeningen!$C486,Data_sheet!$C$121:$C$128,0))*User_interface!$L$54*User_interface!$L$55,IF($E486=$S$6,0,"ERROR")))))</f>
        <v xml:space="preserve"> </v>
      </c>
    </row>
    <row r="487" spans="2:65">
      <c r="B487" s="88" t="s">
        <v>5</v>
      </c>
      <c r="C487" s="88" t="s">
        <v>188</v>
      </c>
      <c r="D487" s="68" t="s">
        <v>6</v>
      </c>
      <c r="E487" s="86" t="str">
        <f t="shared" si="26"/>
        <v>Ref.</v>
      </c>
      <c r="P487" s="55">
        <f>IF(P$482=" "," ",IF(P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1523891.9667590028</v>
      </c>
      <c r="Q487" s="55">
        <f>IF(Q$482=" "," ",IF(Q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R487" s="55">
        <f>IF(R$482=" "," ",IF(R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S487" s="55">
        <f>IF(S$482=" "," ",IF(S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T487" s="55">
        <f>IF(T$482=" "," ",IF(T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U487" s="55">
        <f>IF(U$482=" "," ",IF(U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V487" s="55">
        <f>IF(V$482=" "," ",IF(V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W487" s="55">
        <f>IF(W$482=" "," ",IF(W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X487" s="55">
        <f>IF(X$482=" "," ",IF(X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Y487" s="55">
        <f>IF(Y$482=" "," ",IF(Y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Z487" s="55">
        <f>IF(Z$482=" "," ",IF(Z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A487" s="55">
        <f>IF(AA$482=" "," ",IF(AA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B487" s="55">
        <f>IF(AB$482=" "," ",IF(AB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C487" s="55">
        <f>IF(AC$482=" "," ",IF(AC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D487" s="55">
        <f>IF(AD$482=" "," ",IF(AD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E487" s="55">
        <f>IF(AE$482=" "," ",IF(AE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F487" s="55">
        <f>IF(AF$482=" "," ",IF(AF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G487" s="55">
        <f>IF(AG$482=" "," ",IF(AG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H487" s="55">
        <f>IF(AH$482=" "," ",IF(AH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I487" s="55">
        <f>IF(AI$482=" "," ",IF(AI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J487" s="55">
        <f>IF(AJ$482=" "," ",IF(AJ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K487" s="55">
        <f>IF(AK$482=" "," ",IF(AK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L487" s="55">
        <f>IF(AL$482=" "," ",IF(AL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M487" s="55">
        <f>IF(AM$482=" "," ",IF(AM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N487" s="55">
        <f>IF(AN$482=" "," ",IF(AN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O487" s="55">
        <f>IF(AO$482=" "," ",IF(AO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P487" s="55">
        <f>IF(AP$482=" "," ",IF(AP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Q487" s="55">
        <f>IF(AQ$482=" "," ",IF(AQ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R487" s="55">
        <f>IF(AR$482=" "," ",IF(AR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S487" s="55">
        <f>IF(AS$482=" "," ",IF(AS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T487" s="55">
        <f>IF(AT$482=" "," ",IF(AT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U487" s="55">
        <f>IF(AU$482=" "," ",IF(AU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V487" s="55">
        <f>IF(AV$482=" "," ",IF(AV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W487" s="55">
        <f>IF(AW$482=" "," ",IF(AW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X487" s="55">
        <f>IF(AX$482=" "," ",IF(AX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Y487" s="55">
        <f>IF(AY$482=" "," ",IF(AY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AZ487" s="55">
        <f>IF(AZ$482=" "," ",IF(AZ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BA487" s="55">
        <f>IF(BA$482=" "," ",IF(BA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BB487" s="55">
        <f>IF(BB$482=" "," ",IF(BB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BC487" s="55">
        <f>IF(BC$482=" "," ",IF(BC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>0</v>
      </c>
      <c r="BD487" s="55" t="str">
        <f>IF(BD$482=" "," ",IF(BD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E487" s="55" t="str">
        <f>IF(BE$482=" "," ",IF(BE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F487" s="55" t="str">
        <f>IF(BF$482=" "," ",IF(BF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G487" s="55" t="str">
        <f>IF(BG$482=" "," ",IF(BG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H487" s="55" t="str">
        <f>IF(BH$482=" "," ",IF(BH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I487" s="55" t="str">
        <f>IF(BI$482=" "," ",IF(BI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J487" s="55" t="str">
        <f>IF(BJ$482=" "," ",IF(BJ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K487" s="55" t="str">
        <f>IF(BK$482=" "," ",IF(BK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L487" s="55" t="str">
        <f>IF(BL$482=" "," ",IF(BL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  <c r="BM487" s="55" t="str">
        <f>IF(BM$482=" "," ",IF(BM482=Berekeningen!$P482,(IF($E487=$S$3,INDEX(Data_sheet!$V$121:$V$128,MATCH(Berekeningen!$C487,Data_sheet!$C$121:$C$128,0))*User_interface!$L$54,IF($E487=$S$4,INDEX(Data_sheet!$W$121:$W$128,MATCH(Berekeningen!$C487,Data_sheet!$C$121:$C$128,0))*User_interface!$L$54,IF($E487=$S$5,INDEX(Data_sheet!$X$121:$X$128,MATCH(Berekeningen!$C487,Data_sheet!$C$121:$C$128,0))*User_interface!$L$54,IF($E487=$S$6,0,"ERROR"))))),0))</f>
        <v xml:space="preserve"> </v>
      </c>
    </row>
    <row r="488" spans="2:65">
      <c r="B488" s="88" t="s">
        <v>5</v>
      </c>
      <c r="C488" s="88" t="s">
        <v>29</v>
      </c>
      <c r="D488" s="68" t="s">
        <v>6</v>
      </c>
      <c r="E488" s="86" t="str">
        <f t="shared" si="26"/>
        <v>Ref.</v>
      </c>
      <c r="P488" s="55">
        <f>IF(P$482="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Q488" s="55">
        <f>IF(Q$482="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R488" s="55">
        <f>IF(R$482="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S488" s="55">
        <f>IF(S$482="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T488" s="55">
        <f>IF(T$482="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U488" s="55">
        <f>IF(U$482="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V488" s="55">
        <f>IF(V$482="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W488" s="55">
        <f>IF(W$482="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X488" s="55">
        <f>IF(X$482="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Y488" s="55">
        <f>IF(Y$482="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Z488" s="55">
        <f>IF(Z$482="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A488" s="55">
        <f>IF(AA$482="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B488" s="55">
        <f>IF(AB$482="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C488" s="55">
        <f>IF(AC$482="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D488" s="55">
        <f>IF(AD$482="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E488" s="55">
        <f>IF(AE$482="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F488" s="55">
        <f>IF(AF$482="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G488" s="55">
        <f>IF(AG$482="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H488" s="55">
        <f>IF(AH$482="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I488" s="55">
        <f>IF(AI$482="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J488" s="55">
        <f>IF(AJ$482="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K488" s="55">
        <f>IF(AK$482="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L488" s="55">
        <f>IF(AL$482="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M488" s="55">
        <f>IF(AM$482="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N488" s="55">
        <f>IF(AN$482="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O488" s="55">
        <f>IF(AO$482="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P488" s="55">
        <f>IF(AP$482="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Q488" s="55">
        <f>IF(AQ$482="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R488" s="55">
        <f>IF(AR$482="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S488" s="55">
        <f>IF(AS$482="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T488" s="55">
        <f>IF(AT$482="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U488" s="55">
        <f>IF(AU$482="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V488" s="55">
        <f>IF(AV$482="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W488" s="55">
        <f>IF(AW$482="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X488" s="55">
        <f>IF(AX$482="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Y488" s="55">
        <f>IF(AY$482="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AZ488" s="55">
        <f>IF(AZ$482="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BA488" s="55">
        <f>IF(BA$482="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BB488" s="55">
        <f>IF(BB$482="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BC488" s="55">
        <f>IF(BC$482="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>77129.501385041542</v>
      </c>
      <c r="BD488" s="55" t="str">
        <f>IF(BD$482="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E488" s="55" t="str">
        <f>IF(BE$482="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F488" s="55" t="str">
        <f>IF(BF$482="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G488" s="55" t="str">
        <f>IF(BG$482="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H488" s="55" t="str">
        <f>IF(BH$482="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I488" s="55" t="str">
        <f>IF(BI$482="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J488" s="55" t="str">
        <f>IF(BJ$482="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K488" s="55" t="str">
        <f>IF(BK$482="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L488" s="55" t="str">
        <f>IF(BL$482="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  <c r="BM488" s="55" t="str">
        <f>IF(BM$482=" "," ",IF($E488=$S$3,INDEX(Data_sheet!$V$121:$V$128,MATCH(Berekeningen!$C488,Data_sheet!$C$121:$C$128,0))*User_interface!$L$54,IF($E488=$S$4,INDEX(Data_sheet!$W$121:$W$128,MATCH(Berekeningen!$C488,Data_sheet!$C$121:$C$128,0))*User_interface!$L$54,IF($E488=$S$5,INDEX(Data_sheet!$X$121:$X$128,MATCH(Berekeningen!$C488,Data_sheet!$C$121:$C$128,0))*User_interface!$L$54,IF($E488=$S$6,0,"ERROR")))))</f>
        <v xml:space="preserve"> </v>
      </c>
    </row>
    <row r="489" spans="2:65">
      <c r="B489" s="68" t="s">
        <v>5</v>
      </c>
      <c r="C489" s="68" t="s">
        <v>118</v>
      </c>
      <c r="D489" s="68" t="s">
        <v>6</v>
      </c>
      <c r="E489" s="86" t="str">
        <f t="shared" si="26"/>
        <v>Ref.</v>
      </c>
      <c r="P489" s="68">
        <f>IF(P$482=" ", " ",INDEX(User_interface!$C$85:$C$174,MATCH(Berekeningen!P$482,User_interface!$B$85:$B$174))*INDEX(User_interface!$E$85:$E$174,MATCH(Berekeningen!P$482,User_interface!$B$85:$B$174))*User_interface!$L$54*User_interface!$L$55-INDEX(User_interface!$C$85:$C$174,MATCH(Berekeningen!P$482,User_interface!$B$85:$B$174))*INDEX(User_interface!$D$85:$D$174,MATCH(Berekeningen!P$482,User_interface!$B$85:$B$174))*User_interface!$L$54*User_interface!$L$55)</f>
        <v>0</v>
      </c>
      <c r="Q489" s="68">
        <f>IF(Q$482=" ", " ",INDEX(User_interface!$C$85:$C$174,MATCH(Berekeningen!Q$482,User_interface!$B$85:$B$174))*INDEX(User_interface!$E$85:$E$174,MATCH(Berekeningen!Q$482,User_interface!$B$85:$B$174))*User_interface!$L$54*User_interface!$L$55-INDEX(User_interface!$C$85:$C$174,MATCH(Berekeningen!Q$482,User_interface!$B$85:$B$174))*INDEX(User_interface!$D$85:$D$174,MATCH(Berekeningen!Q$482,User_interface!$B$85:$B$174))*User_interface!$L$54*User_interface!$L$55)</f>
        <v>0</v>
      </c>
      <c r="R489" s="68">
        <f>IF(R$482=" ", " ",INDEX(User_interface!$C$85:$C$174,MATCH(Berekeningen!R$482,User_interface!$B$85:$B$174))*INDEX(User_interface!$E$85:$E$174,MATCH(Berekeningen!R$482,User_interface!$B$85:$B$174))*User_interface!$L$54*User_interface!$L$55-INDEX(User_interface!$C$85:$C$174,MATCH(Berekeningen!R$482,User_interface!$B$85:$B$174))*INDEX(User_interface!$D$85:$D$174,MATCH(Berekeningen!R$482,User_interface!$B$85:$B$174))*User_interface!$L$54*User_interface!$L$55)</f>
        <v>0</v>
      </c>
      <c r="S489" s="68">
        <f>IF(S$482=" ", " ",INDEX(User_interface!$C$85:$C$174,MATCH(Berekeningen!S$482,User_interface!$B$85:$B$174))*INDEX(User_interface!$E$85:$E$174,MATCH(Berekeningen!S$482,User_interface!$B$85:$B$174))*User_interface!$L$54*User_interface!$L$55-INDEX(User_interface!$C$85:$C$174,MATCH(Berekeningen!S$482,User_interface!$B$85:$B$174))*INDEX(User_interface!$D$85:$D$174,MATCH(Berekeningen!S$482,User_interface!$B$85:$B$174))*User_interface!$L$54*User_interface!$L$55)</f>
        <v>0</v>
      </c>
      <c r="T489" s="68">
        <f>IF(T$482=" ", " ",INDEX(User_interface!$C$85:$C$174,MATCH(Berekeningen!T$482,User_interface!$B$85:$B$174))*INDEX(User_interface!$E$85:$E$174,MATCH(Berekeningen!T$482,User_interface!$B$85:$B$174))*User_interface!$L$54*User_interface!$L$55-INDEX(User_interface!$C$85:$C$174,MATCH(Berekeningen!T$482,User_interface!$B$85:$B$174))*INDEX(User_interface!$D$85:$D$174,MATCH(Berekeningen!T$482,User_interface!$B$85:$B$174))*User_interface!$L$54*User_interface!$L$55)</f>
        <v>0</v>
      </c>
      <c r="U489" s="68">
        <f>IF(U$482=" ", " ",INDEX(User_interface!$C$85:$C$174,MATCH(Berekeningen!U$482,User_interface!$B$85:$B$174))*INDEX(User_interface!$E$85:$E$174,MATCH(Berekeningen!U$482,User_interface!$B$85:$B$174))*User_interface!$L$54*User_interface!$L$55-INDEX(User_interface!$C$85:$C$174,MATCH(Berekeningen!U$482,User_interface!$B$85:$B$174))*INDEX(User_interface!$D$85:$D$174,MATCH(Berekeningen!U$482,User_interface!$B$85:$B$174))*User_interface!$L$54*User_interface!$L$55)</f>
        <v>0</v>
      </c>
      <c r="V489" s="68">
        <f>IF(V$482=" ", " ",INDEX(User_interface!$C$85:$C$174,MATCH(Berekeningen!V$482,User_interface!$B$85:$B$174))*INDEX(User_interface!$E$85:$E$174,MATCH(Berekeningen!V$482,User_interface!$B$85:$B$174))*User_interface!$L$54*User_interface!$L$55-INDEX(User_interface!$C$85:$C$174,MATCH(Berekeningen!V$482,User_interface!$B$85:$B$174))*INDEX(User_interface!$D$85:$D$174,MATCH(Berekeningen!V$482,User_interface!$B$85:$B$174))*User_interface!$L$54*User_interface!$L$55)</f>
        <v>0</v>
      </c>
      <c r="W489" s="68">
        <f>IF(W$482=" ", " ",INDEX(User_interface!$C$85:$C$174,MATCH(Berekeningen!W$482,User_interface!$B$85:$B$174))*INDEX(User_interface!$E$85:$E$174,MATCH(Berekeningen!W$482,User_interface!$B$85:$B$174))*User_interface!$L$54*User_interface!$L$55-INDEX(User_interface!$C$85:$C$174,MATCH(Berekeningen!W$482,User_interface!$B$85:$B$174))*INDEX(User_interface!$D$85:$D$174,MATCH(Berekeningen!W$482,User_interface!$B$85:$B$174))*User_interface!$L$54*User_interface!$L$55)</f>
        <v>0</v>
      </c>
      <c r="X489" s="68">
        <f>IF(X$482=" ", " ",INDEX(User_interface!$C$85:$C$174,MATCH(Berekeningen!X$482,User_interface!$B$85:$B$174))*INDEX(User_interface!$E$85:$E$174,MATCH(Berekeningen!X$482,User_interface!$B$85:$B$174))*User_interface!$L$54*User_interface!$L$55-INDEX(User_interface!$C$85:$C$174,MATCH(Berekeningen!X$482,User_interface!$B$85:$B$174))*INDEX(User_interface!$D$85:$D$174,MATCH(Berekeningen!X$482,User_interface!$B$85:$B$174))*User_interface!$L$54*User_interface!$L$55)</f>
        <v>0</v>
      </c>
      <c r="Y489" s="68">
        <f>IF(Y$482=" ", " ",INDEX(User_interface!$C$85:$C$174,MATCH(Berekeningen!Y$482,User_interface!$B$85:$B$174))*INDEX(User_interface!$E$85:$E$174,MATCH(Berekeningen!Y$482,User_interface!$B$85:$B$174))*User_interface!$L$54*User_interface!$L$55-INDEX(User_interface!$C$85:$C$174,MATCH(Berekeningen!Y$482,User_interface!$B$85:$B$174))*INDEX(User_interface!$D$85:$D$174,MATCH(Berekeningen!Y$482,User_interface!$B$85:$B$174))*User_interface!$L$54*User_interface!$L$55)</f>
        <v>0</v>
      </c>
      <c r="Z489" s="68">
        <f>IF(Z$482=" ", " ",INDEX(User_interface!$C$85:$C$174,MATCH(Berekeningen!Z$482,User_interface!$B$85:$B$174))*INDEX(User_interface!$E$85:$E$174,MATCH(Berekeningen!Z$482,User_interface!$B$85:$B$174))*User_interface!$L$54*User_interface!$L$55-INDEX(User_interface!$C$85:$C$174,MATCH(Berekeningen!Z$482,User_interface!$B$85:$B$174))*INDEX(User_interface!$D$85:$D$174,MATCH(Berekeningen!Z$482,User_interface!$B$85:$B$174))*User_interface!$L$54*User_interface!$L$55)</f>
        <v>0</v>
      </c>
      <c r="AA489" s="68">
        <f>IF(AA$482=" ", " ",INDEX(User_interface!$C$85:$C$174,MATCH(Berekeningen!AA$482,User_interface!$B$85:$B$174))*INDEX(User_interface!$E$85:$E$174,MATCH(Berekeningen!AA$482,User_interface!$B$85:$B$174))*User_interface!$L$54*User_interface!$L$55-INDEX(User_interface!$C$85:$C$174,MATCH(Berekeningen!AA$482,User_interface!$B$85:$B$174))*INDEX(User_interface!$D$85:$D$174,MATCH(Berekeningen!AA$482,User_interface!$B$85:$B$174))*User_interface!$L$54*User_interface!$L$55)</f>
        <v>0</v>
      </c>
      <c r="AB489" s="68">
        <f>IF(AB$482=" ", " ",INDEX(User_interface!$C$85:$C$174,MATCH(Berekeningen!AB$482,User_interface!$B$85:$B$174))*INDEX(User_interface!$E$85:$E$174,MATCH(Berekeningen!AB$482,User_interface!$B$85:$B$174))*User_interface!$L$54*User_interface!$L$55-INDEX(User_interface!$C$85:$C$174,MATCH(Berekeningen!AB$482,User_interface!$B$85:$B$174))*INDEX(User_interface!$D$85:$D$174,MATCH(Berekeningen!AB$482,User_interface!$B$85:$B$174))*User_interface!$L$54*User_interface!$L$55)</f>
        <v>0</v>
      </c>
      <c r="AC489" s="68">
        <f>IF(AC$482=" ", " ",INDEX(User_interface!$C$85:$C$174,MATCH(Berekeningen!AC$482,User_interface!$B$85:$B$174))*INDEX(User_interface!$E$85:$E$174,MATCH(Berekeningen!AC$482,User_interface!$B$85:$B$174))*User_interface!$L$54*User_interface!$L$55-INDEX(User_interface!$C$85:$C$174,MATCH(Berekeningen!AC$482,User_interface!$B$85:$B$174))*INDEX(User_interface!$D$85:$D$174,MATCH(Berekeningen!AC$482,User_interface!$B$85:$B$174))*User_interface!$L$54*User_interface!$L$55)</f>
        <v>0</v>
      </c>
      <c r="AD489" s="68">
        <f>IF(AD$482=" ", " ",INDEX(User_interface!$C$85:$C$174,MATCH(Berekeningen!AD$482,User_interface!$B$85:$B$174))*INDEX(User_interface!$E$85:$E$174,MATCH(Berekeningen!AD$482,User_interface!$B$85:$B$174))*User_interface!$L$54*User_interface!$L$55-INDEX(User_interface!$C$85:$C$174,MATCH(Berekeningen!AD$482,User_interface!$B$85:$B$174))*INDEX(User_interface!$D$85:$D$174,MATCH(Berekeningen!AD$482,User_interface!$B$85:$B$174))*User_interface!$L$54*User_interface!$L$55)</f>
        <v>0</v>
      </c>
      <c r="AE489" s="68">
        <f>IF(AE$482=" ", " ",INDEX(User_interface!$C$85:$C$174,MATCH(Berekeningen!AE$482,User_interface!$B$85:$B$174))*INDEX(User_interface!$E$85:$E$174,MATCH(Berekeningen!AE$482,User_interface!$B$85:$B$174))*User_interface!$L$54*User_interface!$L$55-INDEX(User_interface!$C$85:$C$174,MATCH(Berekeningen!AE$482,User_interface!$B$85:$B$174))*INDEX(User_interface!$D$85:$D$174,MATCH(Berekeningen!AE$482,User_interface!$B$85:$B$174))*User_interface!$L$54*User_interface!$L$55)</f>
        <v>0</v>
      </c>
      <c r="AF489" s="68">
        <f>IF(AF$482=" ", " ",INDEX(User_interface!$C$85:$C$174,MATCH(Berekeningen!AF$482,User_interface!$B$85:$B$174))*INDEX(User_interface!$E$85:$E$174,MATCH(Berekeningen!AF$482,User_interface!$B$85:$B$174))*User_interface!$L$54*User_interface!$L$55-INDEX(User_interface!$C$85:$C$174,MATCH(Berekeningen!AF$482,User_interface!$B$85:$B$174))*INDEX(User_interface!$D$85:$D$174,MATCH(Berekeningen!AF$482,User_interface!$B$85:$B$174))*User_interface!$L$54*User_interface!$L$55)</f>
        <v>0</v>
      </c>
      <c r="AG489" s="68">
        <f>IF(AG$482=" ", " ",INDEX(User_interface!$C$85:$C$174,MATCH(Berekeningen!AG$482,User_interface!$B$85:$B$174))*INDEX(User_interface!$E$85:$E$174,MATCH(Berekeningen!AG$482,User_interface!$B$85:$B$174))*User_interface!$L$54*User_interface!$L$55-INDEX(User_interface!$C$85:$C$174,MATCH(Berekeningen!AG$482,User_interface!$B$85:$B$174))*INDEX(User_interface!$D$85:$D$174,MATCH(Berekeningen!AG$482,User_interface!$B$85:$B$174))*User_interface!$L$54*User_interface!$L$55)</f>
        <v>0</v>
      </c>
      <c r="AH489" s="68">
        <f>IF(AH$482=" ", " ",INDEX(User_interface!$C$85:$C$174,MATCH(Berekeningen!AH$482,User_interface!$B$85:$B$174))*INDEX(User_interface!$E$85:$E$174,MATCH(Berekeningen!AH$482,User_interface!$B$85:$B$174))*User_interface!$L$54*User_interface!$L$55-INDEX(User_interface!$C$85:$C$174,MATCH(Berekeningen!AH$482,User_interface!$B$85:$B$174))*INDEX(User_interface!$D$85:$D$174,MATCH(Berekeningen!AH$482,User_interface!$B$85:$B$174))*User_interface!$L$54*User_interface!$L$55)</f>
        <v>0</v>
      </c>
      <c r="AI489" s="68">
        <f>IF(AI$482=" ", " ",INDEX(User_interface!$C$85:$C$174,MATCH(Berekeningen!AI$482,User_interface!$B$85:$B$174))*INDEX(User_interface!$E$85:$E$174,MATCH(Berekeningen!AI$482,User_interface!$B$85:$B$174))*User_interface!$L$54*User_interface!$L$55-INDEX(User_interface!$C$85:$C$174,MATCH(Berekeningen!AI$482,User_interface!$B$85:$B$174))*INDEX(User_interface!$D$85:$D$174,MATCH(Berekeningen!AI$482,User_interface!$B$85:$B$174))*User_interface!$L$54*User_interface!$L$55)</f>
        <v>0</v>
      </c>
      <c r="AJ489" s="68">
        <f>IF(AJ$482=" ", " ",INDEX(User_interface!$C$85:$C$174,MATCH(Berekeningen!AJ$482,User_interface!$B$85:$B$174))*INDEX(User_interface!$E$85:$E$174,MATCH(Berekeningen!AJ$482,User_interface!$B$85:$B$174))*User_interface!$L$54*User_interface!$L$55-INDEX(User_interface!$C$85:$C$174,MATCH(Berekeningen!AJ$482,User_interface!$B$85:$B$174))*INDEX(User_interface!$D$85:$D$174,MATCH(Berekeningen!AJ$482,User_interface!$B$85:$B$174))*User_interface!$L$54*User_interface!$L$55)</f>
        <v>0</v>
      </c>
      <c r="AK489" s="68">
        <f>IF(AK$482=" ", " ",INDEX(User_interface!$C$85:$C$174,MATCH(Berekeningen!AK$482,User_interface!$B$85:$B$174))*INDEX(User_interface!$E$85:$E$174,MATCH(Berekeningen!AK$482,User_interface!$B$85:$B$174))*User_interface!$L$54*User_interface!$L$55-INDEX(User_interface!$C$85:$C$174,MATCH(Berekeningen!AK$482,User_interface!$B$85:$B$174))*INDEX(User_interface!$D$85:$D$174,MATCH(Berekeningen!AK$482,User_interface!$B$85:$B$174))*User_interface!$L$54*User_interface!$L$55)</f>
        <v>0</v>
      </c>
      <c r="AL489" s="68">
        <f>IF(AL$482=" ", " ",INDEX(User_interface!$C$85:$C$174,MATCH(Berekeningen!AL$482,User_interface!$B$85:$B$174))*INDEX(User_interface!$E$85:$E$174,MATCH(Berekeningen!AL$482,User_interface!$B$85:$B$174))*User_interface!$L$54*User_interface!$L$55-INDEX(User_interface!$C$85:$C$174,MATCH(Berekeningen!AL$482,User_interface!$B$85:$B$174))*INDEX(User_interface!$D$85:$D$174,MATCH(Berekeningen!AL$482,User_interface!$B$85:$B$174))*User_interface!$L$54*User_interface!$L$55)</f>
        <v>0</v>
      </c>
      <c r="AM489" s="68">
        <f>IF(AM$482=" ", " ",INDEX(User_interface!$C$85:$C$174,MATCH(Berekeningen!AM$482,User_interface!$B$85:$B$174))*INDEX(User_interface!$E$85:$E$174,MATCH(Berekeningen!AM$482,User_interface!$B$85:$B$174))*User_interface!$L$54*User_interface!$L$55-INDEX(User_interface!$C$85:$C$174,MATCH(Berekeningen!AM$482,User_interface!$B$85:$B$174))*INDEX(User_interface!$D$85:$D$174,MATCH(Berekeningen!AM$482,User_interface!$B$85:$B$174))*User_interface!$L$54*User_interface!$L$55)</f>
        <v>0</v>
      </c>
      <c r="AN489" s="68">
        <f>IF(AN$482=" ", " ",INDEX(User_interface!$C$85:$C$174,MATCH(Berekeningen!AN$482,User_interface!$B$85:$B$174))*INDEX(User_interface!$E$85:$E$174,MATCH(Berekeningen!AN$482,User_interface!$B$85:$B$174))*User_interface!$L$54*User_interface!$L$55-INDEX(User_interface!$C$85:$C$174,MATCH(Berekeningen!AN$482,User_interface!$B$85:$B$174))*INDEX(User_interface!$D$85:$D$174,MATCH(Berekeningen!AN$482,User_interface!$B$85:$B$174))*User_interface!$L$54*User_interface!$L$55)</f>
        <v>0</v>
      </c>
      <c r="AO489" s="68">
        <f>IF(AO$482=" ", " ",INDEX(User_interface!$C$85:$C$174,MATCH(Berekeningen!AO$482,User_interface!$B$85:$B$174))*INDEX(User_interface!$E$85:$E$174,MATCH(Berekeningen!AO$482,User_interface!$B$85:$B$174))*User_interface!$L$54*User_interface!$L$55-INDEX(User_interface!$C$85:$C$174,MATCH(Berekeningen!AO$482,User_interface!$B$85:$B$174))*INDEX(User_interface!$D$85:$D$174,MATCH(Berekeningen!AO$482,User_interface!$B$85:$B$174))*User_interface!$L$54*User_interface!$L$55)</f>
        <v>0</v>
      </c>
      <c r="AP489" s="68">
        <f>IF(AP$482=" ", " ",INDEX(User_interface!$C$85:$C$174,MATCH(Berekeningen!AP$482,User_interface!$B$85:$B$174))*INDEX(User_interface!$E$85:$E$174,MATCH(Berekeningen!AP$482,User_interface!$B$85:$B$174))*User_interface!$L$54*User_interface!$L$55-INDEX(User_interface!$C$85:$C$174,MATCH(Berekeningen!AP$482,User_interface!$B$85:$B$174))*INDEX(User_interface!$D$85:$D$174,MATCH(Berekeningen!AP$482,User_interface!$B$85:$B$174))*User_interface!$L$54*User_interface!$L$55)</f>
        <v>0</v>
      </c>
      <c r="AQ489" s="68">
        <f>IF(AQ$482=" ", " ",INDEX(User_interface!$C$85:$C$174,MATCH(Berekeningen!AQ$482,User_interface!$B$85:$B$174))*INDEX(User_interface!$E$85:$E$174,MATCH(Berekeningen!AQ$482,User_interface!$B$85:$B$174))*User_interface!$L$54*User_interface!$L$55-INDEX(User_interface!$C$85:$C$174,MATCH(Berekeningen!AQ$482,User_interface!$B$85:$B$174))*INDEX(User_interface!$D$85:$D$174,MATCH(Berekeningen!AQ$482,User_interface!$B$85:$B$174))*User_interface!$L$54*User_interface!$L$55)</f>
        <v>0</v>
      </c>
      <c r="AR489" s="68">
        <f>IF(AR$482=" ", " ",INDEX(User_interface!$C$85:$C$174,MATCH(Berekeningen!AR$482,User_interface!$B$85:$B$174))*INDEX(User_interface!$E$85:$E$174,MATCH(Berekeningen!AR$482,User_interface!$B$85:$B$174))*User_interface!$L$54*User_interface!$L$55-INDEX(User_interface!$C$85:$C$174,MATCH(Berekeningen!AR$482,User_interface!$B$85:$B$174))*INDEX(User_interface!$D$85:$D$174,MATCH(Berekeningen!AR$482,User_interface!$B$85:$B$174))*User_interface!$L$54*User_interface!$L$55)</f>
        <v>0</v>
      </c>
      <c r="AS489" s="68">
        <f>IF(AS$482=" ", " ",INDEX(User_interface!$C$85:$C$174,MATCH(Berekeningen!AS$482,User_interface!$B$85:$B$174))*INDEX(User_interface!$E$85:$E$174,MATCH(Berekeningen!AS$482,User_interface!$B$85:$B$174))*User_interface!$L$54*User_interface!$L$55-INDEX(User_interface!$C$85:$C$174,MATCH(Berekeningen!AS$482,User_interface!$B$85:$B$174))*INDEX(User_interface!$D$85:$D$174,MATCH(Berekeningen!AS$482,User_interface!$B$85:$B$174))*User_interface!$L$54*User_interface!$L$55)</f>
        <v>0</v>
      </c>
      <c r="AT489" s="68">
        <f>IF(AT$482=" ", " ",INDEX(User_interface!$C$85:$C$174,MATCH(Berekeningen!AT$482,User_interface!$B$85:$B$174))*INDEX(User_interface!$E$85:$E$174,MATCH(Berekeningen!AT$482,User_interface!$B$85:$B$174))*User_interface!$L$54*User_interface!$L$55-INDEX(User_interface!$C$85:$C$174,MATCH(Berekeningen!AT$482,User_interface!$B$85:$B$174))*INDEX(User_interface!$D$85:$D$174,MATCH(Berekeningen!AT$482,User_interface!$B$85:$B$174))*User_interface!$L$54*User_interface!$L$55)</f>
        <v>0</v>
      </c>
      <c r="AU489" s="68">
        <f>IF(AU$482=" ", " ",INDEX(User_interface!$C$85:$C$174,MATCH(Berekeningen!AU$482,User_interface!$B$85:$B$174))*INDEX(User_interface!$E$85:$E$174,MATCH(Berekeningen!AU$482,User_interface!$B$85:$B$174))*User_interface!$L$54*User_interface!$L$55-INDEX(User_interface!$C$85:$C$174,MATCH(Berekeningen!AU$482,User_interface!$B$85:$B$174))*INDEX(User_interface!$D$85:$D$174,MATCH(Berekeningen!AU$482,User_interface!$B$85:$B$174))*User_interface!$L$54*User_interface!$L$55)</f>
        <v>0</v>
      </c>
      <c r="AV489" s="68">
        <f>IF(AV$482=" ", " ",INDEX(User_interface!$C$85:$C$174,MATCH(Berekeningen!AV$482,User_interface!$B$85:$B$174))*INDEX(User_interface!$E$85:$E$174,MATCH(Berekeningen!AV$482,User_interface!$B$85:$B$174))*User_interface!$L$54*User_interface!$L$55-INDEX(User_interface!$C$85:$C$174,MATCH(Berekeningen!AV$482,User_interface!$B$85:$B$174))*INDEX(User_interface!$D$85:$D$174,MATCH(Berekeningen!AV$482,User_interface!$B$85:$B$174))*User_interface!$L$54*User_interface!$L$55)</f>
        <v>0</v>
      </c>
      <c r="AW489" s="68">
        <f>IF(AW$482=" ", " ",INDEX(User_interface!$C$85:$C$174,MATCH(Berekeningen!AW$482,User_interface!$B$85:$B$174))*INDEX(User_interface!$E$85:$E$174,MATCH(Berekeningen!AW$482,User_interface!$B$85:$B$174))*User_interface!$L$54*User_interface!$L$55-INDEX(User_interface!$C$85:$C$174,MATCH(Berekeningen!AW$482,User_interface!$B$85:$B$174))*INDEX(User_interface!$D$85:$D$174,MATCH(Berekeningen!AW$482,User_interface!$B$85:$B$174))*User_interface!$L$54*User_interface!$L$55)</f>
        <v>0</v>
      </c>
      <c r="AX489" s="68">
        <f>IF(AX$482=" ", " ",INDEX(User_interface!$C$85:$C$174,MATCH(Berekeningen!AX$482,User_interface!$B$85:$B$174))*INDEX(User_interface!$E$85:$E$174,MATCH(Berekeningen!AX$482,User_interface!$B$85:$B$174))*User_interface!$L$54*User_interface!$L$55-INDEX(User_interface!$C$85:$C$174,MATCH(Berekeningen!AX$482,User_interface!$B$85:$B$174))*INDEX(User_interface!$D$85:$D$174,MATCH(Berekeningen!AX$482,User_interface!$B$85:$B$174))*User_interface!$L$54*User_interface!$L$55)</f>
        <v>0</v>
      </c>
      <c r="AY489" s="68">
        <f>IF(AY$482=" ", " ",INDEX(User_interface!$C$85:$C$174,MATCH(Berekeningen!AY$482,User_interface!$B$85:$B$174))*INDEX(User_interface!$E$85:$E$174,MATCH(Berekeningen!AY$482,User_interface!$B$85:$B$174))*User_interface!$L$54*User_interface!$L$55-INDEX(User_interface!$C$85:$C$174,MATCH(Berekeningen!AY$482,User_interface!$B$85:$B$174))*INDEX(User_interface!$D$85:$D$174,MATCH(Berekeningen!AY$482,User_interface!$B$85:$B$174))*User_interface!$L$54*User_interface!$L$55)</f>
        <v>0</v>
      </c>
      <c r="AZ489" s="68">
        <f>IF(AZ$482=" ", " ",INDEX(User_interface!$C$85:$C$174,MATCH(Berekeningen!AZ$482,User_interface!$B$85:$B$174))*INDEX(User_interface!$E$85:$E$174,MATCH(Berekeningen!AZ$482,User_interface!$B$85:$B$174))*User_interface!$L$54*User_interface!$L$55-INDEX(User_interface!$C$85:$C$174,MATCH(Berekeningen!AZ$482,User_interface!$B$85:$B$174))*INDEX(User_interface!$D$85:$D$174,MATCH(Berekeningen!AZ$482,User_interface!$B$85:$B$174))*User_interface!$L$54*User_interface!$L$55)</f>
        <v>0</v>
      </c>
      <c r="BA489" s="68">
        <f>IF(BA$482=" ", " ",INDEX(User_interface!$C$85:$C$174,MATCH(Berekeningen!BA$482,User_interface!$B$85:$B$174))*INDEX(User_interface!$E$85:$E$174,MATCH(Berekeningen!BA$482,User_interface!$B$85:$B$174))*User_interface!$L$54*User_interface!$L$55-INDEX(User_interface!$C$85:$C$174,MATCH(Berekeningen!BA$482,User_interface!$B$85:$B$174))*INDEX(User_interface!$D$85:$D$174,MATCH(Berekeningen!BA$482,User_interface!$B$85:$B$174))*User_interface!$L$54*User_interface!$L$55)</f>
        <v>0</v>
      </c>
      <c r="BB489" s="68">
        <f>IF(BB$482=" ", " ",INDEX(User_interface!$C$85:$C$174,MATCH(Berekeningen!BB$482,User_interface!$B$85:$B$174))*INDEX(User_interface!$E$85:$E$174,MATCH(Berekeningen!BB$482,User_interface!$B$85:$B$174))*User_interface!$L$54*User_interface!$L$55-INDEX(User_interface!$C$85:$C$174,MATCH(Berekeningen!BB$482,User_interface!$B$85:$B$174))*INDEX(User_interface!$D$85:$D$174,MATCH(Berekeningen!BB$482,User_interface!$B$85:$B$174))*User_interface!$L$54*User_interface!$L$55)</f>
        <v>0</v>
      </c>
      <c r="BC489" s="68">
        <f>IF(BC$482=" ", " ",INDEX(User_interface!$C$85:$C$174,MATCH(Berekeningen!BC$482,User_interface!$B$85:$B$174))*INDEX(User_interface!$E$85:$E$174,MATCH(Berekeningen!BC$482,User_interface!$B$85:$B$174))*User_interface!$L$54*User_interface!$L$55-INDEX(User_interface!$C$85:$C$174,MATCH(Berekeningen!BC$482,User_interface!$B$85:$B$174))*INDEX(User_interface!$D$85:$D$174,MATCH(Berekeningen!BC$482,User_interface!$B$85:$B$174))*User_interface!$L$54*User_interface!$L$55)</f>
        <v>0</v>
      </c>
      <c r="BD489" s="68" t="str">
        <f>IF(BD$482=" ", " ",INDEX(User_interface!$C$85:$C$174,MATCH(Berekeningen!BD$482,User_interface!$B$85:$B$174))*INDEX(User_interface!$E$85:$E$174,MATCH(Berekeningen!BD$482,User_interface!$B$85:$B$174))*User_interface!$L$54*User_interface!$L$55-INDEX(User_interface!$C$85:$C$174,MATCH(Berekeningen!BD$482,User_interface!$B$85:$B$174))*INDEX(User_interface!$D$85:$D$174,MATCH(Berekeningen!BD$482,User_interface!$B$85:$B$174))*User_interface!$L$54*User_interface!$L$55)</f>
        <v xml:space="preserve"> </v>
      </c>
      <c r="BE489" s="68" t="str">
        <f>IF(BE$482=" ", " ",INDEX(User_interface!$C$85:$C$174,MATCH(Berekeningen!BE$482,User_interface!$B$85:$B$174))*INDEX(User_interface!$E$85:$E$174,MATCH(Berekeningen!BE$482,User_interface!$B$85:$B$174))*User_interface!$L$54*User_interface!$L$55-INDEX(User_interface!$C$85:$C$174,MATCH(Berekeningen!BE$482,User_interface!$B$85:$B$174))*INDEX(User_interface!$D$85:$D$174,MATCH(Berekeningen!BE$482,User_interface!$B$85:$B$174))*User_interface!$L$54*User_interface!$L$55)</f>
        <v xml:space="preserve"> </v>
      </c>
      <c r="BF489" s="68" t="str">
        <f>IF(BF$482=" ", " ",INDEX(User_interface!$C$85:$C$174,MATCH(Berekeningen!BF$482,User_interface!$B$85:$B$174))*INDEX(User_interface!$E$85:$E$174,MATCH(Berekeningen!BF$482,User_interface!$B$85:$B$174))*User_interface!$L$54*User_interface!$L$55-INDEX(User_interface!$C$85:$C$174,MATCH(Berekeningen!BF$482,User_interface!$B$85:$B$174))*INDEX(User_interface!$D$85:$D$174,MATCH(Berekeningen!BF$482,User_interface!$B$85:$B$174))*User_interface!$L$54*User_interface!$L$55)</f>
        <v xml:space="preserve"> </v>
      </c>
      <c r="BG489" s="68" t="str">
        <f>IF(BG$482=" ", " ",INDEX(User_interface!$C$85:$C$174,MATCH(Berekeningen!BG$482,User_interface!$B$85:$B$174))*INDEX(User_interface!$E$85:$E$174,MATCH(Berekeningen!BG$482,User_interface!$B$85:$B$174))*User_interface!$L$54*User_interface!$L$55-INDEX(User_interface!$C$85:$C$174,MATCH(Berekeningen!BG$482,User_interface!$B$85:$B$174))*INDEX(User_interface!$D$85:$D$174,MATCH(Berekeningen!BG$482,User_interface!$B$85:$B$174))*User_interface!$L$54*User_interface!$L$55)</f>
        <v xml:space="preserve"> </v>
      </c>
      <c r="BH489" s="68" t="str">
        <f>IF(BH$482=" ", " ",INDEX(User_interface!$C$85:$C$174,MATCH(Berekeningen!BH$482,User_interface!$B$85:$B$174))*INDEX(User_interface!$E$85:$E$174,MATCH(Berekeningen!BH$482,User_interface!$B$85:$B$174))*User_interface!$L$54*User_interface!$L$55-INDEX(User_interface!$C$85:$C$174,MATCH(Berekeningen!BH$482,User_interface!$B$85:$B$174))*INDEX(User_interface!$D$85:$D$174,MATCH(Berekeningen!BH$482,User_interface!$B$85:$B$174))*User_interface!$L$54*User_interface!$L$55)</f>
        <v xml:space="preserve"> </v>
      </c>
      <c r="BI489" s="68" t="str">
        <f>IF(BI$482=" ", " ",INDEX(User_interface!$C$85:$C$174,MATCH(Berekeningen!BI$482,User_interface!$B$85:$B$174))*INDEX(User_interface!$E$85:$E$174,MATCH(Berekeningen!BI$482,User_interface!$B$85:$B$174))*User_interface!$L$54*User_interface!$L$55-INDEX(User_interface!$C$85:$C$174,MATCH(Berekeningen!BI$482,User_interface!$B$85:$B$174))*INDEX(User_interface!$D$85:$D$174,MATCH(Berekeningen!BI$482,User_interface!$B$85:$B$174))*User_interface!$L$54*User_interface!$L$55)</f>
        <v xml:space="preserve"> </v>
      </c>
      <c r="BJ489" s="68" t="str">
        <f>IF(BJ$482=" ", " ",INDEX(User_interface!$C$85:$C$174,MATCH(Berekeningen!BJ$482,User_interface!$B$85:$B$174))*INDEX(User_interface!$E$85:$E$174,MATCH(Berekeningen!BJ$482,User_interface!$B$85:$B$174))*User_interface!$L$54*User_interface!$L$55-INDEX(User_interface!$C$85:$C$174,MATCH(Berekeningen!BJ$482,User_interface!$B$85:$B$174))*INDEX(User_interface!$D$85:$D$174,MATCH(Berekeningen!BJ$482,User_interface!$B$85:$B$174))*User_interface!$L$54*User_interface!$L$55)</f>
        <v xml:space="preserve"> </v>
      </c>
      <c r="BK489" s="68" t="str">
        <f>IF(BK$482=" ", " ",INDEX(User_interface!$C$85:$C$174,MATCH(Berekeningen!BK$482,User_interface!$B$85:$B$174))*INDEX(User_interface!$E$85:$E$174,MATCH(Berekeningen!BK$482,User_interface!$B$85:$B$174))*User_interface!$L$54*User_interface!$L$55-INDEX(User_interface!$C$85:$C$174,MATCH(Berekeningen!BK$482,User_interface!$B$85:$B$174))*INDEX(User_interface!$D$85:$D$174,MATCH(Berekeningen!BK$482,User_interface!$B$85:$B$174))*User_interface!$L$54*User_interface!$L$55)</f>
        <v xml:space="preserve"> </v>
      </c>
      <c r="BL489" s="68" t="str">
        <f>IF(BL$482=" ", " ",INDEX(User_interface!$C$85:$C$174,MATCH(Berekeningen!BL$482,User_interface!$B$85:$B$174))*INDEX(User_interface!$E$85:$E$174,MATCH(Berekeningen!BL$482,User_interface!$B$85:$B$174))*User_interface!$L$54*User_interface!$L$55-INDEX(User_interface!$C$85:$C$174,MATCH(Berekeningen!BL$482,User_interface!$B$85:$B$174))*INDEX(User_interface!$D$85:$D$174,MATCH(Berekeningen!BL$482,User_interface!$B$85:$B$174))*User_interface!$L$54*User_interface!$L$55)</f>
        <v xml:space="preserve"> </v>
      </c>
      <c r="BM489" s="68" t="str">
        <f>IF(BM$482=" ", " ",INDEX(User_interface!$C$85:$C$174,MATCH(Berekeningen!BM$482,User_interface!$B$85:$B$174))*INDEX(User_interface!$E$85:$E$174,MATCH(Berekeningen!BM$482,User_interface!$B$85:$B$174))*User_interface!$L$54*User_interface!$L$55-INDEX(User_interface!$C$85:$C$174,MATCH(Berekeningen!BM$482,User_interface!$B$85:$B$174))*INDEX(User_interface!$D$85:$D$174,MATCH(Berekeningen!BM$482,User_interface!$B$85:$B$174))*User_interface!$L$54*User_interface!$L$55)</f>
        <v xml:space="preserve"> </v>
      </c>
    </row>
    <row r="490" spans="2:65">
      <c r="B490" s="88" t="s">
        <v>5</v>
      </c>
      <c r="C490" s="88" t="s">
        <v>32</v>
      </c>
      <c r="D490" s="68" t="s">
        <v>6</v>
      </c>
      <c r="E490" s="86" t="str">
        <f t="shared" si="26"/>
        <v>Ref.</v>
      </c>
      <c r="P490" s="55">
        <f>IF(P$482=" "," ",IF(P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Q490" s="55">
        <f>IF(Q$482=" "," ",IF(Q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R490" s="55">
        <f>IF(R$482=" "," ",IF(R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S490" s="55">
        <f>IF(S$482=" "," ",IF(S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T490" s="55">
        <f>IF(T$482=" "," ",IF(T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U490" s="55">
        <f>IF(U$482=" "," ",IF(U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V490" s="55">
        <f>IF(V$482=" "," ",IF(V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W490" s="55">
        <f>IF(W$482=" "," ",IF(W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X490" s="55">
        <f>IF(X$482=" "," ",IF(X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Y490" s="55">
        <f>IF(Y$482=" "," ",IF(Y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Z490" s="55">
        <f>IF(Z$482=" "," ",IF(Z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A490" s="55">
        <f>IF(AA$482=" "," ",IF(AA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B490" s="55">
        <f>IF(AB$482=" "," ",IF(AB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C490" s="55">
        <f>IF(AC$482=" "," ",IF(AC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D490" s="55">
        <f>IF(AD$482=" "," ",IF(AD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E490" s="55">
        <f>IF(AE$482=" "," ",IF(AE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F490" s="55">
        <f>IF(AF$482=" "," ",IF(AF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G490" s="55">
        <f>IF(AG$482=" "," ",IF(AG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H490" s="55">
        <f>IF(AH$482=" "," ",IF(AH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I490" s="55">
        <f>IF(AI$482=" "," ",IF(AI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J490" s="55">
        <f>IF(AJ$482=" "," ",IF(AJ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K490" s="55">
        <f>IF(AK$482=" "," ",IF(AK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L490" s="55">
        <f>IF(AL$482=" "," ",IF(AL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M490" s="55">
        <f>IF(AM$482=" "," ",IF(AM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N490" s="55">
        <f>IF(AN$482=" "," ",IF(AN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O490" s="55">
        <f>IF(AO$482=" "," ",IF(AO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P490" s="55">
        <f>IF(AP$482=" "," ",IF(AP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Q490" s="55">
        <f>IF(AQ$482=" "," ",IF(AQ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R490" s="55">
        <f>IF(AR$482=" "," ",IF(AR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S490" s="55">
        <f>IF(AS$482=" "," ",IF(AS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T490" s="55">
        <f>IF(AT$482=" "," ",IF(AT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U490" s="55">
        <f>IF(AU$482=" "," ",IF(AU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V490" s="55">
        <f>IF(AV$482=" "," ",IF(AV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W490" s="55">
        <f>IF(AW$482=" "," ",IF(AW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X490" s="55">
        <f>IF(AX$482=" "," ",IF(AX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Y490" s="55">
        <f>IF(AY$482=" "," ",IF(AY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AZ490" s="55">
        <f>IF(AZ$482=" "," ",IF(AZ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BA490" s="55">
        <f>IF(BA$482=" "," ",IF(BA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BB490" s="55">
        <f>IF(BB$482=" "," ",IF(BB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BC490" s="55">
        <f>IF(BC$482=" "," ",IF(BC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>0</v>
      </c>
      <c r="BD490" s="55" t="str">
        <f>IF(BD$482=" "," ",IF(BD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E490" s="55" t="str">
        <f>IF(BE$482=" "," ",IF(BE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F490" s="55" t="str">
        <f>IF(BF$482=" "," ",IF(BF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G490" s="55" t="str">
        <f>IF(BG$482=" "," ",IF(BG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H490" s="55" t="str">
        <f>IF(BH$482=" "," ",IF(BH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I490" s="55" t="str">
        <f>IF(BI$482=" "," ",IF(BI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J490" s="55" t="str">
        <f>IF(BJ$482=" "," ",IF(BJ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K490" s="55" t="str">
        <f>IF(BK$482=" "," ",IF(BK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L490" s="55" t="str">
        <f>IF(BL$482=" "," ",IF(BL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  <c r="BM490" s="55" t="str">
        <f>IF(BM$482=" "," ",IF(BM482=Berekeningen!$P482,(IF($E490=$S$3,INDEX(Data_sheet!$V$121:$V$128,MATCH(Berekeningen!$C490,Data_sheet!$C$121:$C$128,0))*User_interface!$L$54,IF($E490=$S$4,INDEX(Data_sheet!$W$121:$W$128,MATCH(Berekeningen!$C490,Data_sheet!$C$121:$C$128,0))*User_interface!$L$54,IF($E490=$S$5,INDEX(Data_sheet!$X$121:$X$128,MATCH(Berekeningen!$C490,Data_sheet!$C$121:$C$128,0))*User_interface!$L$54,IF($E490=$S$6,0,"ERROR"))))),0))</f>
        <v xml:space="preserve"> </v>
      </c>
    </row>
    <row r="491" spans="2:65">
      <c r="B491" s="88"/>
      <c r="C491" s="68" t="s">
        <v>43</v>
      </c>
      <c r="D491" s="68" t="s">
        <v>6</v>
      </c>
      <c r="F491" s="68" t="str">
        <f>IF(F482=" "," ",SUM(SUMIF($B483:$B490,$U$4,F483:F490),-SUMIF($B483:$B490,$U$3,F483:F490))/(1+User_interface!$L$59)^(F482-($P482-1)))</f>
        <v xml:space="preserve"> </v>
      </c>
      <c r="G491" s="68" t="str">
        <f>IF(G482=" "," ",SUM(SUMIF($B483:$B490,$U$4,G483:G490),-SUMIF($B483:$B490,$U$3,G483:G490))/(1+User_interface!$L$59)^(G482-($P482-1)))</f>
        <v xml:space="preserve"> </v>
      </c>
      <c r="H491" s="68" t="str">
        <f>IF(H482=" "," ",SUM(SUMIF($B483:$B490,$U$4,H483:H490),-SUMIF($B483:$B490,$U$3,H483:H490))/(1+User_interface!$L$59)^(H482-($P482-1)))</f>
        <v xml:space="preserve"> </v>
      </c>
      <c r="I491" s="68" t="str">
        <f>IF(I482=" "," ",SUM(SUMIF($B483:$B490,$U$4,I483:I490),-SUMIF($B483:$B490,$U$3,I483:I490))/(1+User_interface!$L$59)^(I482-($P482-1)))</f>
        <v xml:space="preserve"> </v>
      </c>
      <c r="J491" s="68" t="str">
        <f>IF(J482=" "," ",SUM(SUMIF($B483:$B490,$U$4,J483:J490),-SUMIF($B483:$B490,$U$3,J483:J490))/(1+User_interface!$L$59)^(J482-($P482-1)))</f>
        <v xml:space="preserve"> </v>
      </c>
      <c r="K491" s="68" t="str">
        <f>IF(K482=" "," ",SUM(SUMIF($B483:$B490,$U$4,K483:K490),-SUMIF($B483:$B490,$U$3,K483:K490))/(1+User_interface!$L$59)^(K482-($P482-1)))</f>
        <v xml:space="preserve"> </v>
      </c>
      <c r="L491" s="68" t="str">
        <f>IF(L482=" "," ",SUM(SUMIF($B483:$B490,$U$4,L483:L490),-SUMIF($B483:$B490,$U$3,L483:L490))/(1+User_interface!$L$59)^(L482-($P482-1)))</f>
        <v xml:space="preserve"> </v>
      </c>
      <c r="M491" s="68" t="str">
        <f>IF(M482=" "," ",SUM(SUMIF($B483:$B490,$U$4,M483:M490),-SUMIF($B483:$B490,$U$3,M483:M490))/(1+User_interface!$L$59)^(M482-($P482-1)))</f>
        <v xml:space="preserve"> </v>
      </c>
      <c r="N491" s="68" t="str">
        <f>IF(N482=" "," ",SUM(SUMIF($B483:$B490,$U$4,N483:N490),-SUMIF($B483:$B490,$U$3,N483:N490))/(1+User_interface!$L$59)^(N482-($P482-1)))</f>
        <v xml:space="preserve"> </v>
      </c>
      <c r="O491" s="68" t="str">
        <f>IF(O482=" "," ",SUM(SUMIF($B483:$B490,$U$4,O483:O490),-SUMIF($B483:$B490,$U$3,O483:O490))/(1+User_interface!$L$59)^(O482-($P482-1)))</f>
        <v xml:space="preserve"> </v>
      </c>
      <c r="P491" s="68">
        <f>IF(P482=" "," ",SUM(SUMIF($B483:$B490,$U$4,P483:P490),-SUMIF($B483:$B490,$U$3,P483:P490))/(1+User_interface!$L$59)^(P482-($P482-1)))</f>
        <v>1601021.4681440443</v>
      </c>
      <c r="Q491" s="68">
        <f>IF(Q482=" "," ",SUM(SUMIF($B483:$B490,$U$4,Q483:Q490),-SUMIF($B483:$B490,$U$3,Q483:Q490))/(1+User_interface!$L$59)^(Q482-($P482-1)))</f>
        <v>77129.501385041542</v>
      </c>
      <c r="R491" s="68">
        <f>IF(R482=" "," ",SUM(SUMIF($B483:$B490,$U$4,R483:R490),-SUMIF($B483:$B490,$U$3,R483:R490))/(1+User_interface!$L$59)^(R482-($P482-1)))</f>
        <v>77129.501385041542</v>
      </c>
      <c r="S491" s="68">
        <f>IF(S482=" "," ",SUM(SUMIF($B483:$B490,$U$4,S483:S490),-SUMIF($B483:$B490,$U$3,S483:S490))/(1+User_interface!$L$59)^(S482-($P482-1)))</f>
        <v>77129.501385041542</v>
      </c>
      <c r="T491" s="68">
        <f>IF(T482=" "," ",SUM(SUMIF($B483:$B490,$U$4,T483:T490),-SUMIF($B483:$B490,$U$3,T483:T490))/(1+User_interface!$L$59)^(T482-($P482-1)))</f>
        <v>77129.501385041542</v>
      </c>
      <c r="U491" s="68">
        <f>IF(U482=" "," ",SUM(SUMIF($B483:$B490,$U$4,U483:U490),-SUMIF($B483:$B490,$U$3,U483:U490))/(1+User_interface!$L$59)^(U482-($P482-1)))</f>
        <v>77129.501385041542</v>
      </c>
      <c r="V491" s="68">
        <f>IF(V482=" "," ",SUM(SUMIF($B483:$B490,$U$4,V483:V490),-SUMIF($B483:$B490,$U$3,V483:V490))/(1+User_interface!$L$59)^(V482-($P482-1)))</f>
        <v>77129.501385041542</v>
      </c>
      <c r="W491" s="68">
        <f>IF(W482=" "," ",SUM(SUMIF($B483:$B490,$U$4,W483:W490),-SUMIF($B483:$B490,$U$3,W483:W490))/(1+User_interface!$L$59)^(W482-($P482-1)))</f>
        <v>77129.501385041542</v>
      </c>
      <c r="X491" s="68">
        <f>IF(X482=" "," ",SUM(SUMIF($B483:$B490,$U$4,X483:X490),-SUMIF($B483:$B490,$U$3,X483:X490))/(1+User_interface!$L$59)^(X482-($P482-1)))</f>
        <v>77129.501385041542</v>
      </c>
      <c r="Y491" s="68">
        <f>IF(Y482=" "," ",SUM(SUMIF($B483:$B490,$U$4,Y483:Y490),-SUMIF($B483:$B490,$U$3,Y483:Y490))/(1+User_interface!$L$59)^(Y482-($P482-1)))</f>
        <v>77129.501385041542</v>
      </c>
      <c r="Z491" s="68">
        <f>IF(Z482=" "," ",SUM(SUMIF($B483:$B490,$U$4,Z483:Z490),-SUMIF($B483:$B490,$U$3,Z483:Z490))/(1+User_interface!$L$59)^(Z482-($P482-1)))</f>
        <v>77129.501385041542</v>
      </c>
      <c r="AA491" s="68">
        <f>IF(AA482=" "," ",SUM(SUMIF($B483:$B490,$U$4,AA483:AA490),-SUMIF($B483:$B490,$U$3,AA483:AA490))/(1+User_interface!$L$59)^(AA482-($P482-1)))</f>
        <v>77129.501385041542</v>
      </c>
      <c r="AB491" s="68">
        <f>IF(AB482=" "," ",SUM(SUMIF($B483:$B490,$U$4,AB483:AB490),-SUMIF($B483:$B490,$U$3,AB483:AB490))/(1+User_interface!$L$59)^(AB482-($P482-1)))</f>
        <v>77129.501385041542</v>
      </c>
      <c r="AC491" s="68">
        <f>IF(AC482=" "," ",SUM(SUMIF($B483:$B490,$U$4,AC483:AC490),-SUMIF($B483:$B490,$U$3,AC483:AC490))/(1+User_interface!$L$59)^(AC482-($P482-1)))</f>
        <v>77129.501385041542</v>
      </c>
      <c r="AD491" s="68">
        <f>IF(AD482=" "," ",SUM(SUMIF($B483:$B490,$U$4,AD483:AD490),-SUMIF($B483:$B490,$U$3,AD483:AD490))/(1+User_interface!$L$59)^(AD482-($P482-1)))</f>
        <v>77129.501385041542</v>
      </c>
      <c r="AE491" s="68">
        <f>IF(AE482=" "," ",SUM(SUMIF($B483:$B490,$U$4,AE483:AE490),-SUMIF($B483:$B490,$U$3,AE483:AE490))/(1+User_interface!$L$59)^(AE482-($P482-1)))</f>
        <v>77129.501385041542</v>
      </c>
      <c r="AF491" s="68">
        <f>IF(AF482=" "," ",SUM(SUMIF($B483:$B490,$U$4,AF483:AF490),-SUMIF($B483:$B490,$U$3,AF483:AF490))/(1+User_interface!$L$59)^(AF482-($P482-1)))</f>
        <v>77129.501385041542</v>
      </c>
      <c r="AG491" s="68">
        <f>IF(AG482=" "," ",SUM(SUMIF($B483:$B490,$U$4,AG483:AG490),-SUMIF($B483:$B490,$U$3,AG483:AG490))/(1+User_interface!$L$59)^(AG482-($P482-1)))</f>
        <v>77129.501385041542</v>
      </c>
      <c r="AH491" s="68">
        <f>IF(AH482=" "," ",SUM(SUMIF($B483:$B490,$U$4,AH483:AH490),-SUMIF($B483:$B490,$U$3,AH483:AH490))/(1+User_interface!$L$59)^(AH482-($P482-1)))</f>
        <v>77129.501385041542</v>
      </c>
      <c r="AI491" s="68">
        <f>IF(AI482=" "," ",SUM(SUMIF($B483:$B490,$U$4,AI483:AI490),-SUMIF($B483:$B490,$U$3,AI483:AI490))/(1+User_interface!$L$59)^(AI482-($P482-1)))</f>
        <v>77129.501385041542</v>
      </c>
      <c r="AJ491" s="68">
        <f>IF(AJ482=" "," ",SUM(SUMIF($B483:$B490,$U$4,AJ483:AJ490),-SUMIF($B483:$B490,$U$3,AJ483:AJ490))/(1+User_interface!$L$59)^(AJ482-($P482-1)))</f>
        <v>77129.501385041542</v>
      </c>
      <c r="AK491" s="68">
        <f>IF(AK482=" "," ",SUM(SUMIF($B483:$B490,$U$4,AK483:AK490),-SUMIF($B483:$B490,$U$3,AK483:AK490))/(1+User_interface!$L$59)^(AK482-($P482-1)))</f>
        <v>77129.501385041542</v>
      </c>
      <c r="AL491" s="68">
        <f>IF(AL482=" "," ",SUM(SUMIF($B483:$B490,$U$4,AL483:AL490),-SUMIF($B483:$B490,$U$3,AL483:AL490))/(1+User_interface!$L$59)^(AL482-($P482-1)))</f>
        <v>77129.501385041542</v>
      </c>
      <c r="AM491" s="68">
        <f>IF(AM482=" "," ",SUM(SUMIF($B483:$B490,$U$4,AM483:AM490),-SUMIF($B483:$B490,$U$3,AM483:AM490))/(1+User_interface!$L$59)^(AM482-($P482-1)))</f>
        <v>77129.501385041542</v>
      </c>
      <c r="AN491" s="68">
        <f>IF(AN482=" "," ",SUM(SUMIF($B483:$B490,$U$4,AN483:AN490),-SUMIF($B483:$B490,$U$3,AN483:AN490))/(1+User_interface!$L$59)^(AN482-($P482-1)))</f>
        <v>77129.501385041542</v>
      </c>
      <c r="AO491" s="68">
        <f>IF(AO482=" "," ",SUM(SUMIF($B483:$B490,$U$4,AO483:AO490),-SUMIF($B483:$B490,$U$3,AO483:AO490))/(1+User_interface!$L$59)^(AO482-($P482-1)))</f>
        <v>77129.501385041542</v>
      </c>
      <c r="AP491" s="68">
        <f>IF(AP482=" "," ",SUM(SUMIF($B483:$B490,$U$4,AP483:AP490),-SUMIF($B483:$B490,$U$3,AP483:AP490))/(1+User_interface!$L$59)^(AP482-($P482-1)))</f>
        <v>77129.501385041542</v>
      </c>
      <c r="AQ491" s="68">
        <f>IF(AQ482=" "," ",SUM(SUMIF($B483:$B490,$U$4,AQ483:AQ490),-SUMIF($B483:$B490,$U$3,AQ483:AQ490))/(1+User_interface!$L$59)^(AQ482-($P482-1)))</f>
        <v>77129.501385041542</v>
      </c>
      <c r="AR491" s="68">
        <f>IF(AR482=" "," ",SUM(SUMIF($B483:$B490,$U$4,AR483:AR490),-SUMIF($B483:$B490,$U$3,AR483:AR490))/(1+User_interface!$L$59)^(AR482-($P482-1)))</f>
        <v>77129.501385041542</v>
      </c>
      <c r="AS491" s="68">
        <f>IF(AS482=" "," ",SUM(SUMIF($B483:$B490,$U$4,AS483:AS490),-SUMIF($B483:$B490,$U$3,AS483:AS490))/(1+User_interface!$L$59)^(AS482-($P482-1)))</f>
        <v>77129.501385041542</v>
      </c>
      <c r="AT491" s="68">
        <f>IF(AT482=" "," ",SUM(SUMIF($B483:$B490,$U$4,AT483:AT490),-SUMIF($B483:$B490,$U$3,AT483:AT490))/(1+User_interface!$L$59)^(AT482-($P482-1)))</f>
        <v>77129.501385041542</v>
      </c>
      <c r="AU491" s="68">
        <f>IF(AU482=" "," ",SUM(SUMIF($B483:$B490,$U$4,AU483:AU490),-SUMIF($B483:$B490,$U$3,AU483:AU490))/(1+User_interface!$L$59)^(AU482-($P482-1)))</f>
        <v>77129.501385041542</v>
      </c>
      <c r="AV491" s="68">
        <f>IF(AV482=" "," ",SUM(SUMIF($B483:$B490,$U$4,AV483:AV490),-SUMIF($B483:$B490,$U$3,AV483:AV490))/(1+User_interface!$L$59)^(AV482-($P482-1)))</f>
        <v>77129.501385041542</v>
      </c>
      <c r="AW491" s="68">
        <f>IF(AW482=" "," ",SUM(SUMIF($B483:$B490,$U$4,AW483:AW490),-SUMIF($B483:$B490,$U$3,AW483:AW490))/(1+User_interface!$L$59)^(AW482-($P482-1)))</f>
        <v>77129.501385041542</v>
      </c>
      <c r="AX491" s="68">
        <f>IF(AX482=" "," ",SUM(SUMIF($B483:$B490,$U$4,AX483:AX490),-SUMIF($B483:$B490,$U$3,AX483:AX490))/(1+User_interface!$L$59)^(AX482-($P482-1)))</f>
        <v>77129.501385041542</v>
      </c>
      <c r="AY491" s="68">
        <f>IF(AY482=" "," ",SUM(SUMIF($B483:$B490,$U$4,AY483:AY490),-SUMIF($B483:$B490,$U$3,AY483:AY490))/(1+User_interface!$L$59)^(AY482-($P482-1)))</f>
        <v>77129.501385041542</v>
      </c>
      <c r="AZ491" s="68">
        <f>IF(AZ482=" "," ",SUM(SUMIF($B483:$B490,$U$4,AZ483:AZ490),-SUMIF($B483:$B490,$U$3,AZ483:AZ490))/(1+User_interface!$L$59)^(AZ482-($P482-1)))</f>
        <v>77129.501385041542</v>
      </c>
      <c r="BA491" s="68">
        <f>IF(BA482=" "," ",SUM(SUMIF($B483:$B490,$U$4,BA483:BA490),-SUMIF($B483:$B490,$U$3,BA483:BA490))/(1+User_interface!$L$59)^(BA482-($P482-1)))</f>
        <v>77129.501385041542</v>
      </c>
      <c r="BB491" s="68">
        <f>IF(BB482=" "," ",SUM(SUMIF($B483:$B490,$U$4,BB483:BB490),-SUMIF($B483:$B490,$U$3,BB483:BB490))/(1+User_interface!$L$59)^(BB482-($P482-1)))</f>
        <v>77129.501385041542</v>
      </c>
      <c r="BC491" s="68">
        <f>IF(BC482=" "," ",SUM(SUMIF($B483:$B490,$U$4,BC483:BC490),-SUMIF($B483:$B490,$U$3,BC483:BC490))/(1+User_interface!$L$59)^(BC482-($P482-1)))</f>
        <v>77129.501385041542</v>
      </c>
      <c r="BD491" s="68" t="str">
        <f>IF(BD482=" "," ",SUM(SUMIF($B483:$B490,$U$4,BD483:BD490),-SUMIF($B483:$B490,$U$3,BD483:BD490))/(1+User_interface!$L$59)^(BD482-($P482-1)))</f>
        <v xml:space="preserve"> </v>
      </c>
      <c r="BE491" s="68" t="str">
        <f>IF(BE482=" "," ",SUM(SUMIF($B483:$B490,$U$4,BE483:BE490),-SUMIF($B483:$B490,$U$3,BE483:BE490))/(1+User_interface!$L$59)^(BE482-($P482-1)))</f>
        <v xml:space="preserve"> </v>
      </c>
      <c r="BF491" s="68" t="str">
        <f>IF(BF482=" "," ",SUM(SUMIF($B483:$B490,$U$4,BF483:BF490),-SUMIF($B483:$B490,$U$3,BF483:BF490))/(1+User_interface!$L$59)^(BF482-($P482-1)))</f>
        <v xml:space="preserve"> </v>
      </c>
      <c r="BG491" s="68" t="str">
        <f>IF(BG482=" "," ",SUM(SUMIF($B483:$B490,$U$4,BG483:BG490),-SUMIF($B483:$B490,$U$3,BG483:BG490))/(1+User_interface!$L$59)^(BG482-($P482-1)))</f>
        <v xml:space="preserve"> </v>
      </c>
      <c r="BH491" s="68" t="str">
        <f>IF(BH482=" "," ",SUM(SUMIF($B483:$B490,$U$4,BH483:BH490),-SUMIF($B483:$B490,$U$3,BH483:BH490))/(1+User_interface!$L$59)^(BH482-($P482-1)))</f>
        <v xml:space="preserve"> </v>
      </c>
      <c r="BI491" s="68" t="str">
        <f>IF(BI482=" "," ",SUM(SUMIF($B483:$B490,$U$4,BI483:BI490),-SUMIF($B483:$B490,$U$3,BI483:BI490))/(1+User_interface!$L$59)^(BI482-($P482-1)))</f>
        <v xml:space="preserve"> </v>
      </c>
      <c r="BJ491" s="68" t="str">
        <f>IF(BJ482=" "," ",SUM(SUMIF($B483:$B490,$U$4,BJ483:BJ490),-SUMIF($B483:$B490,$U$3,BJ483:BJ490))/(1+User_interface!$L$59)^(BJ482-($P482-1)))</f>
        <v xml:space="preserve"> </v>
      </c>
      <c r="BK491" s="68" t="str">
        <f>IF(BK482=" "," ",SUM(SUMIF($B483:$B490,$U$4,BK483:BK490),-SUMIF($B483:$B490,$U$3,BK483:BK490))/(1+User_interface!$L$59)^(BK482-($P482-1)))</f>
        <v xml:space="preserve"> </v>
      </c>
      <c r="BL491" s="68" t="str">
        <f>IF(BL482=" "," ",SUM(SUMIF($B483:$B490,$U$4,BL483:BL490),-SUMIF($B483:$B490,$U$3,BL483:BL490))/(1+User_interface!$L$59)^(BL482-($P482-1)))</f>
        <v xml:space="preserve"> </v>
      </c>
      <c r="BM491" s="68" t="str">
        <f>IF(BM482=" "," ",SUM(SUMIF($B483:$B490,$U$4,BM483:BM490),-SUMIF($B483:$B490,$U$3,BM483:BM490))/(1+User_interface!$L$59)^(BM482-($P482-1)))</f>
        <v xml:space="preserve"> </v>
      </c>
    </row>
    <row r="492" spans="2:65">
      <c r="B492" s="88"/>
      <c r="C492" s="68" t="s">
        <v>131</v>
      </c>
      <c r="D492" s="68" t="s">
        <v>6</v>
      </c>
      <c r="F492" s="68" t="str">
        <f>IF(F482=" "," ",SUM(SUMIF($B483:$B490,$U$3,F483:F490),-SUMIF($B483:$B490,$U$4,F483:F490))/(1+User_interface!$L$59)^(F482-($P482-1)))</f>
        <v xml:space="preserve"> </v>
      </c>
      <c r="G492" s="68" t="str">
        <f>IF(G482=" "," ",SUM(SUMIF($B483:$B490,$U$3,G483:G490),-SUMIF($B483:$B490,$U$4,G483:G490))/(1+User_interface!$L$59)^(G482-($P482-1)))</f>
        <v xml:space="preserve"> </v>
      </c>
      <c r="H492" s="68" t="str">
        <f>IF(H482=" "," ",SUM(SUMIF($B483:$B490,$U$3,H483:H490),-SUMIF($B483:$B490,$U$4,H483:H490))/(1+User_interface!$L$59)^(H482-($P482-1)))</f>
        <v xml:space="preserve"> </v>
      </c>
      <c r="I492" s="68" t="str">
        <f>IF(I482=" "," ",SUM(SUMIF($B483:$B490,$U$3,I483:I490),-SUMIF($B483:$B490,$U$4,I483:I490))/(1+User_interface!$L$59)^(I482-($P482-1)))</f>
        <v xml:space="preserve"> </v>
      </c>
      <c r="J492" s="68" t="str">
        <f>IF(J482=" "," ",SUM(SUMIF($B483:$B490,$U$3,J483:J490),-SUMIF($B483:$B490,$U$4,J483:J490))/(1+User_interface!$L$59)^(J482-($P482-1)))</f>
        <v xml:space="preserve"> </v>
      </c>
      <c r="K492" s="68" t="str">
        <f>IF(K482=" "," ",SUM(SUMIF($B483:$B490,$U$3,K483:K490),-SUMIF($B483:$B490,$U$4,K483:K490))/(1+User_interface!$L$59)^(K482-($P482-1)))</f>
        <v xml:space="preserve"> </v>
      </c>
      <c r="L492" s="68" t="str">
        <f>IF(L482=" "," ",SUM(SUMIF($B483:$B490,$U$3,L483:L490),-SUMIF($B483:$B490,$U$4,L483:L490))/(1+User_interface!$L$59)^(L482-($P482-1)))</f>
        <v xml:space="preserve"> </v>
      </c>
      <c r="M492" s="68" t="str">
        <f>IF(M482=" "," ",SUM(SUMIF($B483:$B490,$U$3,M483:M490),-SUMIF($B483:$B490,$U$4,M483:M490))/(1+User_interface!$L$59)^(M482-($P482-1)))</f>
        <v xml:space="preserve"> </v>
      </c>
      <c r="N492" s="68" t="str">
        <f>IF(N482=" "," ",SUM(SUMIF($B483:$B490,$U$3,N483:N490),-SUMIF($B483:$B490,$U$4,N483:N490))/(1+User_interface!$L$59)^(N482-($P482-1)))</f>
        <v xml:space="preserve"> </v>
      </c>
      <c r="O492" s="68" t="str">
        <f>IF(O482=" "," ",SUM(SUMIF($B483:$B490,$U$3,O483:O490),-SUMIF($B483:$B490,$U$4,O483:O490))/(1+User_interface!$L$59)^(O482-($P482-1)))</f>
        <v xml:space="preserve"> </v>
      </c>
      <c r="P492" s="68">
        <f>IF(P482=" "," ",SUM(SUMIF($B483:$B490,$U$3,P483:P490),-SUMIF($B483:$B490,$U$4,P483:P490))/(1+User_interface!$L$59)^(P482-($P482-1)))</f>
        <v>-1601021.4681440443</v>
      </c>
      <c r="Q492" s="68">
        <f>IF(Q482=" "," ",SUM(SUMIF($B483:$B490,$U$3,Q483:Q490),-SUMIF($B483:$B490,$U$4,Q483:Q490))/(1+User_interface!$L$59)^(Q482-($P482-1)))</f>
        <v>-77129.501385041542</v>
      </c>
      <c r="R492" s="68">
        <f>IF(R482=" "," ",SUM(SUMIF($B483:$B490,$U$3,R483:R490),-SUMIF($B483:$B490,$U$4,R483:R490))/(1+User_interface!$L$59)^(R482-($P482-1)))</f>
        <v>-77129.501385041542</v>
      </c>
      <c r="S492" s="68">
        <f>IF(S482=" "," ",SUM(SUMIF($B483:$B490,$U$3,S483:S490),-SUMIF($B483:$B490,$U$4,S483:S490))/(1+User_interface!$L$59)^(S482-($P482-1)))</f>
        <v>-77129.501385041542</v>
      </c>
      <c r="T492" s="68">
        <f>IF(T482=" "," ",SUM(SUMIF($B483:$B490,$U$3,T483:T490),-SUMIF($B483:$B490,$U$4,T483:T490))/(1+User_interface!$L$59)^(T482-($P482-1)))</f>
        <v>-77129.501385041542</v>
      </c>
      <c r="U492" s="68">
        <f>IF(U482=" "," ",SUM(SUMIF($B483:$B490,$U$3,U483:U490),-SUMIF($B483:$B490,$U$4,U483:U490))/(1+User_interface!$L$59)^(U482-($P482-1)))</f>
        <v>-77129.501385041542</v>
      </c>
      <c r="V492" s="68">
        <f>IF(V482=" "," ",SUM(SUMIF($B483:$B490,$U$3,V483:V490),-SUMIF($B483:$B490,$U$4,V483:V490))/(1+User_interface!$L$59)^(V482-($P482-1)))</f>
        <v>-77129.501385041542</v>
      </c>
      <c r="W492" s="68">
        <f>IF(W482=" "," ",SUM(SUMIF($B483:$B490,$U$3,W483:W490),-SUMIF($B483:$B490,$U$4,W483:W490))/(1+User_interface!$L$59)^(W482-($P482-1)))</f>
        <v>-77129.501385041542</v>
      </c>
      <c r="X492" s="68">
        <f>IF(X482=" "," ",SUM(SUMIF($B483:$B490,$U$3,X483:X490),-SUMIF($B483:$B490,$U$4,X483:X490))/(1+User_interface!$L$59)^(X482-($P482-1)))</f>
        <v>-77129.501385041542</v>
      </c>
      <c r="Y492" s="68">
        <f>IF(Y482=" "," ",SUM(SUMIF($B483:$B490,$U$3,Y483:Y490),-SUMIF($B483:$B490,$U$4,Y483:Y490))/(1+User_interface!$L$59)^(Y482-($P482-1)))</f>
        <v>-77129.501385041542</v>
      </c>
      <c r="Z492" s="68">
        <f>IF(Z482=" "," ",SUM(SUMIF($B483:$B490,$U$3,Z483:Z490),-SUMIF($B483:$B490,$U$4,Z483:Z490))/(1+User_interface!$L$59)^(Z482-($P482-1)))</f>
        <v>-77129.501385041542</v>
      </c>
      <c r="AA492" s="68">
        <f>IF(AA482=" "," ",SUM(SUMIF($B483:$B490,$U$3,AA483:AA490),-SUMIF($B483:$B490,$U$4,AA483:AA490))/(1+User_interface!$L$59)^(AA482-($P482-1)))</f>
        <v>-77129.501385041542</v>
      </c>
      <c r="AB492" s="68">
        <f>IF(AB482=" "," ",SUM(SUMIF($B483:$B490,$U$3,AB483:AB490),-SUMIF($B483:$B490,$U$4,AB483:AB490))/(1+User_interface!$L$59)^(AB482-($P482-1)))</f>
        <v>-77129.501385041542</v>
      </c>
      <c r="AC492" s="68">
        <f>IF(AC482=" "," ",SUM(SUMIF($B483:$B490,$U$3,AC483:AC490),-SUMIF($B483:$B490,$U$4,AC483:AC490))/(1+User_interface!$L$59)^(AC482-($P482-1)))</f>
        <v>-77129.501385041542</v>
      </c>
      <c r="AD492" s="68">
        <f>IF(AD482=" "," ",SUM(SUMIF($B483:$B490,$U$3,AD483:AD490),-SUMIF($B483:$B490,$U$4,AD483:AD490))/(1+User_interface!$L$59)^(AD482-($P482-1)))</f>
        <v>-77129.501385041542</v>
      </c>
      <c r="AE492" s="68">
        <f>IF(AE482=" "," ",SUM(SUMIF($B483:$B490,$U$3,AE483:AE490),-SUMIF($B483:$B490,$U$4,AE483:AE490))/(1+User_interface!$L$59)^(AE482-($P482-1)))</f>
        <v>-77129.501385041542</v>
      </c>
      <c r="AF492" s="68">
        <f>IF(AF482=" "," ",SUM(SUMIF($B483:$B490,$U$3,AF483:AF490),-SUMIF($B483:$B490,$U$4,AF483:AF490))/(1+User_interface!$L$59)^(AF482-($P482-1)))</f>
        <v>-77129.501385041542</v>
      </c>
      <c r="AG492" s="68">
        <f>IF(AG482=" "," ",SUM(SUMIF($B483:$B490,$U$3,AG483:AG490),-SUMIF($B483:$B490,$U$4,AG483:AG490))/(1+User_interface!$L$59)^(AG482-($P482-1)))</f>
        <v>-77129.501385041542</v>
      </c>
      <c r="AH492" s="68">
        <f>IF(AH482=" "," ",SUM(SUMIF($B483:$B490,$U$3,AH483:AH490),-SUMIF($B483:$B490,$U$4,AH483:AH490))/(1+User_interface!$L$59)^(AH482-($P482-1)))</f>
        <v>-77129.501385041542</v>
      </c>
      <c r="AI492" s="68">
        <f>IF(AI482=" "," ",SUM(SUMIF($B483:$B490,$U$3,AI483:AI490),-SUMIF($B483:$B490,$U$4,AI483:AI490))/(1+User_interface!$L$59)^(AI482-($P482-1)))</f>
        <v>-77129.501385041542</v>
      </c>
      <c r="AJ492" s="68">
        <f>IF(AJ482=" "," ",SUM(SUMIF($B483:$B490,$U$3,AJ483:AJ490),-SUMIF($B483:$B490,$U$4,AJ483:AJ490))/(1+User_interface!$L$59)^(AJ482-($P482-1)))</f>
        <v>-77129.501385041542</v>
      </c>
      <c r="AK492" s="68">
        <f>IF(AK482=" "," ",SUM(SUMIF($B483:$B490,$U$3,AK483:AK490),-SUMIF($B483:$B490,$U$4,AK483:AK490))/(1+User_interface!$L$59)^(AK482-($P482-1)))</f>
        <v>-77129.501385041542</v>
      </c>
      <c r="AL492" s="68">
        <f>IF(AL482=" "," ",SUM(SUMIF($B483:$B490,$U$3,AL483:AL490),-SUMIF($B483:$B490,$U$4,AL483:AL490))/(1+User_interface!$L$59)^(AL482-($P482-1)))</f>
        <v>-77129.501385041542</v>
      </c>
      <c r="AM492" s="68">
        <f>IF(AM482=" "," ",SUM(SUMIF($B483:$B490,$U$3,AM483:AM490),-SUMIF($B483:$B490,$U$4,AM483:AM490))/(1+User_interface!$L$59)^(AM482-($P482-1)))</f>
        <v>-77129.501385041542</v>
      </c>
      <c r="AN492" s="68">
        <f>IF(AN482=" "," ",SUM(SUMIF($B483:$B490,$U$3,AN483:AN490),-SUMIF($B483:$B490,$U$4,AN483:AN490))/(1+User_interface!$L$59)^(AN482-($P482-1)))</f>
        <v>-77129.501385041542</v>
      </c>
      <c r="AO492" s="68">
        <f>IF(AO482=" "," ",SUM(SUMIF($B483:$B490,$U$3,AO483:AO490),-SUMIF($B483:$B490,$U$4,AO483:AO490))/(1+User_interface!$L$59)^(AO482-($P482-1)))</f>
        <v>-77129.501385041542</v>
      </c>
      <c r="AP492" s="68">
        <f>IF(AP482=" "," ",SUM(SUMIF($B483:$B490,$U$3,AP483:AP490),-SUMIF($B483:$B490,$U$4,AP483:AP490))/(1+User_interface!$L$59)^(AP482-($P482-1)))</f>
        <v>-77129.501385041542</v>
      </c>
      <c r="AQ492" s="68">
        <f>IF(AQ482=" "," ",SUM(SUMIF($B483:$B490,$U$3,AQ483:AQ490),-SUMIF($B483:$B490,$U$4,AQ483:AQ490))/(1+User_interface!$L$59)^(AQ482-($P482-1)))</f>
        <v>-77129.501385041542</v>
      </c>
      <c r="AR492" s="68">
        <f>IF(AR482=" "," ",SUM(SUMIF($B483:$B490,$U$3,AR483:AR490),-SUMIF($B483:$B490,$U$4,AR483:AR490))/(1+User_interface!$L$59)^(AR482-($P482-1)))</f>
        <v>-77129.501385041542</v>
      </c>
      <c r="AS492" s="68">
        <f>IF(AS482=" "," ",SUM(SUMIF($B483:$B490,$U$3,AS483:AS490),-SUMIF($B483:$B490,$U$4,AS483:AS490))/(1+User_interface!$L$59)^(AS482-($P482-1)))</f>
        <v>-77129.501385041542</v>
      </c>
      <c r="AT492" s="68">
        <f>IF(AT482=" "," ",SUM(SUMIF($B483:$B490,$U$3,AT483:AT490),-SUMIF($B483:$B490,$U$4,AT483:AT490))/(1+User_interface!$L$59)^(AT482-($P482-1)))</f>
        <v>-77129.501385041542</v>
      </c>
      <c r="AU492" s="68">
        <f>IF(AU482=" "," ",SUM(SUMIF($B483:$B490,$U$3,AU483:AU490),-SUMIF($B483:$B490,$U$4,AU483:AU490))/(1+User_interface!$L$59)^(AU482-($P482-1)))</f>
        <v>-77129.501385041542</v>
      </c>
      <c r="AV492" s="68">
        <f>IF(AV482=" "," ",SUM(SUMIF($B483:$B490,$U$3,AV483:AV490),-SUMIF($B483:$B490,$U$4,AV483:AV490))/(1+User_interface!$L$59)^(AV482-($P482-1)))</f>
        <v>-77129.501385041542</v>
      </c>
      <c r="AW492" s="68">
        <f>IF(AW482=" "," ",SUM(SUMIF($B483:$B490,$U$3,AW483:AW490),-SUMIF($B483:$B490,$U$4,AW483:AW490))/(1+User_interface!$L$59)^(AW482-($P482-1)))</f>
        <v>-77129.501385041542</v>
      </c>
      <c r="AX492" s="68">
        <f>IF(AX482=" "," ",SUM(SUMIF($B483:$B490,$U$3,AX483:AX490),-SUMIF($B483:$B490,$U$4,AX483:AX490))/(1+User_interface!$L$59)^(AX482-($P482-1)))</f>
        <v>-77129.501385041542</v>
      </c>
      <c r="AY492" s="68">
        <f>IF(AY482=" "," ",SUM(SUMIF($B483:$B490,$U$3,AY483:AY490),-SUMIF($B483:$B490,$U$4,AY483:AY490))/(1+User_interface!$L$59)^(AY482-($P482-1)))</f>
        <v>-77129.501385041542</v>
      </c>
      <c r="AZ492" s="68">
        <f>IF(AZ482=" "," ",SUM(SUMIF($B483:$B490,$U$3,AZ483:AZ490),-SUMIF($B483:$B490,$U$4,AZ483:AZ490))/(1+User_interface!$L$59)^(AZ482-($P482-1)))</f>
        <v>-77129.501385041542</v>
      </c>
      <c r="BA492" s="68">
        <f>IF(BA482=" "," ",SUM(SUMIF($B483:$B490,$U$3,BA483:BA490),-SUMIF($B483:$B490,$U$4,BA483:BA490))/(1+User_interface!$L$59)^(BA482-($P482-1)))</f>
        <v>-77129.501385041542</v>
      </c>
      <c r="BB492" s="68">
        <f>IF(BB482=" "," ",SUM(SUMIF($B483:$B490,$U$3,BB483:BB490),-SUMIF($B483:$B490,$U$4,BB483:BB490))/(1+User_interface!$L$59)^(BB482-($P482-1)))</f>
        <v>-77129.501385041542</v>
      </c>
      <c r="BC492" s="68">
        <f>IF(BC482=" "," ",SUM(SUMIF($B483:$B490,$U$3,BC483:BC490),-SUMIF($B483:$B490,$U$4,BC483:BC490))/(1+User_interface!$L$59)^(BC482-($P482-1)))</f>
        <v>-77129.501385041542</v>
      </c>
      <c r="BD492" s="68" t="str">
        <f>IF(BD482=" "," ",SUM(SUMIF($B483:$B490,$U$3,BD483:BD490),-SUMIF($B483:$B490,$U$4,BD483:BD490))/(1+User_interface!$L$59)^(BD482-($P482-1)))</f>
        <v xml:space="preserve"> </v>
      </c>
      <c r="BE492" s="68" t="str">
        <f>IF(BE482=" "," ",SUM(SUMIF($B483:$B490,$U$3,BE483:BE490),-SUMIF($B483:$B490,$U$4,BE483:BE490))/(1+User_interface!$L$59)^(BE482-($P482-1)))</f>
        <v xml:space="preserve"> </v>
      </c>
      <c r="BF492" s="68" t="str">
        <f>IF(BF482=" "," ",SUM(SUMIF($B483:$B490,$U$3,BF483:BF490),-SUMIF($B483:$B490,$U$4,BF483:BF490))/(1+User_interface!$L$59)^(BF482-($P482-1)))</f>
        <v xml:space="preserve"> </v>
      </c>
      <c r="BG492" s="68" t="str">
        <f>IF(BG482=" "," ",SUM(SUMIF($B483:$B490,$U$3,BG483:BG490),-SUMIF($B483:$B490,$U$4,BG483:BG490))/(1+User_interface!$L$59)^(BG482-($P482-1)))</f>
        <v xml:space="preserve"> </v>
      </c>
      <c r="BH492" s="68" t="str">
        <f>IF(BH482=" "," ",SUM(SUMIF($B483:$B490,$U$3,BH483:BH490),-SUMIF($B483:$B490,$U$4,BH483:BH490))/(1+User_interface!$L$59)^(BH482-($P482-1)))</f>
        <v xml:space="preserve"> </v>
      </c>
      <c r="BI492" s="68" t="str">
        <f>IF(BI482=" "," ",SUM(SUMIF($B483:$B490,$U$3,BI483:BI490),-SUMIF($B483:$B490,$U$4,BI483:BI490))/(1+User_interface!$L$59)^(BI482-($P482-1)))</f>
        <v xml:space="preserve"> </v>
      </c>
      <c r="BJ492" s="68" t="str">
        <f>IF(BJ482=" "," ",SUM(SUMIF($B483:$B490,$U$3,BJ483:BJ490),-SUMIF($B483:$B490,$U$4,BJ483:BJ490))/(1+User_interface!$L$59)^(BJ482-($P482-1)))</f>
        <v xml:space="preserve"> </v>
      </c>
      <c r="BK492" s="68" t="str">
        <f>IF(BK482=" "," ",SUM(SUMIF($B483:$B490,$U$3,BK483:BK490),-SUMIF($B483:$B490,$U$4,BK483:BK490))/(1+User_interface!$L$59)^(BK482-($P482-1)))</f>
        <v xml:space="preserve"> </v>
      </c>
      <c r="BL492" s="68" t="str">
        <f>IF(BL482=" "," ",SUM(SUMIF($B483:$B490,$U$3,BL483:BL490),-SUMIF($B483:$B490,$U$4,BL483:BL490))/(1+User_interface!$L$59)^(BL482-($P482-1)))</f>
        <v xml:space="preserve"> </v>
      </c>
      <c r="BM492" s="68" t="str">
        <f>IF(BM482=" "," ",SUM(SUMIF($B483:$B490,$U$3,BM483:BM490),-SUMIF($B483:$B490,$U$4,BM483:BM490))/(1+User_interface!$L$59)^(BM482-($P482-1)))</f>
        <v xml:space="preserve"> </v>
      </c>
    </row>
  </sheetData>
  <mergeCells count="1">
    <mergeCell ref="F12:O12"/>
  </mergeCells>
  <dataValidations disablePrompts="1" count="1">
    <dataValidation type="list" allowBlank="1" showInputMessage="1" showErrorMessage="1" sqref="E210 E438 E244:E245 E330 E222 E460:E461 E48 E114 E372 E384 E406:E407 E276 E168 E298:E299 E352:E353 E156 E102 E190:E191 E264 E492 E318 E82:E83 E136:E137 E8:E9 E480 E426 E60 E28:E29" xr:uid="{7F94CFE3-49D3-7740-8C0A-46CC3B8172ED}">
      <formula1>$S$3:$S$6</formula1>
    </dataValidation>
  </dataValidation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380C-95AE-A247-B5A3-E86E8EAEB9C0}">
  <sheetPr codeName="Sheet6"/>
  <dimension ref="A1:F393"/>
  <sheetViews>
    <sheetView topLeftCell="A277" zoomScale="75" zoomScaleNormal="90" workbookViewId="0">
      <selection activeCell="C23" sqref="C23"/>
    </sheetView>
  </sheetViews>
  <sheetFormatPr defaultColWidth="11" defaultRowHeight="15.5"/>
  <sheetData>
    <row r="1" spans="1:6">
      <c r="A1" s="5"/>
      <c r="B1" s="5"/>
      <c r="C1" s="5"/>
      <c r="D1" s="5"/>
    </row>
    <row r="2" spans="1:6">
      <c r="A2" s="5"/>
      <c r="B2" s="5"/>
      <c r="C2" s="5"/>
      <c r="D2" s="5"/>
    </row>
    <row r="3" spans="1:6">
      <c r="A3" s="5"/>
      <c r="B3" s="2"/>
      <c r="C3" s="5"/>
      <c r="D3" s="5"/>
    </row>
    <row r="4" spans="1:6">
      <c r="A4" s="5"/>
      <c r="B4" s="2"/>
      <c r="C4" s="5"/>
      <c r="D4" s="5"/>
    </row>
    <row r="5" spans="1:6">
      <c r="A5" s="5"/>
      <c r="B5" s="5"/>
      <c r="C5" s="5"/>
      <c r="D5" s="5"/>
    </row>
    <row r="6" spans="1:6">
      <c r="A6" s="5"/>
      <c r="B6" s="5"/>
      <c r="C6" s="5"/>
      <c r="D6" s="5"/>
    </row>
    <row r="7" spans="1:6">
      <c r="A7" s="5"/>
      <c r="B7" s="2"/>
      <c r="C7" s="5"/>
      <c r="D7" s="5"/>
    </row>
    <row r="8" spans="1:6">
      <c r="A8" s="5"/>
      <c r="B8" s="5"/>
      <c r="C8" s="5"/>
      <c r="D8" s="5"/>
    </row>
    <row r="9" spans="1:6">
      <c r="A9" s="5"/>
      <c r="B9" s="8" t="s">
        <v>33</v>
      </c>
      <c r="C9" s="5"/>
      <c r="D9" s="5"/>
    </row>
    <row r="10" spans="1:6">
      <c r="A10" s="5"/>
      <c r="B10" s="5"/>
      <c r="C10" s="5"/>
      <c r="D10" s="5"/>
    </row>
    <row r="11" spans="1:6">
      <c r="A11" s="5"/>
      <c r="B11" s="5" t="s">
        <v>0</v>
      </c>
      <c r="C11" s="5"/>
      <c r="D11" s="5"/>
      <c r="E11" t="s">
        <v>4</v>
      </c>
      <c r="F11" t="s">
        <v>5</v>
      </c>
    </row>
    <row r="12" spans="1:6">
      <c r="A12" s="5"/>
      <c r="B12" s="5" t="s">
        <v>4</v>
      </c>
      <c r="C12" s="5" t="s">
        <v>14</v>
      </c>
      <c r="D12" s="5"/>
      <c r="E12">
        <f>SUM(Berekeningen!F15:BM15)</f>
        <v>4350000</v>
      </c>
    </row>
    <row r="13" spans="1:6">
      <c r="A13" s="5"/>
      <c r="B13" s="5" t="s">
        <v>4</v>
      </c>
      <c r="C13" s="5" t="s">
        <v>15</v>
      </c>
      <c r="D13" s="5"/>
      <c r="E13">
        <f>SUM(Berekeningen!F16:BM16)</f>
        <v>2362500</v>
      </c>
    </row>
    <row r="14" spans="1:6">
      <c r="A14" s="5"/>
      <c r="B14" s="5" t="s">
        <v>4</v>
      </c>
      <c r="C14" s="5" t="s">
        <v>64</v>
      </c>
      <c r="D14" s="5"/>
      <c r="E14">
        <f>SUM(Berekeningen!F17:BM17)</f>
        <v>480000</v>
      </c>
    </row>
    <row r="15" spans="1:6">
      <c r="A15" s="5"/>
      <c r="B15" s="5" t="s">
        <v>4</v>
      </c>
      <c r="C15" s="5" t="s">
        <v>109</v>
      </c>
      <c r="D15" s="5"/>
      <c r="E15">
        <f>SUM(Berekeningen!F18:BM18)</f>
        <v>1171875</v>
      </c>
    </row>
    <row r="16" spans="1:6">
      <c r="A16" s="5"/>
      <c r="B16" s="5" t="s">
        <v>4</v>
      </c>
      <c r="C16" s="5" t="s">
        <v>16</v>
      </c>
      <c r="D16" s="5"/>
      <c r="E16">
        <f>SUM(Berekeningen!F19:BM19)</f>
        <v>0</v>
      </c>
    </row>
    <row r="17" spans="1:6">
      <c r="A17" s="5"/>
      <c r="B17" s="5" t="s">
        <v>4</v>
      </c>
      <c r="C17" s="5" t="s">
        <v>17</v>
      </c>
      <c r="D17" s="5"/>
      <c r="E17">
        <f>SUM(Berekeningen!F20:BM20)</f>
        <v>0</v>
      </c>
    </row>
    <row r="18" spans="1:6">
      <c r="A18" s="5"/>
      <c r="B18" s="5" t="s">
        <v>4</v>
      </c>
      <c r="C18" s="5" t="s">
        <v>18</v>
      </c>
      <c r="D18" s="5"/>
      <c r="E18">
        <f>SUM(Berekeningen!F21:BM21)</f>
        <v>2936250</v>
      </c>
    </row>
    <row r="19" spans="1:6">
      <c r="A19" s="5"/>
      <c r="B19" s="5" t="s">
        <v>4</v>
      </c>
      <c r="C19" s="5" t="s">
        <v>19</v>
      </c>
      <c r="D19" s="5"/>
      <c r="E19">
        <f>SUM(Berekeningen!F22:BM22)</f>
        <v>0</v>
      </c>
    </row>
    <row r="20" spans="1:6">
      <c r="A20" s="5"/>
      <c r="B20" s="5" t="s">
        <v>5</v>
      </c>
      <c r="C20" s="5" t="s">
        <v>20</v>
      </c>
      <c r="D20" s="5"/>
      <c r="F20">
        <f>SUM(Berekeningen!F23:BM23)</f>
        <v>7834364.9999999963</v>
      </c>
    </row>
    <row r="21" spans="1:6">
      <c r="A21" s="5"/>
      <c r="B21" s="5" t="s">
        <v>5</v>
      </c>
      <c r="C21" s="5" t="s">
        <v>21</v>
      </c>
      <c r="D21" s="5"/>
      <c r="F21">
        <f>SUM(Berekeningen!F24:BM24)</f>
        <v>0</v>
      </c>
    </row>
    <row r="22" spans="1:6">
      <c r="A22" s="5"/>
      <c r="B22" s="5" t="s">
        <v>5</v>
      </c>
      <c r="C22" s="5" t="s">
        <v>123</v>
      </c>
      <c r="D22" s="5"/>
      <c r="F22">
        <f>SUM(Berekeningen!F25:BM25)</f>
        <v>1246376.2500000005</v>
      </c>
    </row>
    <row r="23" spans="1:6">
      <c r="A23" s="5"/>
      <c r="B23" s="5" t="s">
        <v>4</v>
      </c>
      <c r="C23" s="5" t="s">
        <v>23</v>
      </c>
      <c r="D23" s="5"/>
      <c r="E23">
        <f>SUM(Berekeningen!F32:BM32)</f>
        <v>850720.98214285774</v>
      </c>
    </row>
    <row r="24" spans="1:6">
      <c r="A24" s="5"/>
      <c r="B24" s="5" t="s">
        <v>4</v>
      </c>
      <c r="C24" s="5" t="s">
        <v>192</v>
      </c>
      <c r="D24" s="5"/>
      <c r="E24">
        <f>SUM(Berekeningen!F33:BM33)</f>
        <v>712214.99999999965</v>
      </c>
    </row>
    <row r="25" spans="1:6">
      <c r="A25" s="5"/>
      <c r="B25" s="5" t="s">
        <v>4</v>
      </c>
      <c r="C25" s="5" t="s">
        <v>24</v>
      </c>
      <c r="D25" s="5"/>
      <c r="E25">
        <f>SUM(Berekeningen!F34:BM34)</f>
        <v>0</v>
      </c>
    </row>
    <row r="26" spans="1:6">
      <c r="A26" s="5"/>
      <c r="B26" s="5" t="s">
        <v>4</v>
      </c>
      <c r="C26" s="5" t="s">
        <v>26</v>
      </c>
      <c r="D26" s="5"/>
      <c r="E26">
        <f>SUM(Berekeningen!F35:BM35)</f>
        <v>351562.5</v>
      </c>
    </row>
    <row r="27" spans="1:6">
      <c r="A27" s="5"/>
      <c r="B27" s="5" t="s">
        <v>4</v>
      </c>
      <c r="C27" s="5" t="s">
        <v>25</v>
      </c>
      <c r="D27" s="5"/>
      <c r="E27">
        <f>SUM(Berekeningen!F36:BM36)</f>
        <v>35000</v>
      </c>
    </row>
    <row r="28" spans="1:6">
      <c r="A28" s="5"/>
      <c r="B28" s="5" t="s">
        <v>4</v>
      </c>
      <c r="C28" s="5" t="s">
        <v>138</v>
      </c>
      <c r="D28" s="5"/>
      <c r="E28">
        <f>SUM(Berekeningen!F37:BM37)</f>
        <v>235030.95000000013</v>
      </c>
    </row>
    <row r="29" spans="1:6">
      <c r="A29" s="5"/>
      <c r="B29" s="5" t="s">
        <v>4</v>
      </c>
      <c r="C29" s="5" t="s">
        <v>21</v>
      </c>
      <c r="D29" s="5"/>
      <c r="E29">
        <f>SUM(Berekeningen!F38:BM38)</f>
        <v>0</v>
      </c>
    </row>
    <row r="30" spans="1:6">
      <c r="A30" s="5"/>
      <c r="B30" s="5" t="s">
        <v>4</v>
      </c>
      <c r="C30" s="5" t="s">
        <v>195</v>
      </c>
      <c r="D30" s="5"/>
      <c r="E30">
        <f>SUM(Berekeningen!F39:BM39)</f>
        <v>0</v>
      </c>
    </row>
    <row r="31" spans="1:6">
      <c r="A31" s="5"/>
      <c r="B31" s="5" t="s">
        <v>4</v>
      </c>
      <c r="C31" s="5" t="s">
        <v>193</v>
      </c>
      <c r="D31" s="5"/>
      <c r="E31">
        <f>SUM(Berekeningen!F40:BM40)</f>
        <v>0</v>
      </c>
    </row>
    <row r="32" spans="1:6">
      <c r="A32" s="5"/>
      <c r="B32" s="5" t="s">
        <v>4</v>
      </c>
      <c r="C32" s="5" t="s">
        <v>194</v>
      </c>
      <c r="D32" s="5"/>
      <c r="E32">
        <f>SUM(Berekeningen!F41:BM41)</f>
        <v>0</v>
      </c>
    </row>
    <row r="33" spans="1:6">
      <c r="A33" s="5"/>
      <c r="B33" s="5" t="s">
        <v>4</v>
      </c>
      <c r="C33" s="5" t="s">
        <v>117</v>
      </c>
      <c r="D33" s="5"/>
      <c r="E33">
        <f>SUM(Berekeningen!F42:BM42)</f>
        <v>0</v>
      </c>
    </row>
    <row r="34" spans="1:6">
      <c r="A34" s="5"/>
      <c r="B34" s="5" t="s">
        <v>5</v>
      </c>
      <c r="C34" s="5" t="s">
        <v>195</v>
      </c>
      <c r="D34" s="5"/>
      <c r="F34">
        <f>SUM(Berekeningen!F43:BM43)</f>
        <v>1793036.371788098</v>
      </c>
    </row>
    <row r="35" spans="1:6">
      <c r="A35" s="5"/>
      <c r="B35" s="5" t="s">
        <v>5</v>
      </c>
      <c r="C35" s="5" t="s">
        <v>193</v>
      </c>
      <c r="D35" s="5"/>
      <c r="F35">
        <f>SUM(Berekeningen!F44:BM44)</f>
        <v>706749.04438179231</v>
      </c>
    </row>
    <row r="36" spans="1:6">
      <c r="A36" s="5"/>
      <c r="B36" s="5" t="s">
        <v>5</v>
      </c>
      <c r="C36" s="5" t="s">
        <v>194</v>
      </c>
      <c r="D36" s="5"/>
      <c r="F36">
        <f>SUM(Berekeningen!F45:BM45)</f>
        <v>97377.223909261433</v>
      </c>
    </row>
    <row r="37" spans="1:6">
      <c r="A37" s="5"/>
      <c r="B37" s="5" t="s">
        <v>5</v>
      </c>
      <c r="C37" s="5" t="s">
        <v>117</v>
      </c>
      <c r="D37" s="5"/>
      <c r="F37">
        <f>SUM(Berekeningen!F46:BM46)</f>
        <v>633045.19952385488</v>
      </c>
    </row>
    <row r="38" spans="1:6">
      <c r="A38" s="5"/>
      <c r="B38" s="5" t="s">
        <v>4</v>
      </c>
      <c r="C38" s="5" t="s">
        <v>196</v>
      </c>
      <c r="D38" s="5"/>
      <c r="E38">
        <f>SUM(Berekeningen!F51:BM51)</f>
        <v>817875</v>
      </c>
    </row>
    <row r="39" spans="1:6">
      <c r="A39" s="5"/>
      <c r="B39" s="5" t="s">
        <v>4</v>
      </c>
      <c r="C39" s="5" t="s">
        <v>197</v>
      </c>
      <c r="D39" s="5"/>
      <c r="F39">
        <f>SUM(Berekeningen!F52:BM52)</f>
        <v>31250</v>
      </c>
    </row>
    <row r="40" spans="1:6">
      <c r="A40" s="5"/>
      <c r="B40" s="5" t="s">
        <v>4</v>
      </c>
      <c r="C40" s="5" t="s">
        <v>210</v>
      </c>
      <c r="D40" s="5"/>
      <c r="E40">
        <f>SUM(Berekeningen!F53:BM53)</f>
        <v>0</v>
      </c>
    </row>
    <row r="41" spans="1:6">
      <c r="A41" s="5"/>
      <c r="B41" s="5" t="s">
        <v>5</v>
      </c>
      <c r="C41" s="5" t="s">
        <v>211</v>
      </c>
      <c r="D41" s="5"/>
      <c r="F41">
        <f>SUM(Berekeningen!F54:BM54)</f>
        <v>0</v>
      </c>
    </row>
    <row r="42" spans="1:6">
      <c r="A42" s="5"/>
      <c r="B42" s="5" t="s">
        <v>5</v>
      </c>
      <c r="C42" s="5" t="s">
        <v>188</v>
      </c>
      <c r="D42" s="5"/>
      <c r="F42">
        <f>SUM(Berekeningen!F55:BM55)</f>
        <v>210353.18559556783</v>
      </c>
    </row>
    <row r="43" spans="1:6">
      <c r="A43" s="5"/>
      <c r="B43" s="5" t="s">
        <v>5</v>
      </c>
      <c r="C43" s="5" t="s">
        <v>29</v>
      </c>
      <c r="D43" s="5"/>
      <c r="F43">
        <f>SUM(Berekeningen!F56:BM56)</f>
        <v>2746277.700831024</v>
      </c>
    </row>
    <row r="44" spans="1:6">
      <c r="A44" s="5"/>
      <c r="B44" s="5" t="s">
        <v>5</v>
      </c>
      <c r="C44" s="5" t="s">
        <v>118</v>
      </c>
      <c r="D44" s="5"/>
      <c r="F44">
        <f>SUM(Berekeningen!F57:BM57)</f>
        <v>4288283.8819965832</v>
      </c>
    </row>
    <row r="45" spans="1:6">
      <c r="A45" s="5"/>
      <c r="B45" s="5" t="s">
        <v>5</v>
      </c>
      <c r="C45" s="5" t="s">
        <v>32</v>
      </c>
      <c r="D45" s="5"/>
      <c r="F45">
        <f>SUM(Berekeningen!F58:BM58)</f>
        <v>0</v>
      </c>
    </row>
    <row r="46" spans="1:6">
      <c r="A46" s="5"/>
      <c r="B46" s="5"/>
      <c r="C46" s="5" t="s">
        <v>43</v>
      </c>
      <c r="D46" s="5"/>
    </row>
    <row r="47" spans="1:6">
      <c r="A47" s="5"/>
      <c r="B47" s="5"/>
      <c r="C47" s="5" t="s">
        <v>131</v>
      </c>
      <c r="D47" s="5"/>
    </row>
    <row r="48" spans="1:6">
      <c r="A48" s="5"/>
      <c r="B48" s="5"/>
      <c r="C48" s="5"/>
      <c r="D48" s="5"/>
    </row>
    <row r="49" spans="1:6">
      <c r="A49" s="5"/>
      <c r="B49" s="5"/>
      <c r="C49" s="5"/>
      <c r="D49" s="5"/>
    </row>
    <row r="50" spans="1:6">
      <c r="A50" s="5"/>
      <c r="B50" s="8" t="s">
        <v>34</v>
      </c>
      <c r="C50" s="5"/>
      <c r="D50" s="5"/>
    </row>
    <row r="51" spans="1:6">
      <c r="A51" s="5"/>
      <c r="B51" s="8"/>
      <c r="C51" s="5"/>
      <c r="D51" s="5"/>
    </row>
    <row r="52" spans="1:6">
      <c r="A52" s="5"/>
      <c r="B52" s="5" t="s">
        <v>44</v>
      </c>
      <c r="C52" s="5"/>
      <c r="D52" s="5"/>
    </row>
    <row r="53" spans="1:6">
      <c r="A53" s="5"/>
      <c r="B53" s="5" t="s">
        <v>45</v>
      </c>
      <c r="C53" s="5" t="s">
        <v>46</v>
      </c>
      <c r="D53" s="5"/>
    </row>
    <row r="54" spans="1:6">
      <c r="A54" s="5"/>
      <c r="B54" s="5"/>
      <c r="C54" s="5"/>
      <c r="D54" s="5"/>
    </row>
    <row r="55" spans="1:6">
      <c r="A55" s="5"/>
      <c r="B55" s="5" t="s">
        <v>0</v>
      </c>
      <c r="C55" s="5"/>
      <c r="D55" s="5"/>
      <c r="E55" t="s">
        <v>4</v>
      </c>
      <c r="F55" t="s">
        <v>5</v>
      </c>
    </row>
    <row r="56" spans="1:6">
      <c r="A56" s="5"/>
      <c r="B56" s="5" t="s">
        <v>4</v>
      </c>
      <c r="C56" s="5" t="s">
        <v>14</v>
      </c>
      <c r="D56" s="5"/>
      <c r="E56">
        <f>SUM(Berekeningen!F69:BM69)</f>
        <v>2925000</v>
      </c>
    </row>
    <row r="57" spans="1:6">
      <c r="A57" s="5"/>
      <c r="B57" s="5" t="s">
        <v>4</v>
      </c>
      <c r="C57" s="5" t="s">
        <v>15</v>
      </c>
      <c r="D57" s="5"/>
      <c r="E57">
        <f>SUM(Berekeningen!F70:BM70)</f>
        <v>2385000</v>
      </c>
    </row>
    <row r="58" spans="1:6">
      <c r="A58" s="5"/>
      <c r="B58" s="5" t="s">
        <v>4</v>
      </c>
      <c r="C58" s="5" t="s">
        <v>64</v>
      </c>
      <c r="D58" s="5"/>
      <c r="E58">
        <f>SUM(Berekeningen!F71:BM71)</f>
        <v>408000</v>
      </c>
    </row>
    <row r="59" spans="1:6">
      <c r="A59" s="5"/>
      <c r="B59" s="5" t="s">
        <v>4</v>
      </c>
      <c r="C59" s="5" t="s">
        <v>109</v>
      </c>
      <c r="D59" s="5"/>
      <c r="E59">
        <f>SUM(Berekeningen!F72:BM72)</f>
        <v>1406250</v>
      </c>
    </row>
    <row r="60" spans="1:6">
      <c r="A60" s="5"/>
      <c r="B60" s="5" t="s">
        <v>4</v>
      </c>
      <c r="C60" s="5" t="s">
        <v>16</v>
      </c>
      <c r="D60" s="5"/>
      <c r="E60">
        <f>SUM(Berekeningen!F73:BM73)</f>
        <v>0</v>
      </c>
    </row>
    <row r="61" spans="1:6">
      <c r="A61" s="5"/>
      <c r="B61" s="5" t="s">
        <v>4</v>
      </c>
      <c r="C61" s="5" t="s">
        <v>17</v>
      </c>
      <c r="D61" s="5"/>
      <c r="E61">
        <f>SUM(Berekeningen!F74:BM74)</f>
        <v>0</v>
      </c>
    </row>
    <row r="62" spans="1:6">
      <c r="A62" s="5"/>
      <c r="B62" s="5" t="s">
        <v>4</v>
      </c>
      <c r="C62" s="5" t="s">
        <v>18</v>
      </c>
      <c r="D62" s="5"/>
      <c r="E62">
        <f>SUM(Berekeningen!F75:BM75)</f>
        <v>2369250</v>
      </c>
    </row>
    <row r="63" spans="1:6">
      <c r="A63" s="5"/>
      <c r="B63" s="5" t="s">
        <v>4</v>
      </c>
      <c r="C63" s="5" t="s">
        <v>19</v>
      </c>
      <c r="D63" s="5"/>
      <c r="E63">
        <f>SUM(Berekeningen!F76:BM76)</f>
        <v>0</v>
      </c>
    </row>
    <row r="64" spans="1:6">
      <c r="A64" s="5"/>
      <c r="B64" s="5" t="s">
        <v>5</v>
      </c>
      <c r="C64" s="5" t="s">
        <v>20</v>
      </c>
      <c r="D64" s="5"/>
      <c r="F64">
        <f>SUM(Berekeningen!F77:BM77)</f>
        <v>9401237.9999999944</v>
      </c>
    </row>
    <row r="65" spans="1:6">
      <c r="A65" s="5"/>
      <c r="B65" s="5" t="s">
        <v>5</v>
      </c>
      <c r="C65" s="5" t="s">
        <v>21</v>
      </c>
      <c r="D65" s="5"/>
      <c r="F65">
        <f>SUM(Berekeningen!F78:BM78)</f>
        <v>0</v>
      </c>
    </row>
    <row r="66" spans="1:6">
      <c r="A66" s="5"/>
      <c r="B66" s="5" t="s">
        <v>5</v>
      </c>
      <c r="C66" s="5" t="s">
        <v>123</v>
      </c>
      <c r="D66" s="5"/>
      <c r="F66">
        <f>SUM(Berekeningen!F79:BM79)</f>
        <v>1495651.5000000007</v>
      </c>
    </row>
    <row r="67" spans="1:6">
      <c r="A67" s="5"/>
      <c r="B67" s="5" t="s">
        <v>4</v>
      </c>
      <c r="C67" s="5" t="s">
        <v>23</v>
      </c>
      <c r="D67" s="5"/>
      <c r="E67">
        <f>SUM(Berekeningen!F86:BM86)</f>
        <v>788167.96875</v>
      </c>
    </row>
    <row r="68" spans="1:6">
      <c r="A68" s="5"/>
      <c r="B68" s="5" t="s">
        <v>4</v>
      </c>
      <c r="C68" s="5" t="s">
        <v>192</v>
      </c>
      <c r="D68" s="5"/>
      <c r="E68">
        <f>SUM(Berekeningen!F87:BM87)</f>
        <v>854657.99999999953</v>
      </c>
    </row>
    <row r="69" spans="1:6">
      <c r="A69" s="5"/>
      <c r="B69" s="5" t="s">
        <v>4</v>
      </c>
      <c r="C69" s="5" t="s">
        <v>24</v>
      </c>
      <c r="D69" s="5"/>
      <c r="E69">
        <f>SUM(Berekeningen!F88:BM88)</f>
        <v>0</v>
      </c>
    </row>
    <row r="70" spans="1:6">
      <c r="A70" s="5"/>
      <c r="B70" s="5" t="s">
        <v>4</v>
      </c>
      <c r="C70" s="5" t="s">
        <v>26</v>
      </c>
      <c r="D70" s="5"/>
      <c r="E70">
        <f>SUM(Berekeningen!F89:BM89)</f>
        <v>421875</v>
      </c>
    </row>
    <row r="71" spans="1:6">
      <c r="A71" s="5"/>
      <c r="B71" s="5" t="s">
        <v>4</v>
      </c>
      <c r="C71" s="5" t="s">
        <v>25</v>
      </c>
      <c r="D71" s="5"/>
      <c r="E71">
        <f>SUM(Berekeningen!F90:BM90)</f>
        <v>35000</v>
      </c>
    </row>
    <row r="72" spans="1:6">
      <c r="A72" s="5"/>
      <c r="B72" s="5" t="s">
        <v>4</v>
      </c>
      <c r="C72" s="5" t="s">
        <v>138</v>
      </c>
      <c r="D72" s="5"/>
      <c r="E72">
        <f>SUM(Berekeningen!F91:BM91)</f>
        <v>282037.14000000019</v>
      </c>
    </row>
    <row r="73" spans="1:6">
      <c r="A73" s="5"/>
      <c r="B73" s="5" t="s">
        <v>4</v>
      </c>
      <c r="C73" s="5" t="s">
        <v>21</v>
      </c>
      <c r="D73" s="5"/>
      <c r="E73">
        <f>SUM(Berekeningen!F92:BM92)</f>
        <v>0</v>
      </c>
    </row>
    <row r="74" spans="1:6">
      <c r="A74" s="5"/>
      <c r="B74" s="5" t="s">
        <v>4</v>
      </c>
      <c r="C74" s="5" t="s">
        <v>195</v>
      </c>
      <c r="D74" s="5"/>
      <c r="E74">
        <f>SUM(Berekeningen!F93:BM93)</f>
        <v>0</v>
      </c>
    </row>
    <row r="75" spans="1:6">
      <c r="A75" s="5"/>
      <c r="B75" s="5" t="s">
        <v>4</v>
      </c>
      <c r="C75" s="5" t="s">
        <v>193</v>
      </c>
      <c r="D75" s="5"/>
      <c r="E75">
        <f>SUM(Berekeningen!F94:BM94)</f>
        <v>0</v>
      </c>
    </row>
    <row r="76" spans="1:6">
      <c r="A76" s="5"/>
      <c r="B76" s="5" t="s">
        <v>4</v>
      </c>
      <c r="C76" s="5" t="s">
        <v>194</v>
      </c>
      <c r="D76" s="5"/>
      <c r="E76">
        <f>SUM(Berekeningen!F95:BM95)</f>
        <v>0</v>
      </c>
    </row>
    <row r="77" spans="1:6">
      <c r="A77" s="5"/>
      <c r="B77" s="5" t="s">
        <v>4</v>
      </c>
      <c r="C77" s="5" t="s">
        <v>117</v>
      </c>
      <c r="D77" s="5"/>
      <c r="E77">
        <f>SUM(Berekeningen!F96:BM96)</f>
        <v>0</v>
      </c>
    </row>
    <row r="78" spans="1:6">
      <c r="A78" s="5"/>
      <c r="B78" s="5" t="s">
        <v>5</v>
      </c>
      <c r="C78" s="5" t="s">
        <v>195</v>
      </c>
      <c r="D78" s="5"/>
      <c r="F78">
        <f>SUM(Berekeningen!F97:BM97)</f>
        <v>569534.52634688176</v>
      </c>
    </row>
    <row r="79" spans="1:6">
      <c r="A79" s="5"/>
      <c r="B79" s="5" t="s">
        <v>5</v>
      </c>
      <c r="C79" s="5" t="s">
        <v>193</v>
      </c>
      <c r="D79" s="5"/>
      <c r="F79">
        <f>SUM(Berekeningen!F98:BM98)</f>
        <v>228976.36642448232</v>
      </c>
    </row>
    <row r="80" spans="1:6">
      <c r="A80" s="5"/>
      <c r="B80" s="5" t="s">
        <v>5</v>
      </c>
      <c r="C80" s="5" t="s">
        <v>194</v>
      </c>
      <c r="D80" s="5"/>
      <c r="F80">
        <f>SUM(Berekeningen!F99:BM99)</f>
        <v>30581.940945954928</v>
      </c>
    </row>
    <row r="81" spans="1:6">
      <c r="A81" s="5"/>
      <c r="B81" s="5" t="s">
        <v>5</v>
      </c>
      <c r="C81" s="5" t="s">
        <v>117</v>
      </c>
      <c r="D81" s="5"/>
      <c r="F81">
        <f>SUM(Berekeningen!F100:BM100)</f>
        <v>259062.70973777992</v>
      </c>
    </row>
    <row r="82" spans="1:6">
      <c r="A82" s="5"/>
      <c r="B82" s="5" t="s">
        <v>4</v>
      </c>
      <c r="C82" s="5" t="s">
        <v>196</v>
      </c>
      <c r="D82" s="5"/>
      <c r="E82">
        <f>SUM(Berekeningen!F105:BM105)</f>
        <v>817875</v>
      </c>
    </row>
    <row r="83" spans="1:6">
      <c r="A83" s="5"/>
      <c r="B83" s="5" t="s">
        <v>4</v>
      </c>
      <c r="C83" s="5" t="s">
        <v>197</v>
      </c>
      <c r="D83" s="5"/>
      <c r="F83">
        <f>SUM(Berekeningen!F106:BM106)</f>
        <v>30000</v>
      </c>
    </row>
    <row r="84" spans="1:6">
      <c r="A84" s="5"/>
      <c r="B84" s="5" t="s">
        <v>4</v>
      </c>
      <c r="C84" s="5" t="s">
        <v>210</v>
      </c>
      <c r="D84" s="5"/>
      <c r="E84">
        <f>SUM(Berekeningen!F107:BM107)</f>
        <v>0</v>
      </c>
    </row>
    <row r="85" spans="1:6">
      <c r="A85" s="5"/>
      <c r="B85" s="5" t="s">
        <v>5</v>
      </c>
      <c r="C85" s="5" t="s">
        <v>211</v>
      </c>
      <c r="D85" s="5"/>
      <c r="F85">
        <f>SUM(Berekeningen!F108:BM108)</f>
        <v>0</v>
      </c>
    </row>
    <row r="86" spans="1:6">
      <c r="A86" s="5"/>
      <c r="B86" s="5" t="s">
        <v>5</v>
      </c>
      <c r="C86" s="5" t="s">
        <v>188</v>
      </c>
      <c r="D86" s="5"/>
      <c r="F86">
        <f>SUM(Berekeningen!F109:BM109)</f>
        <v>210353.18559556783</v>
      </c>
    </row>
    <row r="87" spans="1:6">
      <c r="A87" s="5"/>
      <c r="B87" s="5" t="s">
        <v>5</v>
      </c>
      <c r="C87" s="5" t="s">
        <v>29</v>
      </c>
      <c r="D87" s="5"/>
      <c r="F87">
        <f>SUM(Berekeningen!F110:BM110)</f>
        <v>3295533.2409972278</v>
      </c>
    </row>
    <row r="88" spans="1:6">
      <c r="A88" s="5"/>
      <c r="B88" s="5" t="s">
        <v>5</v>
      </c>
      <c r="C88" s="5" t="s">
        <v>118</v>
      </c>
      <c r="D88" s="5"/>
      <c r="F88">
        <f>SUM(Berekeningen!F111:BM111)</f>
        <v>1296586.4373206685</v>
      </c>
    </row>
    <row r="89" spans="1:6">
      <c r="A89" s="5"/>
      <c r="B89" s="5" t="s">
        <v>5</v>
      </c>
      <c r="C89" s="5" t="s">
        <v>32</v>
      </c>
      <c r="D89" s="5"/>
      <c r="F89">
        <f>SUM(Berekeningen!F112:BM112)</f>
        <v>0</v>
      </c>
    </row>
    <row r="90" spans="1:6">
      <c r="A90" s="5"/>
      <c r="B90" s="5"/>
      <c r="C90" s="5"/>
      <c r="D90" s="5"/>
    </row>
    <row r="91" spans="1:6">
      <c r="A91" s="5"/>
      <c r="B91" s="5"/>
      <c r="C91" s="5"/>
      <c r="D91" s="5"/>
    </row>
    <row r="92" spans="1:6">
      <c r="A92" s="5"/>
      <c r="B92" s="5"/>
      <c r="C92" s="5"/>
      <c r="D92" s="5"/>
    </row>
    <row r="93" spans="1:6">
      <c r="A93" s="5"/>
      <c r="B93" s="5"/>
      <c r="C93" s="5"/>
      <c r="D93" s="5"/>
    </row>
    <row r="94" spans="1:6">
      <c r="A94" s="5"/>
      <c r="B94" s="8" t="s">
        <v>35</v>
      </c>
      <c r="C94" s="5"/>
      <c r="D94" s="5"/>
    </row>
    <row r="95" spans="1:6">
      <c r="A95" s="5"/>
      <c r="B95" s="8"/>
      <c r="C95" s="5"/>
      <c r="D95" s="5"/>
    </row>
    <row r="96" spans="1:6">
      <c r="A96" s="5"/>
      <c r="B96" s="5" t="s">
        <v>0</v>
      </c>
      <c r="C96" s="5" t="s">
        <v>232</v>
      </c>
      <c r="D96" s="5"/>
      <c r="E96" t="s">
        <v>4</v>
      </c>
      <c r="F96" t="s">
        <v>5</v>
      </c>
    </row>
    <row r="97" spans="1:6">
      <c r="A97" s="5"/>
      <c r="B97" s="5" t="s">
        <v>4</v>
      </c>
      <c r="C97" s="5" t="s">
        <v>14</v>
      </c>
      <c r="D97" s="5"/>
      <c r="E97">
        <f>SUM(Berekeningen!F123:BM123)</f>
        <v>1845000</v>
      </c>
    </row>
    <row r="98" spans="1:6">
      <c r="A98" s="5"/>
      <c r="B98" s="5" t="s">
        <v>4</v>
      </c>
      <c r="C98" s="5" t="s">
        <v>15</v>
      </c>
      <c r="D98" s="5"/>
      <c r="E98">
        <f>SUM(Berekeningen!F124:BM124)</f>
        <v>2220000</v>
      </c>
    </row>
    <row r="99" spans="1:6">
      <c r="A99" s="5"/>
      <c r="B99" s="5" t="s">
        <v>4</v>
      </c>
      <c r="C99" s="5" t="s">
        <v>64</v>
      </c>
      <c r="D99" s="5"/>
      <c r="E99">
        <f>SUM(Berekeningen!F125:BM125)</f>
        <v>432000</v>
      </c>
    </row>
    <row r="100" spans="1:6">
      <c r="A100" s="5"/>
      <c r="B100" s="5" t="s">
        <v>4</v>
      </c>
      <c r="C100" s="5" t="s">
        <v>109</v>
      </c>
      <c r="D100" s="5"/>
      <c r="E100">
        <f>SUM(Berekeningen!F126:BM126)</f>
        <v>1750000</v>
      </c>
    </row>
    <row r="101" spans="1:6">
      <c r="A101" s="5"/>
      <c r="B101" s="5" t="s">
        <v>4</v>
      </c>
      <c r="C101" s="5" t="s">
        <v>16</v>
      </c>
      <c r="D101" s="5"/>
      <c r="E101">
        <f>SUM(Berekeningen!F127:BM127)</f>
        <v>0</v>
      </c>
    </row>
    <row r="102" spans="1:6">
      <c r="A102" s="5"/>
      <c r="B102" s="5" t="s">
        <v>4</v>
      </c>
      <c r="C102" s="5" t="s">
        <v>17</v>
      </c>
      <c r="D102" s="5"/>
      <c r="E102">
        <f>SUM(Berekeningen!F128:BM128)</f>
        <v>0</v>
      </c>
    </row>
    <row r="103" spans="1:6">
      <c r="A103" s="5"/>
      <c r="B103" s="5" t="s">
        <v>4</v>
      </c>
      <c r="C103" s="5" t="s">
        <v>18</v>
      </c>
      <c r="D103" s="5"/>
      <c r="E103">
        <f>SUM(Berekeningen!F129:BM129)</f>
        <v>1992600</v>
      </c>
    </row>
    <row r="104" spans="1:6">
      <c r="A104" s="5"/>
      <c r="B104" s="5" t="s">
        <v>4</v>
      </c>
      <c r="C104" s="5" t="s">
        <v>19</v>
      </c>
      <c r="D104" s="5"/>
      <c r="E104">
        <f>SUM(Berekeningen!F130:BM130)</f>
        <v>0</v>
      </c>
    </row>
    <row r="105" spans="1:6">
      <c r="A105" s="5"/>
      <c r="B105" s="5" t="s">
        <v>5</v>
      </c>
      <c r="C105" s="5" t="s">
        <v>20</v>
      </c>
      <c r="D105" s="5"/>
      <c r="F105">
        <f>SUM(Berekeningen!F131:BM131)</f>
        <v>12534983.999999991</v>
      </c>
    </row>
    <row r="106" spans="1:6">
      <c r="A106" s="5"/>
      <c r="B106" s="5" t="s">
        <v>5</v>
      </c>
      <c r="C106" s="5" t="s">
        <v>21</v>
      </c>
      <c r="D106" s="5"/>
      <c r="F106">
        <f>SUM(Berekeningen!F132:BM132)</f>
        <v>0</v>
      </c>
    </row>
    <row r="107" spans="1:6">
      <c r="A107" s="5"/>
      <c r="B107" s="5" t="s">
        <v>5</v>
      </c>
      <c r="C107" s="5" t="s">
        <v>123</v>
      </c>
      <c r="D107" s="5"/>
      <c r="F107">
        <f>SUM(Berekeningen!F133:BM133)</f>
        <v>1994202.0000000012</v>
      </c>
    </row>
    <row r="108" spans="1:6">
      <c r="A108" s="5"/>
      <c r="B108" s="5" t="s">
        <v>4</v>
      </c>
      <c r="C108" s="5" t="s">
        <v>23</v>
      </c>
      <c r="D108" s="5"/>
      <c r="E108">
        <f>SUM(Berekeningen!F140:BM140)</f>
        <v>934125</v>
      </c>
    </row>
    <row r="109" spans="1:6">
      <c r="A109" s="5"/>
      <c r="B109" s="5" t="s">
        <v>4</v>
      </c>
      <c r="C109" s="5" t="s">
        <v>192</v>
      </c>
      <c r="D109" s="5"/>
      <c r="E109">
        <f>SUM(Berekeningen!F141:BM141)</f>
        <v>1139543.9999999998</v>
      </c>
    </row>
    <row r="110" spans="1:6">
      <c r="A110" s="5"/>
      <c r="B110" s="5" t="s">
        <v>4</v>
      </c>
      <c r="C110" s="5" t="s">
        <v>24</v>
      </c>
      <c r="D110" s="5"/>
      <c r="E110">
        <f>SUM(Berekeningen!F142:BM142)</f>
        <v>0</v>
      </c>
    </row>
    <row r="111" spans="1:6">
      <c r="A111" s="5"/>
      <c r="B111" s="5" t="s">
        <v>4</v>
      </c>
      <c r="C111" s="5" t="s">
        <v>26</v>
      </c>
      <c r="D111" s="5"/>
      <c r="E111">
        <f>SUM(Berekeningen!F143:BM143)</f>
        <v>525000.00000000012</v>
      </c>
    </row>
    <row r="112" spans="1:6">
      <c r="A112" s="5"/>
      <c r="B112" s="5" t="s">
        <v>4</v>
      </c>
      <c r="C112" s="5" t="s">
        <v>25</v>
      </c>
      <c r="D112" s="5"/>
      <c r="E112">
        <f>SUM(Berekeningen!F144:BM144)</f>
        <v>35000</v>
      </c>
    </row>
    <row r="113" spans="1:6">
      <c r="A113" s="5"/>
      <c r="B113" s="5" t="s">
        <v>4</v>
      </c>
      <c r="C113" s="5" t="s">
        <v>138</v>
      </c>
      <c r="D113" s="5"/>
      <c r="E113">
        <f>SUM(Berekeningen!F145:BM145)</f>
        <v>376049.52000000031</v>
      </c>
    </row>
    <row r="114" spans="1:6">
      <c r="A114" s="5"/>
      <c r="B114" s="5" t="s">
        <v>4</v>
      </c>
      <c r="C114" s="5" t="s">
        <v>21</v>
      </c>
      <c r="D114" s="5"/>
      <c r="E114">
        <f>SUM(Berekeningen!F146:BM146)</f>
        <v>0</v>
      </c>
    </row>
    <row r="115" spans="1:6">
      <c r="A115" s="5"/>
      <c r="B115" s="5" t="s">
        <v>4</v>
      </c>
      <c r="C115" s="5" t="s">
        <v>195</v>
      </c>
      <c r="D115" s="5"/>
      <c r="E115">
        <f>SUM(Berekeningen!F147:BM147)</f>
        <v>0</v>
      </c>
    </row>
    <row r="116" spans="1:6">
      <c r="A116" s="5"/>
      <c r="B116" s="5" t="s">
        <v>4</v>
      </c>
      <c r="C116" s="5" t="s">
        <v>193</v>
      </c>
      <c r="D116" s="5"/>
      <c r="E116">
        <f>SUM(Berekeningen!F148:BM148)</f>
        <v>0</v>
      </c>
    </row>
    <row r="117" spans="1:6">
      <c r="A117" s="5"/>
      <c r="B117" s="5" t="s">
        <v>4</v>
      </c>
      <c r="C117" s="5" t="s">
        <v>194</v>
      </c>
      <c r="D117" s="5"/>
      <c r="E117">
        <f>SUM(Berekeningen!F149:BM149)</f>
        <v>0</v>
      </c>
    </row>
    <row r="118" spans="1:6">
      <c r="A118" s="5"/>
      <c r="B118" s="5" t="s">
        <v>4</v>
      </c>
      <c r="C118" s="5" t="s">
        <v>117</v>
      </c>
      <c r="D118" s="5"/>
      <c r="E118">
        <f>SUM(Berekeningen!F150:BM150)</f>
        <v>0</v>
      </c>
    </row>
    <row r="119" spans="1:6">
      <c r="A119" s="5"/>
      <c r="B119" s="5" t="s">
        <v>5</v>
      </c>
      <c r="C119" s="5" t="s">
        <v>195</v>
      </c>
      <c r="D119" s="5"/>
      <c r="F119">
        <f>SUM(Berekeningen!F151:BM151)</f>
        <v>45174.544428521578</v>
      </c>
    </row>
    <row r="120" spans="1:6">
      <c r="A120" s="5"/>
      <c r="B120" s="5" t="s">
        <v>5</v>
      </c>
      <c r="C120" s="5" t="s">
        <v>193</v>
      </c>
      <c r="D120" s="5"/>
      <c r="F120">
        <f>SUM(Berekeningen!F152:BM152)</f>
        <v>23830.701742143392</v>
      </c>
    </row>
    <row r="121" spans="1:6">
      <c r="A121" s="5"/>
      <c r="B121" s="5" t="s">
        <v>5</v>
      </c>
      <c r="C121" s="5" t="s">
        <v>194</v>
      </c>
      <c r="D121" s="5"/>
      <c r="F121">
        <f>SUM(Berekeningen!F153:BM153)</f>
        <v>1985.2081975236638</v>
      </c>
    </row>
    <row r="122" spans="1:6">
      <c r="A122" s="5"/>
      <c r="B122" s="5" t="s">
        <v>5</v>
      </c>
      <c r="C122" s="5" t="s">
        <v>117</v>
      </c>
      <c r="D122" s="5"/>
      <c r="F122">
        <f>SUM(Berekeningen!F154:BM154)</f>
        <v>0</v>
      </c>
    </row>
    <row r="123" spans="1:6">
      <c r="A123" s="5"/>
      <c r="B123" s="5" t="s">
        <v>4</v>
      </c>
      <c r="C123" s="5" t="s">
        <v>196</v>
      </c>
      <c r="D123" s="5"/>
      <c r="E123">
        <f>SUM(Berekeningen!F159:BM159)</f>
        <v>817875</v>
      </c>
    </row>
    <row r="124" spans="1:6">
      <c r="A124" s="5"/>
      <c r="B124" s="5" t="s">
        <v>4</v>
      </c>
      <c r="C124" s="5" t="s">
        <v>197</v>
      </c>
      <c r="D124" s="5"/>
      <c r="F124">
        <f>SUM(Berekeningen!F160:BM160)</f>
        <v>26666.666666666682</v>
      </c>
    </row>
    <row r="125" spans="1:6">
      <c r="A125" s="5"/>
      <c r="B125" s="5" t="s">
        <v>4</v>
      </c>
      <c r="C125" s="5" t="s">
        <v>210</v>
      </c>
      <c r="D125" s="5"/>
      <c r="E125">
        <f>SUM(Berekeningen!F161:BM161)</f>
        <v>0</v>
      </c>
    </row>
    <row r="126" spans="1:6">
      <c r="A126" s="5"/>
      <c r="B126" s="5" t="s">
        <v>5</v>
      </c>
      <c r="C126" s="5" t="s">
        <v>211</v>
      </c>
      <c r="D126" s="5"/>
      <c r="F126">
        <f>SUM(Berekeningen!F162:BM162)</f>
        <v>0</v>
      </c>
    </row>
    <row r="127" spans="1:6">
      <c r="A127" s="5"/>
      <c r="B127" s="5" t="s">
        <v>5</v>
      </c>
      <c r="C127" s="5" t="s">
        <v>188</v>
      </c>
      <c r="D127" s="5"/>
      <c r="F127">
        <f>SUM(Berekeningen!F163:BM163)</f>
        <v>210353.18559556783</v>
      </c>
    </row>
    <row r="128" spans="1:6">
      <c r="A128" s="5"/>
      <c r="B128" s="5" t="s">
        <v>5</v>
      </c>
      <c r="C128" s="5" t="s">
        <v>29</v>
      </c>
      <c r="D128" s="5"/>
      <c r="F128">
        <f>SUM(Berekeningen!F164:BM164)</f>
        <v>4394044.3213296356</v>
      </c>
    </row>
    <row r="129" spans="1:6">
      <c r="A129" s="5"/>
      <c r="B129" s="5" t="s">
        <v>5</v>
      </c>
      <c r="C129" s="5" t="s">
        <v>118</v>
      </c>
      <c r="D129" s="5"/>
      <c r="F129">
        <f>SUM(Berekeningen!F165:BM165)</f>
        <v>0</v>
      </c>
    </row>
    <row r="130" spans="1:6">
      <c r="A130" s="5"/>
      <c r="B130" s="5" t="s">
        <v>5</v>
      </c>
      <c r="C130" s="5" t="s">
        <v>32</v>
      </c>
      <c r="D130" s="5"/>
      <c r="F130">
        <f>SUM(Berekeningen!F166:BM166)</f>
        <v>0</v>
      </c>
    </row>
    <row r="131" spans="1:6">
      <c r="A131" s="5"/>
      <c r="B131" s="5"/>
      <c r="C131" s="5"/>
      <c r="D131" s="5"/>
    </row>
    <row r="132" spans="1:6">
      <c r="A132" s="5"/>
      <c r="B132" s="5"/>
      <c r="C132" s="5"/>
      <c r="D132" s="5"/>
    </row>
    <row r="133" spans="1:6">
      <c r="A133" s="5"/>
      <c r="B133" s="8" t="s">
        <v>36</v>
      </c>
      <c r="C133" s="5"/>
      <c r="D133" s="5"/>
    </row>
    <row r="134" spans="1:6">
      <c r="A134" s="5"/>
      <c r="B134" s="8"/>
      <c r="C134" s="5"/>
      <c r="D134" s="5"/>
      <c r="E134" t="s">
        <v>4</v>
      </c>
      <c r="F134" t="s">
        <v>5</v>
      </c>
    </row>
    <row r="135" spans="1:6">
      <c r="A135" s="5"/>
      <c r="B135" s="5" t="s">
        <v>4</v>
      </c>
      <c r="C135" s="5" t="s">
        <v>14</v>
      </c>
      <c r="D135" s="5"/>
      <c r="E135">
        <f>SUM(Berekeningen!F177:BM177)</f>
        <v>4725000</v>
      </c>
    </row>
    <row r="136" spans="1:6">
      <c r="A136" s="5"/>
      <c r="B136" s="5" t="s">
        <v>4</v>
      </c>
      <c r="C136" s="5" t="s">
        <v>15</v>
      </c>
      <c r="D136" s="5"/>
      <c r="E136">
        <f>SUM(Berekeningen!F178:BM178)</f>
        <v>2512500</v>
      </c>
    </row>
    <row r="137" spans="1:6">
      <c r="A137" s="5"/>
      <c r="B137" s="5" t="s">
        <v>4</v>
      </c>
      <c r="C137" s="5" t="s">
        <v>64</v>
      </c>
      <c r="D137" s="5"/>
      <c r="E137">
        <f>SUM(Berekeningen!F179:BM179)</f>
        <v>480000</v>
      </c>
    </row>
    <row r="138" spans="1:6">
      <c r="A138" s="5"/>
      <c r="B138" s="5" t="s">
        <v>4</v>
      </c>
      <c r="C138" s="5" t="s">
        <v>120</v>
      </c>
      <c r="D138" s="5"/>
      <c r="E138">
        <f>SUM(Berekeningen!F180:BM180)</f>
        <v>1500000</v>
      </c>
    </row>
    <row r="139" spans="1:6">
      <c r="A139" s="5"/>
      <c r="B139" s="5" t="s">
        <v>4</v>
      </c>
      <c r="C139" s="5" t="s">
        <v>16</v>
      </c>
      <c r="D139" s="5"/>
      <c r="E139">
        <f>SUM(Berekeningen!F181:BM181)</f>
        <v>31500</v>
      </c>
    </row>
    <row r="140" spans="1:6">
      <c r="A140" s="5"/>
      <c r="B140" s="5" t="s">
        <v>4</v>
      </c>
      <c r="C140" s="5" t="s">
        <v>17</v>
      </c>
      <c r="D140" s="5"/>
      <c r="E140">
        <f>SUM(Berekeningen!F182:BM182)</f>
        <v>0</v>
      </c>
    </row>
    <row r="141" spans="1:6">
      <c r="A141" s="5"/>
      <c r="B141" s="5" t="s">
        <v>4</v>
      </c>
      <c r="C141" s="5" t="s">
        <v>18</v>
      </c>
      <c r="D141" s="5"/>
      <c r="E141">
        <f>SUM(Berekeningen!F183:BM183)</f>
        <v>3189375</v>
      </c>
    </row>
    <row r="142" spans="1:6">
      <c r="A142" s="5"/>
      <c r="B142" s="5" t="s">
        <v>4</v>
      </c>
      <c r="C142" s="5" t="s">
        <v>19</v>
      </c>
      <c r="D142" s="5"/>
      <c r="E142">
        <f>SUM(Berekeningen!F184:BM184)</f>
        <v>0</v>
      </c>
    </row>
    <row r="143" spans="1:6">
      <c r="A143" s="5"/>
      <c r="B143" s="5" t="s">
        <v>5</v>
      </c>
      <c r="C143" s="5" t="s">
        <v>20</v>
      </c>
      <c r="D143" s="5"/>
      <c r="F143">
        <f>SUM(Berekeningen!F185:BM185)</f>
        <v>7834364.9999999963</v>
      </c>
    </row>
    <row r="144" spans="1:6">
      <c r="A144" s="5"/>
      <c r="B144" s="5" t="s">
        <v>5</v>
      </c>
      <c r="C144" s="5" t="s">
        <v>21</v>
      </c>
      <c r="D144" s="5"/>
      <c r="F144">
        <f>SUM(Berekeningen!F186:BM186)</f>
        <v>0</v>
      </c>
    </row>
    <row r="145" spans="1:6">
      <c r="A145" s="5"/>
      <c r="B145" s="5" t="s">
        <v>5</v>
      </c>
      <c r="C145" s="5" t="s">
        <v>123</v>
      </c>
      <c r="D145" s="5"/>
      <c r="F145">
        <f>SUM(Berekeningen!F187:BM187)</f>
        <v>1246376.2500000005</v>
      </c>
    </row>
    <row r="146" spans="1:6">
      <c r="A146" s="5"/>
      <c r="B146" s="5" t="s">
        <v>4</v>
      </c>
      <c r="C146" s="5" t="s">
        <v>23</v>
      </c>
      <c r="D146" s="5"/>
      <c r="E146">
        <f>SUM(Berekeningen!F194:BM194)</f>
        <v>700593.75000000012</v>
      </c>
    </row>
    <row r="147" spans="1:6">
      <c r="A147" s="5"/>
      <c r="B147" s="5" t="s">
        <v>4</v>
      </c>
      <c r="C147" s="5" t="s">
        <v>192</v>
      </c>
      <c r="D147" s="5"/>
      <c r="E147">
        <f>SUM(Berekeningen!F195:BM195)</f>
        <v>712214.99999999965</v>
      </c>
    </row>
    <row r="148" spans="1:6">
      <c r="A148" s="5"/>
      <c r="B148" s="5" t="s">
        <v>4</v>
      </c>
      <c r="C148" s="5" t="s">
        <v>24</v>
      </c>
      <c r="D148" s="5"/>
      <c r="E148">
        <f>SUM(Berekeningen!F196:BM196)</f>
        <v>0</v>
      </c>
    </row>
    <row r="149" spans="1:6">
      <c r="A149" s="5"/>
      <c r="B149" s="5" t="s">
        <v>4</v>
      </c>
      <c r="C149" s="5" t="s">
        <v>26</v>
      </c>
      <c r="D149" s="5"/>
      <c r="E149">
        <f>SUM(Berekeningen!F197:BM197)</f>
        <v>0</v>
      </c>
    </row>
    <row r="150" spans="1:6">
      <c r="A150" s="5"/>
      <c r="B150" s="5" t="s">
        <v>4</v>
      </c>
      <c r="C150" s="5" t="s">
        <v>25</v>
      </c>
      <c r="D150" s="5"/>
      <c r="E150">
        <f>SUM(Berekeningen!F198:BM198)</f>
        <v>0</v>
      </c>
    </row>
    <row r="151" spans="1:6">
      <c r="A151" s="5"/>
      <c r="B151" s="5" t="s">
        <v>4</v>
      </c>
      <c r="C151" s="5" t="s">
        <v>138</v>
      </c>
      <c r="D151" s="5"/>
      <c r="E151">
        <f>SUM(Berekeningen!F199:BM199)</f>
        <v>235030.95000000013</v>
      </c>
    </row>
    <row r="152" spans="1:6">
      <c r="A152" s="5"/>
      <c r="B152" s="5" t="s">
        <v>4</v>
      </c>
      <c r="C152" s="5" t="s">
        <v>21</v>
      </c>
      <c r="D152" s="5"/>
      <c r="E152">
        <f>SUM(Berekeningen!F200:BM200)</f>
        <v>0</v>
      </c>
    </row>
    <row r="153" spans="1:6">
      <c r="A153" s="5"/>
      <c r="B153" s="5" t="s">
        <v>4</v>
      </c>
      <c r="C153" s="5" t="s">
        <v>195</v>
      </c>
      <c r="D153" s="5"/>
      <c r="E153">
        <f>SUM(Berekeningen!F201:BM201)</f>
        <v>0</v>
      </c>
    </row>
    <row r="154" spans="1:6">
      <c r="A154" s="5"/>
      <c r="B154" s="5" t="s">
        <v>4</v>
      </c>
      <c r="C154" s="5" t="s">
        <v>193</v>
      </c>
      <c r="D154" s="5"/>
      <c r="E154">
        <f>SUM(Berekeningen!F202:BM202)</f>
        <v>0</v>
      </c>
    </row>
    <row r="155" spans="1:6">
      <c r="A155" s="5"/>
      <c r="B155" s="5" t="s">
        <v>4</v>
      </c>
      <c r="C155" s="5" t="s">
        <v>194</v>
      </c>
      <c r="D155" s="5"/>
      <c r="E155">
        <f>SUM(Berekeningen!F203:BM203)</f>
        <v>0</v>
      </c>
    </row>
    <row r="156" spans="1:6">
      <c r="A156" s="5"/>
      <c r="B156" s="5" t="s">
        <v>4</v>
      </c>
      <c r="C156" s="5" t="s">
        <v>117</v>
      </c>
      <c r="D156" s="5"/>
      <c r="E156">
        <f>SUM(Berekeningen!F204:BM204)</f>
        <v>0</v>
      </c>
    </row>
    <row r="157" spans="1:6">
      <c r="A157" s="5"/>
      <c r="B157" s="5" t="s">
        <v>5</v>
      </c>
      <c r="C157" s="5" t="s">
        <v>195</v>
      </c>
      <c r="D157" s="5"/>
      <c r="F157">
        <f>SUM(Berekeningen!F205:BM205)</f>
        <v>1793036.371788098</v>
      </c>
    </row>
    <row r="158" spans="1:6">
      <c r="A158" s="5"/>
      <c r="B158" s="5" t="s">
        <v>5</v>
      </c>
      <c r="C158" s="5" t="s">
        <v>193</v>
      </c>
      <c r="D158" s="5"/>
      <c r="F158">
        <f>SUM(Berekeningen!F206:BM206)</f>
        <v>706749.04438179231</v>
      </c>
    </row>
    <row r="159" spans="1:6">
      <c r="A159" s="5"/>
      <c r="B159" s="5" t="s">
        <v>5</v>
      </c>
      <c r="C159" s="5" t="s">
        <v>194</v>
      </c>
      <c r="D159" s="5"/>
      <c r="F159">
        <f>SUM(Berekeningen!F207:BM207)</f>
        <v>97377.223909261433</v>
      </c>
    </row>
    <row r="160" spans="1:6">
      <c r="A160" s="5"/>
      <c r="B160" s="5" t="s">
        <v>5</v>
      </c>
      <c r="C160" s="5" t="s">
        <v>117</v>
      </c>
      <c r="D160" s="5"/>
      <c r="F160">
        <f>SUM(Berekeningen!F208:BM208)</f>
        <v>633045.19952385488</v>
      </c>
    </row>
    <row r="161" spans="1:6">
      <c r="A161" s="5"/>
      <c r="B161" s="5" t="s">
        <v>4</v>
      </c>
      <c r="C161" s="5" t="s">
        <v>196</v>
      </c>
      <c r="D161" s="5"/>
      <c r="E161">
        <f>SUM(Berekeningen!F213:BM213)</f>
        <v>0</v>
      </c>
    </row>
    <row r="162" spans="1:6">
      <c r="A162" s="5"/>
      <c r="B162" s="5" t="s">
        <v>4</v>
      </c>
      <c r="C162" s="5" t="s">
        <v>197</v>
      </c>
      <c r="D162" s="5"/>
      <c r="F162">
        <f>SUM(Berekeningen!F214:BM214)</f>
        <v>0</v>
      </c>
    </row>
    <row r="163" spans="1:6">
      <c r="A163" s="5"/>
      <c r="B163" s="5" t="s">
        <v>4</v>
      </c>
      <c r="C163" s="5" t="s">
        <v>210</v>
      </c>
      <c r="D163" s="5"/>
      <c r="E163">
        <f>SUM(Berekeningen!F215:BM215)</f>
        <v>0</v>
      </c>
    </row>
    <row r="164" spans="1:6">
      <c r="A164" s="5"/>
      <c r="B164" s="5" t="s">
        <v>5</v>
      </c>
      <c r="C164" s="5" t="s">
        <v>211</v>
      </c>
      <c r="D164" s="5"/>
      <c r="F164">
        <f>SUM(Berekeningen!F216:BM216)</f>
        <v>0</v>
      </c>
    </row>
    <row r="165" spans="1:6">
      <c r="A165" s="5"/>
      <c r="B165" s="5" t="s">
        <v>5</v>
      </c>
      <c r="C165" s="5" t="s">
        <v>188</v>
      </c>
      <c r="D165" s="5"/>
      <c r="F165">
        <f>SUM(Berekeningen!F217:BM217)</f>
        <v>420706.37119113567</v>
      </c>
    </row>
    <row r="166" spans="1:6">
      <c r="A166" s="5"/>
      <c r="B166" s="5" t="s">
        <v>5</v>
      </c>
      <c r="C166" s="5" t="s">
        <v>29</v>
      </c>
      <c r="D166" s="5"/>
      <c r="F166">
        <f>SUM(Berekeningen!F218:BM218)</f>
        <v>2746277.700831024</v>
      </c>
    </row>
    <row r="167" spans="1:6">
      <c r="A167" s="5"/>
      <c r="B167" s="5" t="s">
        <v>5</v>
      </c>
      <c r="C167" s="5" t="s">
        <v>118</v>
      </c>
      <c r="D167" s="5"/>
      <c r="F167">
        <f>SUM(Berekeningen!F219:BM219)</f>
        <v>4288283.8819965832</v>
      </c>
    </row>
    <row r="168" spans="1:6">
      <c r="A168" s="5"/>
      <c r="B168" s="5" t="s">
        <v>5</v>
      </c>
      <c r="C168" s="5" t="s">
        <v>32</v>
      </c>
      <c r="D168" s="5"/>
      <c r="F168">
        <f>SUM(Berekeningen!F220:BM220)</f>
        <v>0</v>
      </c>
    </row>
    <row r="169" spans="1:6">
      <c r="A169" s="5"/>
      <c r="B169" s="5"/>
      <c r="C169" s="5"/>
      <c r="D169" s="5"/>
    </row>
    <row r="170" spans="1:6">
      <c r="A170" s="5"/>
      <c r="B170" s="5"/>
      <c r="C170" s="5"/>
      <c r="D170" s="5"/>
    </row>
    <row r="171" spans="1:6">
      <c r="A171" s="5"/>
      <c r="B171" s="8" t="s">
        <v>37</v>
      </c>
      <c r="C171" s="5"/>
      <c r="D171" s="5"/>
    </row>
    <row r="172" spans="1:6">
      <c r="A172" s="5"/>
      <c r="B172" s="8"/>
      <c r="C172" s="5"/>
      <c r="D172" s="5"/>
    </row>
    <row r="173" spans="1:6">
      <c r="A173" s="5"/>
      <c r="B173" s="5" t="s">
        <v>44</v>
      </c>
      <c r="C173" s="5"/>
      <c r="D173" s="5"/>
    </row>
    <row r="174" spans="1:6">
      <c r="A174" s="5"/>
      <c r="B174" s="5" t="s">
        <v>45</v>
      </c>
      <c r="C174" s="5" t="s">
        <v>46</v>
      </c>
      <c r="D174" s="5"/>
    </row>
    <row r="175" spans="1:6">
      <c r="A175" s="5"/>
      <c r="B175" s="5"/>
      <c r="C175" s="5"/>
      <c r="D175" s="5"/>
    </row>
    <row r="176" spans="1:6">
      <c r="A176" s="5"/>
      <c r="B176" s="5" t="s">
        <v>0</v>
      </c>
      <c r="C176" s="5"/>
      <c r="D176" s="5"/>
    </row>
    <row r="177" spans="1:5">
      <c r="A177" s="5"/>
      <c r="B177" s="5" t="s">
        <v>4</v>
      </c>
      <c r="C177" s="5" t="s">
        <v>14</v>
      </c>
      <c r="D177" s="5"/>
      <c r="E177">
        <f>SUM(Berekeningen!F231:BM231)</f>
        <v>3300000</v>
      </c>
    </row>
    <row r="178" spans="1:5">
      <c r="A178" s="5"/>
      <c r="B178" s="5" t="s">
        <v>4</v>
      </c>
      <c r="C178" s="5" t="s">
        <v>15</v>
      </c>
      <c r="D178" s="5"/>
      <c r="E178">
        <f>SUM(Berekeningen!F232:BM232)</f>
        <v>2475000</v>
      </c>
    </row>
    <row r="179" spans="1:5">
      <c r="A179" s="5"/>
      <c r="B179" s="5" t="s">
        <v>4</v>
      </c>
      <c r="C179" s="5" t="s">
        <v>64</v>
      </c>
      <c r="D179" s="5"/>
      <c r="E179">
        <f>SUM(Berekeningen!F233:BM233)</f>
        <v>408000</v>
      </c>
    </row>
    <row r="180" spans="1:5">
      <c r="A180" s="5"/>
      <c r="B180" s="5" t="s">
        <v>4</v>
      </c>
      <c r="C180" s="5" t="s">
        <v>120</v>
      </c>
      <c r="D180" s="5"/>
      <c r="E180">
        <f>SUM(Berekeningen!F234:BM234)</f>
        <v>1980000</v>
      </c>
    </row>
    <row r="181" spans="1:5">
      <c r="A181" s="5"/>
      <c r="B181" s="5" t="s">
        <v>4</v>
      </c>
      <c r="C181" s="5" t="s">
        <v>16</v>
      </c>
      <c r="D181" s="5"/>
      <c r="E181">
        <f>SUM(Berekeningen!F235:BM235)</f>
        <v>31500</v>
      </c>
    </row>
    <row r="182" spans="1:5">
      <c r="A182" s="5"/>
      <c r="B182" s="5" t="s">
        <v>4</v>
      </c>
      <c r="C182" s="5" t="s">
        <v>17</v>
      </c>
      <c r="D182" s="5"/>
      <c r="E182">
        <f>SUM(Berekeningen!F236:BM236)</f>
        <v>0</v>
      </c>
    </row>
    <row r="183" spans="1:5">
      <c r="A183" s="5"/>
      <c r="B183" s="5" t="s">
        <v>4</v>
      </c>
      <c r="C183" s="5" t="s">
        <v>18</v>
      </c>
      <c r="D183" s="5"/>
      <c r="E183">
        <f>SUM(Berekeningen!F237:BM237)</f>
        <v>2673000</v>
      </c>
    </row>
    <row r="184" spans="1:5">
      <c r="A184" s="5"/>
      <c r="B184" s="5" t="s">
        <v>4</v>
      </c>
      <c r="C184" s="5" t="s">
        <v>19</v>
      </c>
      <c r="D184" s="5"/>
      <c r="E184">
        <f>SUM(Berekeningen!F238:BM238)</f>
        <v>0</v>
      </c>
    </row>
    <row r="185" spans="1:5">
      <c r="A185" s="5"/>
      <c r="B185" s="5" t="s">
        <v>5</v>
      </c>
      <c r="C185" s="5" t="s">
        <v>20</v>
      </c>
      <c r="D185" s="5"/>
      <c r="E185">
        <f>SUM(Berekeningen!F239:BM239)</f>
        <v>9401237.9999999944</v>
      </c>
    </row>
    <row r="186" spans="1:5">
      <c r="A186" s="5"/>
      <c r="B186" s="5" t="s">
        <v>5</v>
      </c>
      <c r="C186" s="5" t="s">
        <v>21</v>
      </c>
      <c r="D186" s="5"/>
      <c r="E186">
        <f>SUM(Berekeningen!F240:BM240)</f>
        <v>0</v>
      </c>
    </row>
    <row r="187" spans="1:5">
      <c r="A187" s="5"/>
      <c r="B187" s="5" t="s">
        <v>5</v>
      </c>
      <c r="C187" s="5" t="s">
        <v>123</v>
      </c>
      <c r="D187" s="5"/>
      <c r="E187">
        <f>SUM(Berekeningen!F241:BM241)</f>
        <v>1495651.5000000007</v>
      </c>
    </row>
    <row r="188" spans="1:5">
      <c r="A188" s="5"/>
      <c r="B188" s="5" t="s">
        <v>132</v>
      </c>
      <c r="C188" s="5" t="s">
        <v>20</v>
      </c>
      <c r="D188" s="5"/>
      <c r="E188">
        <f>SUM(Berekeningen!F242:BM242)</f>
        <v>213664.49999999988</v>
      </c>
    </row>
    <row r="189" spans="1:5">
      <c r="A189" s="5"/>
      <c r="B189" s="5"/>
      <c r="C189" s="5" t="s">
        <v>43</v>
      </c>
      <c r="D189" s="5"/>
    </row>
    <row r="190" spans="1:5">
      <c r="A190" s="5"/>
      <c r="B190" s="5"/>
      <c r="C190" s="5" t="s">
        <v>131</v>
      </c>
      <c r="D190" s="5"/>
    </row>
    <row r="191" spans="1:5">
      <c r="A191" s="5"/>
      <c r="B191" s="5"/>
      <c r="C191" s="5" t="s">
        <v>130</v>
      </c>
      <c r="D191" s="5"/>
    </row>
    <row r="192" spans="1:5">
      <c r="A192" s="5"/>
      <c r="B192" s="5"/>
      <c r="C192" s="5"/>
      <c r="D192" s="5"/>
    </row>
    <row r="193" spans="1:5">
      <c r="A193" s="5"/>
      <c r="B193" s="5" t="s">
        <v>209</v>
      </c>
      <c r="C193" s="5"/>
      <c r="D193" s="5"/>
    </row>
    <row r="194" spans="1:5">
      <c r="A194" s="5"/>
      <c r="B194" s="5" t="s">
        <v>4</v>
      </c>
      <c r="C194" s="5" t="s">
        <v>23</v>
      </c>
      <c r="D194" s="5"/>
      <c r="E194">
        <f>SUM(Berekeningen!F248:BM248)</f>
        <v>735623.4375</v>
      </c>
    </row>
    <row r="195" spans="1:5">
      <c r="A195" s="5"/>
      <c r="B195" s="5" t="s">
        <v>4</v>
      </c>
      <c r="C195" s="5" t="s">
        <v>192</v>
      </c>
      <c r="D195" s="5"/>
      <c r="E195">
        <f>SUM(Berekeningen!F249:BM249)</f>
        <v>854657.99999999953</v>
      </c>
    </row>
    <row r="196" spans="1:5">
      <c r="A196" s="5"/>
      <c r="B196" s="5" t="s">
        <v>4</v>
      </c>
      <c r="C196" s="5" t="s">
        <v>24</v>
      </c>
      <c r="D196" s="5"/>
      <c r="E196">
        <f>SUM(Berekeningen!F250:BM250)</f>
        <v>0</v>
      </c>
    </row>
    <row r="197" spans="1:5">
      <c r="A197" s="5"/>
      <c r="B197" s="5" t="s">
        <v>4</v>
      </c>
      <c r="C197" s="5" t="s">
        <v>26</v>
      </c>
      <c r="D197" s="5"/>
      <c r="E197">
        <f>SUM(Berekeningen!F251:BM251)</f>
        <v>0</v>
      </c>
    </row>
    <row r="198" spans="1:5">
      <c r="A198" s="5"/>
      <c r="B198" s="5" t="s">
        <v>4</v>
      </c>
      <c r="C198" s="5" t="s">
        <v>25</v>
      </c>
      <c r="D198" s="5"/>
      <c r="E198">
        <f>SUM(Berekeningen!F252:BM252)</f>
        <v>0</v>
      </c>
    </row>
    <row r="199" spans="1:5">
      <c r="A199" s="5"/>
      <c r="B199" s="5" t="s">
        <v>4</v>
      </c>
      <c r="C199" s="5" t="s">
        <v>138</v>
      </c>
      <c r="D199" s="5"/>
      <c r="E199">
        <f>SUM(Berekeningen!F253:BM253)</f>
        <v>282037.14000000019</v>
      </c>
    </row>
    <row r="200" spans="1:5">
      <c r="A200" s="5"/>
      <c r="B200" s="5" t="s">
        <v>4</v>
      </c>
      <c r="C200" s="5" t="s">
        <v>21</v>
      </c>
      <c r="D200" s="5"/>
      <c r="E200">
        <f>SUM(Berekeningen!F254:BM254)</f>
        <v>0</v>
      </c>
    </row>
    <row r="201" spans="1:5">
      <c r="A201" s="5"/>
      <c r="B201" s="5" t="s">
        <v>4</v>
      </c>
      <c r="C201" s="5" t="s">
        <v>195</v>
      </c>
      <c r="D201" s="5"/>
      <c r="E201">
        <f>SUM(Berekeningen!F255:BM255)</f>
        <v>0</v>
      </c>
    </row>
    <row r="202" spans="1:5">
      <c r="A202" s="5"/>
      <c r="B202" s="5" t="s">
        <v>4</v>
      </c>
      <c r="C202" s="5" t="s">
        <v>193</v>
      </c>
      <c r="D202" s="5"/>
      <c r="E202">
        <f>SUM(Berekeningen!F256:BM256)</f>
        <v>0</v>
      </c>
    </row>
    <row r="203" spans="1:5">
      <c r="A203" s="5"/>
      <c r="B203" s="5" t="s">
        <v>4</v>
      </c>
      <c r="C203" s="5" t="s">
        <v>194</v>
      </c>
      <c r="D203" s="5"/>
      <c r="E203">
        <f>SUM(Berekeningen!F257:BM257)</f>
        <v>0</v>
      </c>
    </row>
    <row r="204" spans="1:5">
      <c r="A204" s="5"/>
      <c r="B204" s="5" t="s">
        <v>4</v>
      </c>
      <c r="C204" s="5" t="s">
        <v>117</v>
      </c>
      <c r="D204" s="5"/>
      <c r="E204">
        <f>SUM(Berekeningen!F258:BM258)</f>
        <v>0</v>
      </c>
    </row>
    <row r="205" spans="1:5">
      <c r="A205" s="5"/>
      <c r="B205" s="5" t="s">
        <v>5</v>
      </c>
      <c r="C205" s="5" t="s">
        <v>195</v>
      </c>
      <c r="D205" s="5"/>
      <c r="E205">
        <f>SUM(Berekeningen!F259:BM259)</f>
        <v>569534.52634688176</v>
      </c>
    </row>
    <row r="206" spans="1:5">
      <c r="A206" s="5"/>
      <c r="B206" s="5" t="s">
        <v>5</v>
      </c>
      <c r="C206" s="5" t="s">
        <v>193</v>
      </c>
      <c r="D206" s="5"/>
      <c r="E206">
        <f>SUM(Berekeningen!F260:BM260)</f>
        <v>228976.36642448232</v>
      </c>
    </row>
    <row r="207" spans="1:5">
      <c r="A207" s="5"/>
      <c r="B207" s="5" t="s">
        <v>5</v>
      </c>
      <c r="C207" s="5" t="s">
        <v>194</v>
      </c>
      <c r="D207" s="5"/>
      <c r="E207">
        <f>SUM(Berekeningen!F261:BM261)</f>
        <v>30581.940945954928</v>
      </c>
    </row>
    <row r="208" spans="1:5">
      <c r="A208" s="5"/>
      <c r="B208" s="5" t="s">
        <v>5</v>
      </c>
      <c r="C208" s="5" t="s">
        <v>117</v>
      </c>
      <c r="D208" s="5"/>
      <c r="E208">
        <f>SUM(Berekeningen!F262:BM262)</f>
        <v>259062.70973777992</v>
      </c>
    </row>
    <row r="209" spans="1:5">
      <c r="A209" s="5"/>
      <c r="B209" s="5"/>
      <c r="C209" s="5" t="s">
        <v>43</v>
      </c>
      <c r="D209" s="5"/>
    </row>
    <row r="210" spans="1:5">
      <c r="A210" s="5"/>
      <c r="B210" s="5"/>
      <c r="C210" s="5" t="s">
        <v>131</v>
      </c>
      <c r="D210" s="5"/>
    </row>
    <row r="211" spans="1:5">
      <c r="A211" s="5"/>
      <c r="B211" s="5"/>
      <c r="C211" s="5"/>
      <c r="D211" s="5"/>
    </row>
    <row r="212" spans="1:5">
      <c r="A212" s="5"/>
      <c r="B212" s="5" t="s">
        <v>212</v>
      </c>
      <c r="C212" s="5"/>
      <c r="D212" s="5"/>
    </row>
    <row r="213" spans="1:5">
      <c r="A213" s="5"/>
      <c r="B213" s="5" t="s">
        <v>4</v>
      </c>
      <c r="C213" s="5" t="s">
        <v>196</v>
      </c>
      <c r="D213" s="5"/>
      <c r="E213">
        <f>SUM(Berekeningen!F267:BM267)</f>
        <v>0</v>
      </c>
    </row>
    <row r="214" spans="1:5">
      <c r="A214" s="5"/>
      <c r="B214" s="5" t="s">
        <v>4</v>
      </c>
      <c r="C214" s="5" t="s">
        <v>197</v>
      </c>
      <c r="D214" s="5"/>
      <c r="E214">
        <f>SUM(Berekeningen!F268:BM268)</f>
        <v>0</v>
      </c>
    </row>
    <row r="215" spans="1:5">
      <c r="A215" s="5"/>
      <c r="B215" s="5" t="s">
        <v>4</v>
      </c>
      <c r="C215" s="5" t="s">
        <v>210</v>
      </c>
      <c r="D215" s="5"/>
      <c r="E215">
        <f>SUM(Berekeningen!F269:BM269)</f>
        <v>0</v>
      </c>
    </row>
    <row r="216" spans="1:5">
      <c r="A216" s="5"/>
      <c r="B216" s="5" t="s">
        <v>5</v>
      </c>
      <c r="C216" s="5" t="s">
        <v>211</v>
      </c>
      <c r="D216" s="5"/>
      <c r="E216">
        <f>SUM(Berekeningen!F270:BM270)</f>
        <v>0</v>
      </c>
    </row>
    <row r="217" spans="1:5">
      <c r="A217" s="5"/>
      <c r="B217" s="5" t="s">
        <v>5</v>
      </c>
      <c r="C217" s="5" t="s">
        <v>188</v>
      </c>
      <c r="D217" s="5"/>
      <c r="E217">
        <f>SUM(Berekeningen!F271:BM271)</f>
        <v>420706.37119113567</v>
      </c>
    </row>
    <row r="218" spans="1:5">
      <c r="A218" s="5"/>
      <c r="B218" s="5" t="s">
        <v>5</v>
      </c>
      <c r="C218" s="5" t="s">
        <v>29</v>
      </c>
      <c r="D218" s="5"/>
      <c r="E218">
        <f>SUM(Berekeningen!F272:BM272)</f>
        <v>3295533.2409972278</v>
      </c>
    </row>
    <row r="219" spans="1:5">
      <c r="A219" s="5"/>
      <c r="B219" s="5" t="s">
        <v>5</v>
      </c>
      <c r="C219" s="5" t="s">
        <v>118</v>
      </c>
      <c r="D219" s="5"/>
      <c r="E219">
        <f>SUM(Berekeningen!F273:BM273)</f>
        <v>1296586.4373206685</v>
      </c>
    </row>
    <row r="220" spans="1:5">
      <c r="A220" s="5"/>
      <c r="B220" s="5" t="s">
        <v>5</v>
      </c>
      <c r="C220" s="5" t="s">
        <v>32</v>
      </c>
      <c r="D220" s="5"/>
      <c r="E220">
        <f>SUM(Berekeningen!F274:BM274)</f>
        <v>0</v>
      </c>
    </row>
    <row r="221" spans="1:5">
      <c r="A221" s="5"/>
      <c r="B221" s="5"/>
      <c r="C221" s="5" t="s">
        <v>43</v>
      </c>
      <c r="D221" s="5"/>
    </row>
    <row r="222" spans="1:5">
      <c r="A222" s="5"/>
      <c r="B222" s="5"/>
      <c r="C222" s="5" t="s">
        <v>131</v>
      </c>
      <c r="D222" s="5"/>
    </row>
    <row r="223" spans="1:5">
      <c r="A223" s="5"/>
      <c r="B223" s="5"/>
      <c r="C223" s="5"/>
      <c r="D223" s="5"/>
    </row>
    <row r="224" spans="1:5">
      <c r="A224" s="5"/>
      <c r="B224" s="5"/>
      <c r="C224" s="5"/>
      <c r="D224" s="5"/>
    </row>
    <row r="225" spans="1:6">
      <c r="A225" s="5"/>
      <c r="B225" s="8" t="s">
        <v>38</v>
      </c>
      <c r="C225" s="5"/>
      <c r="D225" s="5"/>
    </row>
    <row r="226" spans="1:6">
      <c r="A226" s="5"/>
      <c r="B226" s="8"/>
      <c r="C226" s="5"/>
      <c r="D226" s="5"/>
      <c r="E226" t="s">
        <v>4</v>
      </c>
      <c r="F226" t="s">
        <v>5</v>
      </c>
    </row>
    <row r="227" spans="1:6">
      <c r="A227" s="5"/>
      <c r="B227" s="6" t="s">
        <v>4</v>
      </c>
      <c r="C227" s="6" t="s">
        <v>14</v>
      </c>
      <c r="D227" s="5"/>
      <c r="E227">
        <f>SUM(Berekeningen!F285:BM285)</f>
        <v>2220000</v>
      </c>
    </row>
    <row r="228" spans="1:6">
      <c r="A228" s="5"/>
      <c r="B228" s="6" t="s">
        <v>4</v>
      </c>
      <c r="C228" s="6" t="s">
        <v>15</v>
      </c>
      <c r="D228" s="5"/>
      <c r="E228">
        <f>SUM(Berekeningen!F286:BM286)</f>
        <v>2220000</v>
      </c>
    </row>
    <row r="229" spans="1:6">
      <c r="A229" s="5"/>
      <c r="B229" s="5" t="s">
        <v>4</v>
      </c>
      <c r="C229" s="5" t="s">
        <v>64</v>
      </c>
      <c r="D229" s="5"/>
      <c r="E229">
        <f>SUM(Berekeningen!F287:BM287)</f>
        <v>432000</v>
      </c>
    </row>
    <row r="230" spans="1:6">
      <c r="A230" s="5"/>
      <c r="B230" s="5" t="s">
        <v>4</v>
      </c>
      <c r="C230" s="5" t="s">
        <v>120</v>
      </c>
      <c r="D230" s="5"/>
      <c r="E230">
        <f>SUM(Berekeningen!F288:BM288)</f>
        <v>3000000</v>
      </c>
    </row>
    <row r="231" spans="1:6">
      <c r="A231" s="5"/>
      <c r="B231" s="6" t="s">
        <v>4</v>
      </c>
      <c r="C231" s="6" t="s">
        <v>16</v>
      </c>
      <c r="D231" s="5"/>
      <c r="E231">
        <f>SUM(Berekeningen!F289:BM289)</f>
        <v>31500</v>
      </c>
    </row>
    <row r="232" spans="1:6">
      <c r="A232" s="5"/>
      <c r="B232" s="6" t="s">
        <v>4</v>
      </c>
      <c r="C232" s="6" t="s">
        <v>17</v>
      </c>
      <c r="D232" s="5"/>
      <c r="E232">
        <f>SUM(Berekeningen!F290:BM290)</f>
        <v>0</v>
      </c>
    </row>
    <row r="233" spans="1:6">
      <c r="A233" s="5"/>
      <c r="B233" s="6" t="s">
        <v>4</v>
      </c>
      <c r="C233" s="6" t="s">
        <v>18</v>
      </c>
      <c r="D233" s="5"/>
      <c r="E233">
        <f>SUM(Berekeningen!F291:BM291)</f>
        <v>2397600</v>
      </c>
    </row>
    <row r="234" spans="1:6">
      <c r="A234" s="5"/>
      <c r="B234" s="6" t="s">
        <v>4</v>
      </c>
      <c r="C234" s="6" t="s">
        <v>19</v>
      </c>
      <c r="D234" s="5"/>
      <c r="E234">
        <f>SUM(Berekeningen!F292:BM292)</f>
        <v>0</v>
      </c>
    </row>
    <row r="235" spans="1:6">
      <c r="A235" s="5"/>
      <c r="B235" s="6" t="s">
        <v>5</v>
      </c>
      <c r="C235" s="6" t="s">
        <v>20</v>
      </c>
      <c r="D235" s="5"/>
      <c r="F235">
        <f>SUM(Berekeningen!F293:BM293)</f>
        <v>12534983.999999991</v>
      </c>
    </row>
    <row r="236" spans="1:6">
      <c r="A236" s="5"/>
      <c r="B236" s="6" t="s">
        <v>5</v>
      </c>
      <c r="C236" s="6" t="s">
        <v>21</v>
      </c>
      <c r="D236" s="5"/>
      <c r="F236">
        <f>SUM(Berekeningen!F294:BM294)</f>
        <v>0</v>
      </c>
    </row>
    <row r="237" spans="1:6">
      <c r="A237" s="5"/>
      <c r="B237" s="6" t="s">
        <v>5</v>
      </c>
      <c r="C237" s="6" t="s">
        <v>123</v>
      </c>
      <c r="D237" s="5"/>
      <c r="F237">
        <f>SUM(Berekeningen!F295:BM295)</f>
        <v>1994202.0000000012</v>
      </c>
    </row>
    <row r="238" spans="1:6">
      <c r="A238" s="5"/>
      <c r="B238" s="6" t="s">
        <v>4</v>
      </c>
      <c r="C238" s="6" t="s">
        <v>23</v>
      </c>
      <c r="D238" s="5"/>
      <c r="E238">
        <f>SUM(Berekeningen!F302:BM302)</f>
        <v>871850.00000000012</v>
      </c>
    </row>
    <row r="239" spans="1:6">
      <c r="A239" s="5"/>
      <c r="B239" s="6" t="s">
        <v>4</v>
      </c>
      <c r="C239" s="6" t="s">
        <v>192</v>
      </c>
      <c r="D239" s="5"/>
      <c r="E239">
        <f>SUM(Berekeningen!F303:BM303)</f>
        <v>1139543.9999999998</v>
      </c>
    </row>
    <row r="240" spans="1:6">
      <c r="A240" s="5"/>
      <c r="B240" s="6" t="s">
        <v>4</v>
      </c>
      <c r="C240" s="6" t="s">
        <v>24</v>
      </c>
      <c r="D240" s="5"/>
      <c r="E240">
        <f>SUM(Berekeningen!F304:BM304)</f>
        <v>0</v>
      </c>
    </row>
    <row r="241" spans="1:6">
      <c r="A241" s="5"/>
      <c r="B241" s="6" t="s">
        <v>4</v>
      </c>
      <c r="C241" s="6" t="s">
        <v>26</v>
      </c>
      <c r="D241" s="5"/>
      <c r="E241">
        <f>SUM(Berekeningen!F305:BM305)</f>
        <v>0</v>
      </c>
    </row>
    <row r="242" spans="1:6">
      <c r="A242" s="5"/>
      <c r="B242" s="6" t="s">
        <v>4</v>
      </c>
      <c r="C242" s="6" t="s">
        <v>25</v>
      </c>
      <c r="D242" s="5"/>
      <c r="E242">
        <f>SUM(Berekeningen!F306:BM306)</f>
        <v>0</v>
      </c>
    </row>
    <row r="243" spans="1:6">
      <c r="A243" s="5"/>
      <c r="B243" s="5" t="s">
        <v>4</v>
      </c>
      <c r="C243" s="5" t="s">
        <v>138</v>
      </c>
      <c r="D243" s="5"/>
      <c r="E243">
        <f>SUM(Berekeningen!F307:BM307)</f>
        <v>376049.52000000031</v>
      </c>
    </row>
    <row r="244" spans="1:6">
      <c r="A244" s="5"/>
      <c r="B244" s="6" t="s">
        <v>4</v>
      </c>
      <c r="C244" s="6" t="s">
        <v>21</v>
      </c>
      <c r="D244" s="5"/>
      <c r="E244">
        <f>SUM(Berekeningen!F308:BM308)</f>
        <v>0</v>
      </c>
    </row>
    <row r="245" spans="1:6">
      <c r="A245" s="5"/>
      <c r="B245" s="6" t="s">
        <v>4</v>
      </c>
      <c r="C245" s="5" t="s">
        <v>195</v>
      </c>
      <c r="D245" s="5"/>
      <c r="E245">
        <f>SUM(Berekeningen!F309:BM309)</f>
        <v>0</v>
      </c>
    </row>
    <row r="246" spans="1:6">
      <c r="A246" s="5"/>
      <c r="B246" s="6" t="s">
        <v>4</v>
      </c>
      <c r="C246" s="5" t="s">
        <v>193</v>
      </c>
      <c r="D246" s="5"/>
      <c r="E246">
        <f>SUM(Berekeningen!F310:BM310)</f>
        <v>0</v>
      </c>
    </row>
    <row r="247" spans="1:6">
      <c r="A247" s="5"/>
      <c r="B247" s="6" t="s">
        <v>4</v>
      </c>
      <c r="C247" s="5" t="s">
        <v>194</v>
      </c>
      <c r="D247" s="5"/>
      <c r="E247">
        <f>SUM(Berekeningen!F311:BM311)</f>
        <v>0</v>
      </c>
    </row>
    <row r="248" spans="1:6">
      <c r="A248" s="5"/>
      <c r="B248" s="5" t="s">
        <v>4</v>
      </c>
      <c r="C248" s="5" t="s">
        <v>117</v>
      </c>
      <c r="D248" s="5"/>
      <c r="E248">
        <f>SUM(Berekeningen!F312:BM312)</f>
        <v>0</v>
      </c>
    </row>
    <row r="249" spans="1:6">
      <c r="A249" s="5"/>
      <c r="B249" s="5" t="s">
        <v>5</v>
      </c>
      <c r="C249" s="5" t="s">
        <v>195</v>
      </c>
      <c r="D249" s="5"/>
      <c r="F249">
        <f>SUM(Berekeningen!F313:BM313)</f>
        <v>45174.544428521578</v>
      </c>
    </row>
    <row r="250" spans="1:6">
      <c r="A250" s="5"/>
      <c r="B250" s="5" t="s">
        <v>5</v>
      </c>
      <c r="C250" s="5" t="s">
        <v>193</v>
      </c>
      <c r="D250" s="5"/>
      <c r="F250">
        <f>SUM(Berekeningen!F314:BM314)</f>
        <v>23830.701742143392</v>
      </c>
    </row>
    <row r="251" spans="1:6">
      <c r="A251" s="5"/>
      <c r="B251" s="5" t="s">
        <v>5</v>
      </c>
      <c r="C251" s="5" t="s">
        <v>194</v>
      </c>
      <c r="D251" s="5"/>
      <c r="F251">
        <f>SUM(Berekeningen!F315:BM315)</f>
        <v>1985.2081975236638</v>
      </c>
    </row>
    <row r="252" spans="1:6">
      <c r="A252" s="5"/>
      <c r="B252" s="6" t="s">
        <v>5</v>
      </c>
      <c r="C252" s="5" t="s">
        <v>117</v>
      </c>
      <c r="D252" s="5"/>
      <c r="F252">
        <f>SUM(Berekeningen!F316:BM316)</f>
        <v>0</v>
      </c>
    </row>
    <row r="253" spans="1:6">
      <c r="A253" s="5"/>
      <c r="B253" s="6" t="s">
        <v>4</v>
      </c>
      <c r="C253" s="6" t="s">
        <v>196</v>
      </c>
      <c r="D253" s="5"/>
      <c r="E253">
        <f>SUM(Berekeningen!F321:BM321)</f>
        <v>0</v>
      </c>
    </row>
    <row r="254" spans="1:6">
      <c r="A254" s="5"/>
      <c r="B254" s="6" t="s">
        <v>4</v>
      </c>
      <c r="C254" s="6" t="s">
        <v>197</v>
      </c>
      <c r="D254" s="5"/>
      <c r="F254">
        <f>SUM(Berekeningen!F322:BM322)</f>
        <v>0</v>
      </c>
    </row>
    <row r="255" spans="1:6">
      <c r="A255" s="5"/>
      <c r="B255" s="6" t="s">
        <v>4</v>
      </c>
      <c r="C255" s="6" t="s">
        <v>210</v>
      </c>
      <c r="D255" s="5"/>
      <c r="E255">
        <f>SUM(Berekeningen!F323:BM323)</f>
        <v>0</v>
      </c>
    </row>
    <row r="256" spans="1:6">
      <c r="A256" s="5"/>
      <c r="B256" s="6" t="s">
        <v>5</v>
      </c>
      <c r="C256" s="6" t="s">
        <v>211</v>
      </c>
      <c r="D256" s="5"/>
      <c r="F256">
        <f>SUM(Berekeningen!F324:BM324)</f>
        <v>0</v>
      </c>
    </row>
    <row r="257" spans="1:6">
      <c r="A257" s="5"/>
      <c r="B257" s="6" t="s">
        <v>5</v>
      </c>
      <c r="C257" s="6" t="s">
        <v>188</v>
      </c>
      <c r="D257" s="5"/>
      <c r="F257">
        <f>SUM(Berekeningen!F325:BM325)</f>
        <v>420706.37119113567</v>
      </c>
    </row>
    <row r="258" spans="1:6">
      <c r="A258" s="5"/>
      <c r="B258" s="6" t="s">
        <v>5</v>
      </c>
      <c r="C258" s="6" t="s">
        <v>29</v>
      </c>
      <c r="D258" s="5"/>
      <c r="F258">
        <f>SUM(Berekeningen!F326:BM326)</f>
        <v>4394044.3213296356</v>
      </c>
    </row>
    <row r="259" spans="1:6">
      <c r="A259" s="5"/>
      <c r="B259" s="5" t="s">
        <v>5</v>
      </c>
      <c r="C259" s="5" t="s">
        <v>118</v>
      </c>
      <c r="D259" s="5"/>
      <c r="F259">
        <f>SUM(Berekeningen!F327:BM327)</f>
        <v>0</v>
      </c>
    </row>
    <row r="260" spans="1:6">
      <c r="A260" s="5"/>
      <c r="B260" s="6" t="s">
        <v>5</v>
      </c>
      <c r="C260" s="6" t="s">
        <v>32</v>
      </c>
      <c r="D260" s="5"/>
      <c r="F260">
        <f>SUM(Berekeningen!F328:BM328)</f>
        <v>0</v>
      </c>
    </row>
    <row r="261" spans="1:6">
      <c r="A261" s="5"/>
      <c r="B261" s="5"/>
      <c r="C261" s="5"/>
      <c r="D261" s="5"/>
    </row>
    <row r="262" spans="1:6">
      <c r="A262" s="5"/>
      <c r="B262" s="5"/>
      <c r="C262" s="5"/>
      <c r="D262" s="5"/>
    </row>
    <row r="263" spans="1:6">
      <c r="A263" s="5"/>
      <c r="B263" s="8" t="s">
        <v>39</v>
      </c>
      <c r="C263" s="5"/>
      <c r="D263" s="5"/>
    </row>
    <row r="264" spans="1:6">
      <c r="A264" s="5"/>
      <c r="B264" s="8"/>
      <c r="C264" s="5"/>
      <c r="D264" s="5"/>
    </row>
    <row r="265" spans="1:6">
      <c r="A265" s="5"/>
      <c r="B265" s="8"/>
      <c r="C265" s="5"/>
      <c r="D265" s="5"/>
      <c r="E265" t="s">
        <v>4</v>
      </c>
      <c r="F265" t="s">
        <v>5</v>
      </c>
    </row>
    <row r="266" spans="1:6">
      <c r="A266" s="5"/>
      <c r="B266" s="6" t="s">
        <v>4</v>
      </c>
      <c r="C266" s="6" t="s">
        <v>14</v>
      </c>
      <c r="D266" s="5"/>
      <c r="E266">
        <f>SUM(Berekeningen!F339:BM339)</f>
        <v>9450000</v>
      </c>
    </row>
    <row r="267" spans="1:6">
      <c r="A267" s="5"/>
      <c r="B267" s="6" t="s">
        <v>4</v>
      </c>
      <c r="C267" s="6" t="s">
        <v>15</v>
      </c>
      <c r="D267" s="5"/>
      <c r="E267">
        <f>SUM(Berekeningen!F340:BM340)</f>
        <v>3450000</v>
      </c>
    </row>
    <row r="268" spans="1:6">
      <c r="A268" s="5"/>
      <c r="B268" s="5" t="s">
        <v>4</v>
      </c>
      <c r="C268" s="5" t="s">
        <v>64</v>
      </c>
      <c r="D268" s="5"/>
      <c r="E268">
        <f>SUM(Berekeningen!F341:BM341)</f>
        <v>1450800</v>
      </c>
    </row>
    <row r="269" spans="1:6">
      <c r="A269" s="5"/>
      <c r="B269" s="5" t="s">
        <v>4</v>
      </c>
      <c r="C269" s="5" t="s">
        <v>120</v>
      </c>
      <c r="D269" s="5"/>
      <c r="E269">
        <f>SUM(Berekeningen!F342:BM342)</f>
        <v>0</v>
      </c>
    </row>
    <row r="270" spans="1:6">
      <c r="A270" s="5"/>
      <c r="B270" s="6" t="s">
        <v>4</v>
      </c>
      <c r="C270" s="6" t="s">
        <v>16</v>
      </c>
      <c r="D270" s="5"/>
      <c r="E270">
        <f>SUM(Berekeningen!F343:BM343)</f>
        <v>0</v>
      </c>
    </row>
    <row r="271" spans="1:6">
      <c r="A271" s="5"/>
      <c r="B271" s="6" t="s">
        <v>4</v>
      </c>
      <c r="C271" s="6" t="s">
        <v>17</v>
      </c>
      <c r="D271" s="5"/>
      <c r="E271">
        <f>SUM(Berekeningen!F344:BM344)</f>
        <v>0</v>
      </c>
    </row>
    <row r="272" spans="1:6">
      <c r="A272" s="5"/>
      <c r="B272" s="6" t="s">
        <v>4</v>
      </c>
      <c r="C272" s="6" t="s">
        <v>18</v>
      </c>
      <c r="D272" s="5"/>
      <c r="E272">
        <f>SUM(Berekeningen!F345:BM345)</f>
        <v>0</v>
      </c>
    </row>
    <row r="273" spans="1:6">
      <c r="A273" s="5"/>
      <c r="B273" s="6" t="s">
        <v>4</v>
      </c>
      <c r="C273" s="6" t="s">
        <v>19</v>
      </c>
      <c r="D273" s="5"/>
      <c r="E273">
        <f>SUM(Berekeningen!F346:BM346)</f>
        <v>0</v>
      </c>
    </row>
    <row r="274" spans="1:6">
      <c r="A274" s="5"/>
      <c r="B274" s="6" t="s">
        <v>5</v>
      </c>
      <c r="C274" s="6" t="s">
        <v>20</v>
      </c>
      <c r="D274" s="5"/>
      <c r="F274">
        <f>SUM(Berekeningen!F347:BM347)</f>
        <v>7594537.5</v>
      </c>
    </row>
    <row r="275" spans="1:6">
      <c r="A275" s="5"/>
      <c r="B275" s="6" t="s">
        <v>5</v>
      </c>
      <c r="C275" s="6" t="s">
        <v>21</v>
      </c>
      <c r="D275" s="5"/>
      <c r="F275">
        <f>SUM(Berekeningen!F348:BM348)</f>
        <v>0</v>
      </c>
    </row>
    <row r="276" spans="1:6">
      <c r="A276" s="5"/>
      <c r="B276" s="6" t="s">
        <v>5</v>
      </c>
      <c r="C276" s="6" t="s">
        <v>123</v>
      </c>
      <c r="D276" s="5"/>
      <c r="F276">
        <f>SUM(Berekeningen!F349:BM349)</f>
        <v>1208221.875</v>
      </c>
    </row>
    <row r="277" spans="1:6">
      <c r="A277" s="5"/>
      <c r="B277" s="6" t="s">
        <v>209</v>
      </c>
      <c r="C277" s="6"/>
      <c r="D277" s="5"/>
    </row>
    <row r="278" spans="1:6">
      <c r="A278" s="5"/>
      <c r="B278" s="6" t="s">
        <v>4</v>
      </c>
      <c r="C278" s="6" t="s">
        <v>23</v>
      </c>
      <c r="D278" s="5"/>
      <c r="E278">
        <f>SUM(Berekeningen!F356:BM356)</f>
        <v>0</v>
      </c>
    </row>
    <row r="279" spans="1:6">
      <c r="A279" s="5"/>
      <c r="B279" s="6" t="s">
        <v>4</v>
      </c>
      <c r="C279" s="6" t="s">
        <v>192</v>
      </c>
      <c r="D279" s="5"/>
      <c r="E279">
        <f>SUM(Berekeningen!F357:BM357)</f>
        <v>690412.5</v>
      </c>
    </row>
    <row r="280" spans="1:6">
      <c r="A280" s="5"/>
      <c r="B280" s="6" t="s">
        <v>4</v>
      </c>
      <c r="C280" s="6" t="s">
        <v>24</v>
      </c>
      <c r="D280" s="5"/>
      <c r="E280">
        <f>SUM(Berekeningen!F358:BM358)</f>
        <v>0</v>
      </c>
    </row>
    <row r="281" spans="1:6">
      <c r="A281" s="5"/>
      <c r="B281" s="6" t="s">
        <v>4</v>
      </c>
      <c r="C281" s="6" t="s">
        <v>26</v>
      </c>
      <c r="D281" s="5"/>
      <c r="E281">
        <f>SUM(Berekeningen!F359:BM359)</f>
        <v>0</v>
      </c>
    </row>
    <row r="282" spans="1:6">
      <c r="A282" s="5"/>
      <c r="B282" s="6" t="s">
        <v>4</v>
      </c>
      <c r="C282" s="6" t="s">
        <v>25</v>
      </c>
      <c r="D282" s="5"/>
      <c r="E282">
        <f>SUM(Berekeningen!F360:BM360)</f>
        <v>0</v>
      </c>
    </row>
    <row r="283" spans="1:6">
      <c r="A283" s="5"/>
      <c r="B283" s="5" t="s">
        <v>4</v>
      </c>
      <c r="C283" s="5" t="s">
        <v>138</v>
      </c>
      <c r="D283" s="5"/>
      <c r="E283">
        <f>SUM(Berekeningen!F361:BM361)</f>
        <v>0</v>
      </c>
    </row>
    <row r="284" spans="1:6">
      <c r="A284" s="5"/>
      <c r="B284" s="6" t="s">
        <v>4</v>
      </c>
      <c r="C284" s="6" t="s">
        <v>21</v>
      </c>
      <c r="D284" s="5"/>
      <c r="E284">
        <f>SUM(Berekeningen!F362:BM362)</f>
        <v>0</v>
      </c>
    </row>
    <row r="285" spans="1:6">
      <c r="A285" s="5"/>
      <c r="B285" s="6" t="s">
        <v>4</v>
      </c>
      <c r="C285" s="5" t="s">
        <v>195</v>
      </c>
      <c r="D285" s="5"/>
      <c r="E285">
        <f>SUM(Berekeningen!F363:BM363)</f>
        <v>0</v>
      </c>
    </row>
    <row r="286" spans="1:6">
      <c r="A286" s="5"/>
      <c r="B286" s="6" t="s">
        <v>4</v>
      </c>
      <c r="C286" s="5" t="s">
        <v>193</v>
      </c>
      <c r="D286" s="5"/>
      <c r="E286">
        <f>SUM(Berekeningen!F364:BM364)</f>
        <v>0</v>
      </c>
    </row>
    <row r="287" spans="1:6">
      <c r="A287" s="5"/>
      <c r="B287" s="6" t="s">
        <v>4</v>
      </c>
      <c r="C287" s="5" t="s">
        <v>194</v>
      </c>
      <c r="D287" s="5"/>
      <c r="E287">
        <f>SUM(Berekeningen!F365:BM365)</f>
        <v>0</v>
      </c>
    </row>
    <row r="288" spans="1:6">
      <c r="A288" s="5"/>
      <c r="B288" s="5" t="s">
        <v>4</v>
      </c>
      <c r="C288" s="5" t="s">
        <v>117</v>
      </c>
      <c r="D288" s="5"/>
      <c r="E288">
        <f>SUM(Berekeningen!F366:BM366)</f>
        <v>0</v>
      </c>
    </row>
    <row r="289" spans="1:6">
      <c r="A289" s="5"/>
      <c r="B289" s="5" t="s">
        <v>5</v>
      </c>
      <c r="C289" s="5" t="s">
        <v>195</v>
      </c>
      <c r="D289" s="5"/>
      <c r="F289">
        <f>SUM(Berekeningen!F367:BM367)</f>
        <v>1738147.5032639722</v>
      </c>
    </row>
    <row r="290" spans="1:6">
      <c r="A290" s="5"/>
      <c r="B290" s="5" t="s">
        <v>5</v>
      </c>
      <c r="C290" s="5" t="s">
        <v>193</v>
      </c>
      <c r="D290" s="5"/>
      <c r="F290">
        <f>SUM(Berekeningen!F368:BM368)</f>
        <v>685113.86955377809</v>
      </c>
    </row>
    <row r="291" spans="1:6">
      <c r="A291" s="5"/>
      <c r="B291" s="5" t="s">
        <v>5</v>
      </c>
      <c r="C291" s="5" t="s">
        <v>194</v>
      </c>
      <c r="D291" s="5"/>
      <c r="F291">
        <f>SUM(Berekeningen!F369:BM369)</f>
        <v>94396.28848346771</v>
      </c>
    </row>
    <row r="292" spans="1:6">
      <c r="A292" s="5"/>
      <c r="B292" s="6" t="s">
        <v>5</v>
      </c>
      <c r="C292" s="5" t="s">
        <v>117</v>
      </c>
      <c r="D292" s="5"/>
      <c r="F292">
        <f>SUM(Berekeningen!F370:BM370)</f>
        <v>613666.2648445532</v>
      </c>
    </row>
    <row r="293" spans="1:6">
      <c r="A293" s="5"/>
      <c r="B293" s="6" t="s">
        <v>4</v>
      </c>
      <c r="C293" s="6" t="s">
        <v>196</v>
      </c>
      <c r="D293" s="5"/>
      <c r="E293">
        <f>SUM(Berekeningen!F375:BM375)</f>
        <v>0</v>
      </c>
    </row>
    <row r="294" spans="1:6">
      <c r="A294" s="5"/>
      <c r="B294" s="6" t="s">
        <v>4</v>
      </c>
      <c r="C294" s="6" t="s">
        <v>197</v>
      </c>
      <c r="D294" s="5"/>
      <c r="F294">
        <f>SUM(Berekeningen!F376:BM376)</f>
        <v>0</v>
      </c>
    </row>
    <row r="295" spans="1:6">
      <c r="A295" s="5"/>
      <c r="B295" s="6" t="s">
        <v>4</v>
      </c>
      <c r="C295" s="6" t="s">
        <v>210</v>
      </c>
      <c r="D295" s="5"/>
      <c r="E295">
        <f>SUM(Berekeningen!F377:BM377)</f>
        <v>0</v>
      </c>
    </row>
    <row r="296" spans="1:6">
      <c r="A296" s="5"/>
      <c r="B296" s="6" t="s">
        <v>5</v>
      </c>
      <c r="C296" s="6" t="s">
        <v>211</v>
      </c>
      <c r="D296" s="5"/>
      <c r="F296">
        <f>SUM(Berekeningen!F378:BM378)</f>
        <v>0</v>
      </c>
    </row>
    <row r="297" spans="1:6">
      <c r="A297" s="5"/>
      <c r="B297" s="6" t="s">
        <v>5</v>
      </c>
      <c r="C297" s="6" t="s">
        <v>188</v>
      </c>
      <c r="D297" s="5"/>
      <c r="F297">
        <f>SUM(Berekeningen!F379:BM379)</f>
        <v>1523891.9667590028</v>
      </c>
    </row>
    <row r="298" spans="1:6">
      <c r="A298" s="5"/>
      <c r="B298" s="6" t="s">
        <v>5</v>
      </c>
      <c r="C298" s="6" t="s">
        <v>29</v>
      </c>
      <c r="D298" s="5"/>
      <c r="F298">
        <f>SUM(Berekeningen!F380:BM380)</f>
        <v>1928237.534626038</v>
      </c>
    </row>
    <row r="299" spans="1:6">
      <c r="A299" s="5"/>
      <c r="B299" s="5" t="s">
        <v>5</v>
      </c>
      <c r="C299" s="5" t="s">
        <v>118</v>
      </c>
      <c r="D299" s="5"/>
      <c r="F299">
        <f>SUM(Berekeningen!F381:BM381)</f>
        <v>4157009.8856089339</v>
      </c>
    </row>
    <row r="300" spans="1:6">
      <c r="A300" s="5"/>
      <c r="B300" s="6" t="s">
        <v>5</v>
      </c>
      <c r="C300" s="6" t="s">
        <v>32</v>
      </c>
      <c r="D300" s="5"/>
      <c r="F300">
        <f>SUM(Berekeningen!F382:BM382)</f>
        <v>0</v>
      </c>
    </row>
    <row r="301" spans="1:6">
      <c r="A301" s="5"/>
      <c r="B301" s="5"/>
      <c r="C301" s="5"/>
      <c r="D301" s="5"/>
    </row>
    <row r="302" spans="1:6">
      <c r="A302" s="5"/>
      <c r="B302" s="5"/>
      <c r="C302" s="5"/>
      <c r="D302" s="5"/>
    </row>
    <row r="303" spans="1:6">
      <c r="A303" s="5"/>
      <c r="B303" s="8" t="s">
        <v>40</v>
      </c>
      <c r="C303" s="5"/>
      <c r="D303" s="5"/>
    </row>
    <row r="304" spans="1:6">
      <c r="A304" s="5"/>
      <c r="B304" s="8"/>
      <c r="C304" s="5"/>
      <c r="D304" s="5"/>
    </row>
    <row r="305" spans="1:5">
      <c r="A305" s="5"/>
      <c r="B305" s="5" t="s">
        <v>44</v>
      </c>
      <c r="C305" s="5"/>
      <c r="D305" s="5"/>
    </row>
    <row r="306" spans="1:5">
      <c r="A306" s="5"/>
      <c r="B306" s="5" t="s">
        <v>45</v>
      </c>
      <c r="C306" s="5" t="s">
        <v>46</v>
      </c>
      <c r="D306" s="5"/>
    </row>
    <row r="307" spans="1:5">
      <c r="A307" s="5"/>
      <c r="B307" s="5"/>
      <c r="C307" s="5"/>
      <c r="D307" s="5"/>
    </row>
    <row r="308" spans="1:5">
      <c r="A308" s="5"/>
      <c r="B308" s="6" t="s">
        <v>0</v>
      </c>
      <c r="C308" s="6"/>
      <c r="D308" s="5"/>
    </row>
    <row r="309" spans="1:5">
      <c r="A309" s="5"/>
      <c r="B309" s="6" t="s">
        <v>4</v>
      </c>
      <c r="C309" s="6" t="s">
        <v>14</v>
      </c>
      <c r="D309" s="5"/>
      <c r="E309">
        <f>SUM(Berekeningen!F393:BM393)</f>
        <v>6617667.4907469274</v>
      </c>
    </row>
    <row r="310" spans="1:5">
      <c r="A310" s="5"/>
      <c r="B310" s="6" t="s">
        <v>4</v>
      </c>
      <c r="C310" s="6" t="s">
        <v>15</v>
      </c>
      <c r="D310" s="5"/>
      <c r="E310">
        <f>SUM(Berekeningen!F394:BM394)</f>
        <v>2899168.6149938921</v>
      </c>
    </row>
    <row r="311" spans="1:5">
      <c r="A311" s="5"/>
      <c r="B311" s="5" t="s">
        <v>4</v>
      </c>
      <c r="C311" s="5" t="s">
        <v>64</v>
      </c>
      <c r="D311" s="5"/>
      <c r="E311">
        <f>SUM(Berekeningen!F395:BM395)</f>
        <v>1233180</v>
      </c>
    </row>
    <row r="312" spans="1:5">
      <c r="A312" s="5"/>
      <c r="B312" s="5" t="s">
        <v>4</v>
      </c>
      <c r="C312" s="5" t="s">
        <v>120</v>
      </c>
      <c r="D312" s="5"/>
      <c r="E312">
        <f>SUM(Berekeningen!F396:BM396)</f>
        <v>0</v>
      </c>
    </row>
    <row r="313" spans="1:5">
      <c r="A313" s="5"/>
      <c r="B313" s="6" t="s">
        <v>4</v>
      </c>
      <c r="C313" s="6" t="s">
        <v>16</v>
      </c>
      <c r="D313" s="5"/>
      <c r="E313">
        <f>SUM(Berekeningen!F397:BM397)</f>
        <v>0</v>
      </c>
    </row>
    <row r="314" spans="1:5">
      <c r="A314" s="5"/>
      <c r="B314" s="6" t="s">
        <v>4</v>
      </c>
      <c r="C314" s="6" t="s">
        <v>17</v>
      </c>
      <c r="D314" s="5"/>
      <c r="E314">
        <f>SUM(Berekeningen!F398:BM398)</f>
        <v>0</v>
      </c>
    </row>
    <row r="315" spans="1:5">
      <c r="A315" s="5"/>
      <c r="B315" s="6" t="s">
        <v>4</v>
      </c>
      <c r="C315" s="6" t="s">
        <v>18</v>
      </c>
      <c r="D315" s="5"/>
      <c r="E315">
        <f>SUM(Berekeningen!F399:BM399)</f>
        <v>0</v>
      </c>
    </row>
    <row r="316" spans="1:5">
      <c r="A316" s="5"/>
      <c r="B316" s="6" t="s">
        <v>4</v>
      </c>
      <c r="C316" s="6" t="s">
        <v>19</v>
      </c>
      <c r="D316" s="5"/>
      <c r="E316">
        <f>SUM(Berekeningen!F400:BM400)</f>
        <v>0</v>
      </c>
    </row>
    <row r="317" spans="1:5">
      <c r="A317" s="5"/>
      <c r="B317" s="6" t="s">
        <v>5</v>
      </c>
      <c r="C317" s="6" t="s">
        <v>20</v>
      </c>
      <c r="D317" s="5"/>
      <c r="E317">
        <f>SUM(Berekeningen!F401:BM401)</f>
        <v>9113445</v>
      </c>
    </row>
    <row r="318" spans="1:5">
      <c r="A318" s="5"/>
      <c r="B318" s="6" t="s">
        <v>5</v>
      </c>
      <c r="C318" s="6" t="s">
        <v>21</v>
      </c>
      <c r="D318" s="5"/>
      <c r="E318">
        <f>SUM(Berekeningen!F402:BM402)</f>
        <v>0</v>
      </c>
    </row>
    <row r="319" spans="1:5">
      <c r="A319" s="5"/>
      <c r="B319" s="6" t="s">
        <v>5</v>
      </c>
      <c r="C319" s="6" t="s">
        <v>123</v>
      </c>
      <c r="D319" s="5"/>
      <c r="E319">
        <f>SUM(Berekeningen!F403:BM403)</f>
        <v>1449866.25</v>
      </c>
    </row>
    <row r="320" spans="1:5">
      <c r="A320" s="5"/>
      <c r="B320" s="5" t="s">
        <v>132</v>
      </c>
      <c r="C320" s="6" t="s">
        <v>20</v>
      </c>
      <c r="D320" s="5"/>
      <c r="E320">
        <f>SUM(Berekeningen!F404:BM404)</f>
        <v>207123.75</v>
      </c>
    </row>
    <row r="321" spans="1:5">
      <c r="A321" s="5"/>
      <c r="B321" s="6"/>
      <c r="C321" s="5" t="s">
        <v>43</v>
      </c>
      <c r="D321" s="5"/>
    </row>
    <row r="322" spans="1:5">
      <c r="A322" s="5"/>
      <c r="B322" s="6"/>
      <c r="C322" s="5" t="s">
        <v>131</v>
      </c>
      <c r="D322" s="5"/>
    </row>
    <row r="323" spans="1:5">
      <c r="A323" s="5"/>
      <c r="B323" s="6"/>
      <c r="C323" s="5" t="s">
        <v>130</v>
      </c>
      <c r="D323" s="5"/>
    </row>
    <row r="324" spans="1:5">
      <c r="A324" s="5"/>
      <c r="B324" s="6"/>
      <c r="C324" s="6"/>
      <c r="D324" s="5"/>
    </row>
    <row r="325" spans="1:5">
      <c r="A325" s="5"/>
      <c r="B325" s="6" t="s">
        <v>209</v>
      </c>
      <c r="C325" s="6"/>
      <c r="D325" s="5"/>
    </row>
    <row r="326" spans="1:5">
      <c r="A326" s="5"/>
      <c r="B326" s="6" t="s">
        <v>4</v>
      </c>
      <c r="C326" s="6" t="s">
        <v>23</v>
      </c>
      <c r="D326" s="5"/>
      <c r="E326">
        <f>SUM(Berekeningen!F410:BM410)</f>
        <v>0</v>
      </c>
    </row>
    <row r="327" spans="1:5">
      <c r="A327" s="5"/>
      <c r="B327" s="6" t="s">
        <v>4</v>
      </c>
      <c r="C327" s="6" t="s">
        <v>192</v>
      </c>
      <c r="D327" s="5"/>
      <c r="E327">
        <f>SUM(Berekeningen!F411:BM411)</f>
        <v>828495</v>
      </c>
    </row>
    <row r="328" spans="1:5">
      <c r="A328" s="5"/>
      <c r="B328" s="6" t="s">
        <v>4</v>
      </c>
      <c r="C328" s="6" t="s">
        <v>24</v>
      </c>
      <c r="D328" s="5"/>
      <c r="E328">
        <f>SUM(Berekeningen!F412:BM412)</f>
        <v>0</v>
      </c>
    </row>
    <row r="329" spans="1:5">
      <c r="A329" s="5"/>
      <c r="B329" s="6" t="s">
        <v>4</v>
      </c>
      <c r="C329" s="6" t="s">
        <v>26</v>
      </c>
      <c r="D329" s="5"/>
      <c r="E329">
        <f>SUM(Berekeningen!F413:BM413)</f>
        <v>0</v>
      </c>
    </row>
    <row r="330" spans="1:5">
      <c r="A330" s="5"/>
      <c r="B330" s="6" t="s">
        <v>4</v>
      </c>
      <c r="C330" s="6" t="s">
        <v>25</v>
      </c>
      <c r="D330" s="5"/>
      <c r="E330">
        <f>SUM(Berekeningen!F414:BM414)</f>
        <v>0</v>
      </c>
    </row>
    <row r="331" spans="1:5">
      <c r="A331" s="5"/>
      <c r="B331" s="5" t="s">
        <v>4</v>
      </c>
      <c r="C331" s="5" t="s">
        <v>138</v>
      </c>
      <c r="D331" s="5"/>
      <c r="E331">
        <f>SUM(Berekeningen!F415:BM415)</f>
        <v>0</v>
      </c>
    </row>
    <row r="332" spans="1:5">
      <c r="A332" s="5"/>
      <c r="B332" s="6" t="s">
        <v>4</v>
      </c>
      <c r="C332" s="6" t="s">
        <v>21</v>
      </c>
      <c r="D332" s="5"/>
      <c r="E332">
        <f>SUM(Berekeningen!F416:BM416)</f>
        <v>0</v>
      </c>
    </row>
    <row r="333" spans="1:5">
      <c r="A333" s="5"/>
      <c r="B333" s="6" t="s">
        <v>4</v>
      </c>
      <c r="C333" s="5" t="s">
        <v>195</v>
      </c>
      <c r="D333" s="5"/>
      <c r="E333">
        <f>SUM(Berekeningen!F417:BM417)</f>
        <v>0</v>
      </c>
    </row>
    <row r="334" spans="1:5">
      <c r="A334" s="5"/>
      <c r="B334" s="6" t="s">
        <v>4</v>
      </c>
      <c r="C334" s="5" t="s">
        <v>193</v>
      </c>
      <c r="D334" s="5"/>
      <c r="E334">
        <f>SUM(Berekeningen!F418:BM418)</f>
        <v>0</v>
      </c>
    </row>
    <row r="335" spans="1:5">
      <c r="A335" s="5"/>
      <c r="B335" s="6" t="s">
        <v>4</v>
      </c>
      <c r="C335" s="5" t="s">
        <v>194</v>
      </c>
      <c r="D335" s="5"/>
      <c r="E335">
        <f>SUM(Berekeningen!F419:BM419)</f>
        <v>0</v>
      </c>
    </row>
    <row r="336" spans="1:5">
      <c r="A336" s="5"/>
      <c r="B336" s="5" t="s">
        <v>4</v>
      </c>
      <c r="C336" s="5" t="s">
        <v>117</v>
      </c>
      <c r="D336" s="5"/>
      <c r="E336">
        <f>SUM(Berekeningen!F420:BM420)</f>
        <v>0</v>
      </c>
    </row>
    <row r="337" spans="1:5">
      <c r="A337" s="5"/>
      <c r="B337" s="5" t="s">
        <v>5</v>
      </c>
      <c r="C337" s="5" t="s">
        <v>195</v>
      </c>
      <c r="D337" s="5"/>
      <c r="E337">
        <f>SUM(Berekeningen!F421:BM421)</f>
        <v>552099.79594850761</v>
      </c>
    </row>
    <row r="338" spans="1:5">
      <c r="A338" s="5"/>
      <c r="B338" s="5" t="s">
        <v>5</v>
      </c>
      <c r="C338" s="5" t="s">
        <v>193</v>
      </c>
      <c r="D338" s="5"/>
      <c r="E338">
        <f>SUM(Berekeningen!F422:BM422)</f>
        <v>221966.88581965119</v>
      </c>
    </row>
    <row r="339" spans="1:5">
      <c r="A339" s="5"/>
      <c r="B339" s="5" t="s">
        <v>5</v>
      </c>
      <c r="C339" s="5" t="s">
        <v>194</v>
      </c>
      <c r="D339" s="5"/>
      <c r="E339">
        <f>SUM(Berekeningen!F423:BM423)</f>
        <v>29645.759080262429</v>
      </c>
    </row>
    <row r="340" spans="1:5">
      <c r="A340" s="5"/>
      <c r="B340" s="6" t="s">
        <v>5</v>
      </c>
      <c r="C340" s="5" t="s">
        <v>117</v>
      </c>
      <c r="D340" s="5"/>
      <c r="E340">
        <f>SUM(Berekeningen!F424:BM424)</f>
        <v>251132.21862335797</v>
      </c>
    </row>
    <row r="341" spans="1:5">
      <c r="A341" s="5"/>
      <c r="B341" s="6"/>
      <c r="C341" s="5" t="s">
        <v>43</v>
      </c>
      <c r="D341" s="5"/>
    </row>
    <row r="342" spans="1:5">
      <c r="A342" s="5"/>
      <c r="B342" s="6"/>
      <c r="C342" s="5" t="s">
        <v>131</v>
      </c>
      <c r="D342" s="5"/>
    </row>
    <row r="343" spans="1:5">
      <c r="A343" s="5"/>
      <c r="B343" s="6"/>
      <c r="C343" s="6"/>
      <c r="D343" s="5"/>
    </row>
    <row r="344" spans="1:5">
      <c r="A344" s="5"/>
      <c r="B344" s="6" t="s">
        <v>212</v>
      </c>
      <c r="C344" s="6"/>
      <c r="D344" s="5"/>
    </row>
    <row r="345" spans="1:5">
      <c r="A345" s="5"/>
      <c r="B345" s="6" t="s">
        <v>4</v>
      </c>
      <c r="C345" s="6" t="s">
        <v>196</v>
      </c>
      <c r="D345" s="5"/>
      <c r="E345">
        <f>SUM(Berekeningen!F429:BM429)</f>
        <v>0</v>
      </c>
    </row>
    <row r="346" spans="1:5">
      <c r="A346" s="5"/>
      <c r="B346" s="6" t="s">
        <v>4</v>
      </c>
      <c r="C346" s="6" t="s">
        <v>197</v>
      </c>
      <c r="D346" s="5"/>
      <c r="E346">
        <f>SUM(Berekeningen!F430:BM430)</f>
        <v>0</v>
      </c>
    </row>
    <row r="347" spans="1:5">
      <c r="A347" s="5"/>
      <c r="B347" s="6" t="s">
        <v>4</v>
      </c>
      <c r="C347" s="6" t="s">
        <v>210</v>
      </c>
      <c r="D347" s="5"/>
      <c r="E347">
        <f>SUM(Berekeningen!F431:BM431)</f>
        <v>0</v>
      </c>
    </row>
    <row r="348" spans="1:5">
      <c r="A348" s="5"/>
      <c r="B348" s="6" t="s">
        <v>5</v>
      </c>
      <c r="C348" s="6" t="s">
        <v>211</v>
      </c>
      <c r="D348" s="5"/>
      <c r="E348">
        <f>SUM(Berekeningen!F432:BM432)</f>
        <v>0</v>
      </c>
    </row>
    <row r="349" spans="1:5">
      <c r="A349" s="5"/>
      <c r="B349" s="6" t="s">
        <v>5</v>
      </c>
      <c r="C349" s="6" t="s">
        <v>188</v>
      </c>
      <c r="D349" s="5"/>
      <c r="E349">
        <f>SUM(Berekeningen!F433:BM433)</f>
        <v>1523891.9667590028</v>
      </c>
    </row>
    <row r="350" spans="1:5">
      <c r="A350" s="5"/>
      <c r="B350" s="6" t="s">
        <v>5</v>
      </c>
      <c r="C350" s="6" t="s">
        <v>29</v>
      </c>
      <c r="D350" s="5"/>
      <c r="E350">
        <f>SUM(Berekeningen!F434:BM434)</f>
        <v>2313885.0415512458</v>
      </c>
    </row>
    <row r="351" spans="1:5">
      <c r="A351" s="5"/>
      <c r="B351" s="5" t="s">
        <v>5</v>
      </c>
      <c r="C351" s="5" t="s">
        <v>118</v>
      </c>
      <c r="D351" s="5"/>
      <c r="E351">
        <f>SUM(Berekeningen!F435:BM435)</f>
        <v>1256895.0157700356</v>
      </c>
    </row>
    <row r="352" spans="1:5">
      <c r="A352" s="5"/>
      <c r="B352" s="6" t="s">
        <v>5</v>
      </c>
      <c r="C352" s="6" t="s">
        <v>32</v>
      </c>
      <c r="D352" s="5"/>
      <c r="E352">
        <f>SUM(Berekeningen!F436:BM436)</f>
        <v>0</v>
      </c>
    </row>
    <row r="353" spans="1:6">
      <c r="A353" s="5"/>
      <c r="B353" s="6"/>
      <c r="C353" s="5" t="s">
        <v>43</v>
      </c>
      <c r="D353" s="5"/>
    </row>
    <row r="354" spans="1:6">
      <c r="A354" s="5"/>
      <c r="B354" s="6"/>
      <c r="C354" s="5" t="s">
        <v>131</v>
      </c>
      <c r="D354" s="5"/>
    </row>
    <row r="355" spans="1:6">
      <c r="A355" s="5"/>
      <c r="B355" s="5"/>
      <c r="C355" s="5"/>
      <c r="D355" s="5"/>
    </row>
    <row r="356" spans="1:6">
      <c r="A356" s="5"/>
      <c r="B356" s="5"/>
      <c r="C356" s="5"/>
      <c r="D356" s="5"/>
    </row>
    <row r="357" spans="1:6">
      <c r="A357" s="5"/>
      <c r="B357" s="8" t="s">
        <v>41</v>
      </c>
      <c r="C357" s="5"/>
      <c r="D357" s="5"/>
    </row>
    <row r="358" spans="1:6">
      <c r="A358" s="5"/>
      <c r="B358" s="8"/>
      <c r="C358" s="5"/>
      <c r="D358" s="5"/>
      <c r="E358" t="s">
        <v>4</v>
      </c>
      <c r="F358" t="s">
        <v>5</v>
      </c>
    </row>
    <row r="359" spans="1:6">
      <c r="A359" s="5"/>
      <c r="B359" s="6" t="s">
        <v>4</v>
      </c>
      <c r="C359" s="6" t="s">
        <v>14</v>
      </c>
      <c r="D359" s="5"/>
      <c r="E359">
        <f>SUM(Berekeningen!F447:BM447)</f>
        <v>5537667.490746934</v>
      </c>
    </row>
    <row r="360" spans="1:6">
      <c r="A360" s="5"/>
      <c r="B360" s="6" t="s">
        <v>4</v>
      </c>
      <c r="C360" s="6" t="s">
        <v>15</v>
      </c>
      <c r="D360" s="5"/>
      <c r="E360">
        <f>SUM(Berekeningen!F448:BM448)</f>
        <v>3234701.010468048</v>
      </c>
    </row>
    <row r="361" spans="1:6">
      <c r="A361" s="5"/>
      <c r="B361" s="5" t="s">
        <v>4</v>
      </c>
      <c r="C361" s="5" t="s">
        <v>64</v>
      </c>
      <c r="D361" s="5"/>
      <c r="E361">
        <f>SUM(Berekeningen!F449:BM449)</f>
        <v>1305720</v>
      </c>
    </row>
    <row r="362" spans="1:6">
      <c r="A362" s="5"/>
      <c r="B362" s="5" t="s">
        <v>4</v>
      </c>
      <c r="C362" s="5" t="s">
        <v>120</v>
      </c>
      <c r="D362" s="5"/>
      <c r="E362">
        <f>SUM(Berekeningen!F450:BM450)</f>
        <v>0</v>
      </c>
    </row>
    <row r="363" spans="1:6">
      <c r="A363" s="5"/>
      <c r="B363" s="6" t="s">
        <v>4</v>
      </c>
      <c r="C363" s="6" t="s">
        <v>16</v>
      </c>
      <c r="D363" s="5"/>
      <c r="E363">
        <f>SUM(Berekeningen!F451:BM451)</f>
        <v>0</v>
      </c>
    </row>
    <row r="364" spans="1:6">
      <c r="A364" s="5"/>
      <c r="B364" s="6" t="s">
        <v>4</v>
      </c>
      <c r="C364" s="6" t="s">
        <v>17</v>
      </c>
      <c r="D364" s="5"/>
      <c r="E364">
        <f>SUM(Berekeningen!F452:BM452)</f>
        <v>0</v>
      </c>
    </row>
    <row r="365" spans="1:6">
      <c r="A365" s="5"/>
      <c r="B365" s="6" t="s">
        <v>4</v>
      </c>
      <c r="C365" s="6" t="s">
        <v>18</v>
      </c>
      <c r="D365" s="5"/>
      <c r="E365">
        <f>SUM(Berekeningen!F453:BM453)</f>
        <v>0</v>
      </c>
    </row>
    <row r="366" spans="1:6">
      <c r="A366" s="5"/>
      <c r="B366" s="6" t="s">
        <v>4</v>
      </c>
      <c r="C366" s="6" t="s">
        <v>19</v>
      </c>
      <c r="D366" s="5"/>
      <c r="E366">
        <f>SUM(Berekeningen!F454:BM454)</f>
        <v>0</v>
      </c>
    </row>
    <row r="367" spans="1:6">
      <c r="A367" s="5"/>
      <c r="B367" s="6" t="s">
        <v>5</v>
      </c>
      <c r="C367" s="6" t="s">
        <v>20</v>
      </c>
      <c r="D367" s="5"/>
      <c r="F367">
        <f>SUM(Berekeningen!F455:BM455)</f>
        <v>12151260</v>
      </c>
    </row>
    <row r="368" spans="1:6">
      <c r="A368" s="5"/>
      <c r="B368" s="6" t="s">
        <v>5</v>
      </c>
      <c r="C368" s="6" t="s">
        <v>21</v>
      </c>
      <c r="D368" s="5"/>
      <c r="F368">
        <f>SUM(Berekeningen!F456:BM456)</f>
        <v>0</v>
      </c>
    </row>
    <row r="369" spans="1:6">
      <c r="A369" s="5"/>
      <c r="B369" s="6" t="s">
        <v>5</v>
      </c>
      <c r="C369" s="6" t="s">
        <v>123</v>
      </c>
      <c r="D369" s="5"/>
      <c r="F369">
        <f>SUM(Berekeningen!F457:BM457)</f>
        <v>1933155</v>
      </c>
    </row>
    <row r="370" spans="1:6">
      <c r="A370" s="5"/>
      <c r="B370" s="6" t="s">
        <v>4</v>
      </c>
      <c r="C370" s="6" t="s">
        <v>23</v>
      </c>
      <c r="D370" s="5"/>
      <c r="E370">
        <f>SUM(Berekeningen!F464:BM464)</f>
        <v>0</v>
      </c>
    </row>
    <row r="371" spans="1:6">
      <c r="A371" s="5"/>
      <c r="B371" s="6" t="s">
        <v>4</v>
      </c>
      <c r="C371" s="6" t="s">
        <v>192</v>
      </c>
      <c r="D371" s="5"/>
      <c r="E371">
        <f>SUM(Berekeningen!F465:BM465)</f>
        <v>1104660</v>
      </c>
    </row>
    <row r="372" spans="1:6">
      <c r="A372" s="5"/>
      <c r="B372" s="6" t="s">
        <v>4</v>
      </c>
      <c r="C372" s="6" t="s">
        <v>24</v>
      </c>
      <c r="D372" s="5"/>
      <c r="E372">
        <f>SUM(Berekeningen!F466:BM466)</f>
        <v>0</v>
      </c>
    </row>
    <row r="373" spans="1:6">
      <c r="A373" s="5"/>
      <c r="B373" s="6" t="s">
        <v>4</v>
      </c>
      <c r="C373" s="6" t="s">
        <v>26</v>
      </c>
      <c r="D373" s="5"/>
      <c r="E373">
        <f>SUM(Berekeningen!F467:BM467)</f>
        <v>0</v>
      </c>
    </row>
    <row r="374" spans="1:6">
      <c r="A374" s="5"/>
      <c r="B374" s="6" t="s">
        <v>4</v>
      </c>
      <c r="C374" s="6" t="s">
        <v>25</v>
      </c>
      <c r="D374" s="5"/>
      <c r="E374">
        <f>SUM(Berekeningen!F468:BM468)</f>
        <v>0</v>
      </c>
    </row>
    <row r="375" spans="1:6">
      <c r="A375" s="5"/>
      <c r="B375" s="5" t="s">
        <v>4</v>
      </c>
      <c r="C375" s="5" t="s">
        <v>138</v>
      </c>
      <c r="D375" s="5"/>
      <c r="E375">
        <f>SUM(Berekeningen!F469:BM469)</f>
        <v>0</v>
      </c>
    </row>
    <row r="376" spans="1:6">
      <c r="A376" s="5"/>
      <c r="B376" s="6" t="s">
        <v>4</v>
      </c>
      <c r="C376" s="6" t="s">
        <v>21</v>
      </c>
      <c r="D376" s="5"/>
      <c r="E376">
        <f>SUM(Berekeningen!F470:BM470)</f>
        <v>0</v>
      </c>
    </row>
    <row r="377" spans="1:6">
      <c r="A377" s="5"/>
      <c r="B377" s="6" t="s">
        <v>4</v>
      </c>
      <c r="C377" s="5" t="s">
        <v>195</v>
      </c>
      <c r="D377" s="5"/>
      <c r="E377">
        <f>SUM(Berekeningen!F471:BM471)</f>
        <v>0</v>
      </c>
    </row>
    <row r="378" spans="1:6">
      <c r="A378" s="5"/>
      <c r="B378" s="6" t="s">
        <v>4</v>
      </c>
      <c r="C378" s="5" t="s">
        <v>193</v>
      </c>
      <c r="D378" s="5"/>
      <c r="E378">
        <f>SUM(Berekeningen!F472:BM472)</f>
        <v>0</v>
      </c>
    </row>
    <row r="379" spans="1:6">
      <c r="A379" s="5"/>
      <c r="B379" s="6" t="s">
        <v>4</v>
      </c>
      <c r="C379" s="5" t="s">
        <v>194</v>
      </c>
      <c r="D379" s="5"/>
      <c r="E379">
        <f>SUM(Berekeningen!F473:BM473)</f>
        <v>0</v>
      </c>
    </row>
    <row r="380" spans="1:6">
      <c r="A380" s="5"/>
      <c r="B380" s="5" t="s">
        <v>4</v>
      </c>
      <c r="C380" s="5" t="s">
        <v>117</v>
      </c>
      <c r="D380" s="5"/>
      <c r="E380">
        <f>SUM(Berekeningen!F474:BM474)</f>
        <v>0</v>
      </c>
    </row>
    <row r="381" spans="1:6">
      <c r="A381" s="5"/>
      <c r="B381" s="5" t="s">
        <v>5</v>
      </c>
      <c r="C381" s="5" t="s">
        <v>195</v>
      </c>
      <c r="D381" s="5"/>
      <c r="F381">
        <f>SUM(Berekeningen!F475:BM475)</f>
        <v>43791.650211321939</v>
      </c>
    </row>
    <row r="382" spans="1:6">
      <c r="A382" s="5"/>
      <c r="B382" s="5" t="s">
        <v>5</v>
      </c>
      <c r="C382" s="5" t="s">
        <v>193</v>
      </c>
      <c r="D382" s="5"/>
      <c r="F382">
        <f>SUM(Berekeningen!F476:BM476)</f>
        <v>23101.190464322681</v>
      </c>
    </row>
    <row r="383" spans="1:6">
      <c r="A383" s="5"/>
      <c r="B383" s="5" t="s">
        <v>5</v>
      </c>
      <c r="C383" s="5" t="s">
        <v>194</v>
      </c>
      <c r="D383" s="5"/>
      <c r="F383">
        <f>SUM(Berekeningen!F477:BM477)</f>
        <v>1924.4365180076331</v>
      </c>
    </row>
    <row r="384" spans="1:6">
      <c r="A384" s="5"/>
      <c r="B384" s="6" t="s">
        <v>5</v>
      </c>
      <c r="C384" s="5" t="s">
        <v>117</v>
      </c>
      <c r="D384" s="5"/>
      <c r="F384">
        <f>SUM(Berekeningen!F478:BM478)</f>
        <v>0</v>
      </c>
    </row>
    <row r="385" spans="1:6">
      <c r="A385" s="5"/>
      <c r="B385" s="6" t="s">
        <v>4</v>
      </c>
      <c r="C385" s="6" t="s">
        <v>196</v>
      </c>
      <c r="D385" s="5"/>
      <c r="E385">
        <f>SUM(Berekeningen!F483:BM483)</f>
        <v>0</v>
      </c>
    </row>
    <row r="386" spans="1:6">
      <c r="A386" s="5"/>
      <c r="B386" s="6" t="s">
        <v>4</v>
      </c>
      <c r="C386" s="6" t="s">
        <v>197</v>
      </c>
      <c r="D386" s="5"/>
      <c r="F386">
        <f>SUM(Berekeningen!F484:BM484)</f>
        <v>0</v>
      </c>
    </row>
    <row r="387" spans="1:6">
      <c r="A387" s="5"/>
      <c r="B387" s="6" t="s">
        <v>4</v>
      </c>
      <c r="C387" s="6" t="s">
        <v>210</v>
      </c>
      <c r="D387" s="5"/>
      <c r="E387">
        <f>SUM(Berekeningen!F485:BM485)</f>
        <v>0</v>
      </c>
    </row>
    <row r="388" spans="1:6">
      <c r="A388" s="5"/>
      <c r="B388" s="6" t="s">
        <v>5</v>
      </c>
      <c r="C388" s="6" t="s">
        <v>211</v>
      </c>
      <c r="D388" s="5"/>
      <c r="F388">
        <f>SUM(Berekeningen!F486:BM486)</f>
        <v>0</v>
      </c>
    </row>
    <row r="389" spans="1:6">
      <c r="A389" s="5"/>
      <c r="B389" s="6" t="s">
        <v>5</v>
      </c>
      <c r="C389" s="6" t="s">
        <v>188</v>
      </c>
      <c r="D389" s="5"/>
      <c r="F389">
        <f>SUM(Berekeningen!F487:BM487)</f>
        <v>1523891.9667590028</v>
      </c>
    </row>
    <row r="390" spans="1:6">
      <c r="A390" s="5"/>
      <c r="B390" s="6" t="s">
        <v>5</v>
      </c>
      <c r="C390" s="6" t="s">
        <v>29</v>
      </c>
      <c r="D390" s="5"/>
      <c r="F390">
        <f>SUM(Berekeningen!F488:BM488)</f>
        <v>3085180.055401661</v>
      </c>
    </row>
    <row r="391" spans="1:6">
      <c r="A391" s="5"/>
      <c r="B391" s="5" t="s">
        <v>5</v>
      </c>
      <c r="C391" s="5" t="s">
        <v>118</v>
      </c>
      <c r="D391" s="5"/>
      <c r="F391">
        <f>SUM(Berekeningen!F489:BM489)</f>
        <v>0</v>
      </c>
    </row>
    <row r="392" spans="1:6">
      <c r="A392" s="5"/>
      <c r="B392" s="6" t="s">
        <v>5</v>
      </c>
      <c r="C392" s="6" t="s">
        <v>32</v>
      </c>
      <c r="D392" s="5"/>
      <c r="F392">
        <f>SUM(Berekeningen!F490:BM490)</f>
        <v>0</v>
      </c>
    </row>
    <row r="393" spans="1:6">
      <c r="A393" s="5"/>
      <c r="B393" s="5"/>
      <c r="C393" s="5"/>
      <c r="D393" s="5"/>
    </row>
  </sheetData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2BC1-1BDF-624F-BFE6-2EDD0EFC8399}">
  <sheetPr codeName="Sheet7"/>
  <dimension ref="B3:M204"/>
  <sheetViews>
    <sheetView zoomScale="93" workbookViewId="0"/>
  </sheetViews>
  <sheetFormatPr defaultColWidth="10.83203125" defaultRowHeight="15.5"/>
  <cols>
    <col min="1" max="1" width="10.83203125" style="3"/>
    <col min="2" max="2" width="32.58203125" style="3" bestFit="1" customWidth="1"/>
    <col min="3" max="3" width="37.58203125" style="3" bestFit="1" customWidth="1"/>
    <col min="4" max="4" width="37.58203125" style="3" customWidth="1"/>
    <col min="5" max="5" width="35.08203125" style="3" customWidth="1"/>
    <col min="6" max="16384" width="10.83203125" style="3"/>
  </cols>
  <sheetData>
    <row r="3" spans="2:13" ht="21">
      <c r="B3" s="33" t="s">
        <v>129</v>
      </c>
    </row>
    <row r="6" spans="2:13">
      <c r="B6" s="9" t="s">
        <v>1</v>
      </c>
    </row>
    <row r="8" spans="2:13">
      <c r="B8" s="28" t="s">
        <v>0</v>
      </c>
      <c r="C8" s="31"/>
      <c r="D8" s="29"/>
      <c r="E8" s="114">
        <v>2020</v>
      </c>
      <c r="F8" s="114"/>
      <c r="G8" s="114"/>
      <c r="H8" s="114">
        <v>2030</v>
      </c>
      <c r="I8" s="114"/>
      <c r="J8" s="114"/>
      <c r="K8" s="114">
        <v>2050</v>
      </c>
      <c r="L8" s="114"/>
      <c r="M8" s="114"/>
    </row>
    <row r="9" spans="2:13">
      <c r="B9" s="29"/>
      <c r="C9" s="29" t="s">
        <v>107</v>
      </c>
      <c r="D9" s="29" t="s">
        <v>108</v>
      </c>
      <c r="E9" s="29" t="s">
        <v>11</v>
      </c>
      <c r="F9" s="29" t="s">
        <v>12</v>
      </c>
      <c r="G9" s="29" t="s">
        <v>13</v>
      </c>
      <c r="H9" s="29" t="s">
        <v>11</v>
      </c>
      <c r="I9" s="29" t="s">
        <v>12</v>
      </c>
      <c r="J9" s="29" t="s">
        <v>13</v>
      </c>
      <c r="K9" s="29" t="s">
        <v>11</v>
      </c>
      <c r="L9" s="29" t="s">
        <v>12</v>
      </c>
      <c r="M9" s="29" t="s">
        <v>13</v>
      </c>
    </row>
    <row r="10" spans="2:13">
      <c r="B10" s="14" t="s">
        <v>4</v>
      </c>
      <c r="C10" s="13" t="s">
        <v>14</v>
      </c>
      <c r="D10" s="13" t="s">
        <v>65</v>
      </c>
      <c r="E10" s="13"/>
      <c r="F10" s="13"/>
      <c r="G10" s="13"/>
      <c r="H10" s="13"/>
      <c r="I10" s="13"/>
      <c r="J10" s="13"/>
      <c r="K10" s="13"/>
      <c r="L10" s="13"/>
      <c r="M10" s="13"/>
    </row>
    <row r="11" spans="2:13">
      <c r="B11" s="14" t="s">
        <v>4</v>
      </c>
      <c r="C11" s="13" t="s">
        <v>14</v>
      </c>
      <c r="D11" s="13" t="s">
        <v>66</v>
      </c>
      <c r="E11" s="13"/>
      <c r="F11" s="13"/>
      <c r="G11" s="13"/>
      <c r="H11" s="13"/>
      <c r="I11" s="13"/>
      <c r="J11" s="13"/>
      <c r="K11" s="13"/>
      <c r="L11" s="13"/>
      <c r="M11" s="13"/>
    </row>
    <row r="12" spans="2:13">
      <c r="B12" s="14" t="s">
        <v>4</v>
      </c>
      <c r="C12" s="13" t="s">
        <v>14</v>
      </c>
      <c r="D12" s="13" t="s">
        <v>63</v>
      </c>
      <c r="E12" s="13"/>
      <c r="F12" s="13"/>
      <c r="G12" s="13"/>
      <c r="H12" s="13"/>
      <c r="I12" s="13"/>
      <c r="J12" s="13"/>
      <c r="K12" s="13"/>
      <c r="L12" s="13"/>
      <c r="M12" s="13"/>
    </row>
    <row r="13" spans="2:13">
      <c r="B13" s="14" t="s">
        <v>4</v>
      </c>
      <c r="C13" s="13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2:13">
      <c r="B14" s="14" t="s">
        <v>4</v>
      </c>
      <c r="C14" s="11" t="s">
        <v>64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2:13">
      <c r="B15" s="14" t="s">
        <v>4</v>
      </c>
      <c r="C15" t="s">
        <v>109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2:13">
      <c r="B16" s="14" t="s">
        <v>4</v>
      </c>
      <c r="C16" s="13" t="s">
        <v>16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>
      <c r="B17" s="14" t="s">
        <v>4</v>
      </c>
      <c r="C17" s="13" t="s">
        <v>17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2:13">
      <c r="B18" s="14" t="s">
        <v>4</v>
      </c>
      <c r="C18" s="13" t="s">
        <v>18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>
      <c r="B19" s="14" t="s">
        <v>4</v>
      </c>
      <c r="C19" s="13" t="s">
        <v>19</v>
      </c>
      <c r="D19" s="13" t="s">
        <v>112</v>
      </c>
      <c r="E19" s="13"/>
      <c r="F19" s="13"/>
      <c r="G19" s="13"/>
      <c r="H19" s="13"/>
      <c r="I19" s="13"/>
      <c r="J19" s="13"/>
      <c r="K19" s="13"/>
      <c r="L19" s="13"/>
      <c r="M19" s="13"/>
    </row>
    <row r="20" spans="2:13">
      <c r="B20" s="14" t="s">
        <v>4</v>
      </c>
      <c r="C20" s="13" t="s">
        <v>19</v>
      </c>
      <c r="D20" s="13" t="s">
        <v>113</v>
      </c>
      <c r="E20" s="13"/>
      <c r="F20" s="13"/>
      <c r="G20" s="13"/>
      <c r="H20" s="13"/>
      <c r="I20" s="13"/>
      <c r="J20" s="13"/>
      <c r="K20" s="13"/>
      <c r="L20" s="13"/>
      <c r="M20" s="13"/>
    </row>
    <row r="21" spans="2:13">
      <c r="B21" s="14" t="s">
        <v>4</v>
      </c>
      <c r="C21" s="13" t="s">
        <v>19</v>
      </c>
      <c r="D21" s="13" t="s">
        <v>68</v>
      </c>
      <c r="E21" s="13"/>
      <c r="F21" s="13"/>
      <c r="G21" s="13"/>
      <c r="H21" s="13"/>
      <c r="I21" s="13"/>
      <c r="J21" s="13"/>
      <c r="K21" s="13"/>
      <c r="L21" s="13"/>
      <c r="M21" s="13"/>
    </row>
    <row r="22" spans="2:13" s="38" customFormat="1">
      <c r="B22" s="39" t="s">
        <v>4</v>
      </c>
      <c r="C22" s="37" t="s">
        <v>163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2:13">
      <c r="B23" s="14" t="s">
        <v>5</v>
      </c>
      <c r="C23" s="13" t="s">
        <v>20</v>
      </c>
      <c r="D23" s="13" t="s">
        <v>110</v>
      </c>
      <c r="E23" s="13"/>
      <c r="F23" s="13"/>
      <c r="G23" s="13"/>
      <c r="H23" s="13"/>
      <c r="I23" s="13"/>
      <c r="J23" s="13"/>
      <c r="K23" s="13"/>
      <c r="L23" s="13"/>
      <c r="M23" s="13"/>
    </row>
    <row r="24" spans="2:13">
      <c r="B24" s="14" t="s">
        <v>5</v>
      </c>
      <c r="C24" s="13" t="s">
        <v>20</v>
      </c>
      <c r="D24" s="13" t="s">
        <v>111</v>
      </c>
      <c r="E24" s="13"/>
      <c r="F24" s="13"/>
      <c r="G24" s="13"/>
      <c r="H24" s="13"/>
      <c r="I24" s="13"/>
      <c r="J24" s="13"/>
      <c r="K24" s="13"/>
      <c r="L24" s="13"/>
      <c r="M24" s="13"/>
    </row>
    <row r="25" spans="2:13">
      <c r="B25" s="14" t="s">
        <v>5</v>
      </c>
      <c r="C25" s="13" t="s">
        <v>21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3">
      <c r="B26" s="14" t="s">
        <v>5</v>
      </c>
      <c r="C26" s="13" t="s">
        <v>114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3" s="38" customFormat="1">
      <c r="B27" s="39" t="s">
        <v>5</v>
      </c>
      <c r="C27" s="37" t="s">
        <v>145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2:13" s="38" customFormat="1">
      <c r="B28" s="39" t="s">
        <v>5</v>
      </c>
      <c r="C28" s="37" t="s">
        <v>136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2:13">
      <c r="B29" s="14" t="s">
        <v>5</v>
      </c>
      <c r="C29" s="13" t="s">
        <v>22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1" spans="2:13">
      <c r="B31" s="28" t="s">
        <v>209</v>
      </c>
      <c r="C31" s="29"/>
      <c r="D31" s="29"/>
      <c r="E31" s="114">
        <v>2020</v>
      </c>
      <c r="F31" s="114"/>
      <c r="G31" s="114"/>
      <c r="H31" s="114">
        <v>2030</v>
      </c>
      <c r="I31" s="114"/>
      <c r="J31" s="114"/>
      <c r="K31" s="114">
        <v>2050</v>
      </c>
      <c r="L31" s="114"/>
      <c r="M31" s="114"/>
    </row>
    <row r="32" spans="2:13">
      <c r="B32" s="29"/>
      <c r="C32" s="29" t="s">
        <v>107</v>
      </c>
      <c r="D32" s="29" t="s">
        <v>108</v>
      </c>
      <c r="E32" s="29" t="s">
        <v>11</v>
      </c>
      <c r="F32" s="29" t="s">
        <v>12</v>
      </c>
      <c r="G32" s="29" t="s">
        <v>13</v>
      </c>
      <c r="H32" s="29" t="s">
        <v>11</v>
      </c>
      <c r="I32" s="29" t="s">
        <v>12</v>
      </c>
      <c r="J32" s="29" t="s">
        <v>13</v>
      </c>
      <c r="K32" s="29" t="s">
        <v>11</v>
      </c>
      <c r="L32" s="29" t="s">
        <v>12</v>
      </c>
      <c r="M32" s="29" t="s">
        <v>13</v>
      </c>
    </row>
    <row r="33" spans="2:13">
      <c r="B33" s="15" t="s">
        <v>4</v>
      </c>
      <c r="C33" s="13" t="s">
        <v>23</v>
      </c>
      <c r="D33" s="13" t="s">
        <v>115</v>
      </c>
      <c r="E33" s="13"/>
      <c r="F33" s="13"/>
      <c r="G33" s="13"/>
      <c r="H33" s="13"/>
      <c r="I33" s="13"/>
      <c r="J33" s="13"/>
      <c r="K33" s="13"/>
      <c r="L33" s="13"/>
      <c r="M33" s="13"/>
    </row>
    <row r="34" spans="2:13" s="4" customFormat="1">
      <c r="B34" s="35" t="s">
        <v>4</v>
      </c>
      <c r="C34" s="12" t="s">
        <v>23</v>
      </c>
      <c r="D34" s="12" t="s">
        <v>116</v>
      </c>
      <c r="E34" s="12"/>
      <c r="F34" s="12"/>
      <c r="G34" s="12"/>
      <c r="H34" s="12"/>
      <c r="I34" s="12"/>
      <c r="J34" s="12"/>
      <c r="K34" s="12"/>
      <c r="L34" s="12"/>
      <c r="M34" s="12"/>
    </row>
    <row r="35" spans="2:13">
      <c r="B35" s="15" t="s">
        <v>4</v>
      </c>
      <c r="C35" s="13" t="s">
        <v>192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2:13">
      <c r="B36" s="15" t="s">
        <v>4</v>
      </c>
      <c r="C36" s="13" t="s">
        <v>24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2:13">
      <c r="B37" s="15" t="s">
        <v>4</v>
      </c>
      <c r="C37" s="13" t="s">
        <v>26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3">
      <c r="B38" s="15" t="s">
        <v>4</v>
      </c>
      <c r="C38" s="13" t="s">
        <v>25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3" s="38" customFormat="1">
      <c r="B39" s="36" t="s">
        <v>4</v>
      </c>
      <c r="C39" s="37" t="s">
        <v>138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2:13" s="38" customFormat="1">
      <c r="B40" s="36" t="s">
        <v>4</v>
      </c>
      <c r="C40" s="37" t="s">
        <v>164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2:13">
      <c r="B41" s="15" t="s">
        <v>5</v>
      </c>
      <c r="C41" s="13" t="s">
        <v>117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3" spans="2:13">
      <c r="B43" s="28" t="s">
        <v>212</v>
      </c>
      <c r="C43" s="29"/>
      <c r="D43" s="29"/>
      <c r="E43" s="110">
        <v>2020</v>
      </c>
      <c r="F43" s="110"/>
      <c r="G43" s="110"/>
      <c r="H43" s="110">
        <v>2030</v>
      </c>
      <c r="I43" s="110"/>
      <c r="J43" s="110"/>
      <c r="K43" s="110">
        <v>2050</v>
      </c>
      <c r="L43" s="110"/>
      <c r="M43" s="110"/>
    </row>
    <row r="44" spans="2:13">
      <c r="B44" s="29"/>
      <c r="C44" s="29" t="s">
        <v>107</v>
      </c>
      <c r="D44" s="29" t="s">
        <v>108</v>
      </c>
      <c r="E44" s="30" t="s">
        <v>11</v>
      </c>
      <c r="F44" s="30" t="s">
        <v>12</v>
      </c>
      <c r="G44" s="30" t="s">
        <v>13</v>
      </c>
      <c r="H44" s="30" t="s">
        <v>11</v>
      </c>
      <c r="I44" s="30" t="s">
        <v>12</v>
      </c>
      <c r="J44" s="30" t="s">
        <v>13</v>
      </c>
      <c r="K44" s="30" t="s">
        <v>11</v>
      </c>
      <c r="L44" s="30" t="s">
        <v>12</v>
      </c>
      <c r="M44" s="30" t="s">
        <v>13</v>
      </c>
    </row>
    <row r="45" spans="2:13">
      <c r="B45" s="15" t="s">
        <v>4</v>
      </c>
      <c r="C45" s="13" t="s">
        <v>196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2:13">
      <c r="B46" s="15" t="s">
        <v>4</v>
      </c>
      <c r="C46" s="13" t="s">
        <v>197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2:13">
      <c r="B47" s="15" t="s">
        <v>4</v>
      </c>
      <c r="C47" s="13" t="s">
        <v>210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2:13">
      <c r="B48" s="15" t="s">
        <v>4</v>
      </c>
      <c r="C48" s="13" t="s">
        <v>30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2:13" s="38" customFormat="1">
      <c r="B49" s="36" t="s">
        <v>4</v>
      </c>
      <c r="C49" s="37" t="s">
        <v>148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spans="2:13">
      <c r="B50" s="15" t="s">
        <v>5</v>
      </c>
      <c r="C50" s="13" t="s">
        <v>31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2:13">
      <c r="B51" s="15" t="s">
        <v>5</v>
      </c>
      <c r="C51" s="13" t="s">
        <v>211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2:13">
      <c r="B52" s="15" t="s">
        <v>5</v>
      </c>
      <c r="C52" s="13" t="s">
        <v>29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2:13">
      <c r="B53" s="15" t="s">
        <v>5</v>
      </c>
      <c r="C53" s="13" t="s">
        <v>118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2:13">
      <c r="B54" s="15" t="s">
        <v>5</v>
      </c>
      <c r="C54" s="13" t="s">
        <v>28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2:13">
      <c r="B55" s="15" t="s">
        <v>5</v>
      </c>
      <c r="C55" s="13" t="s">
        <v>29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2:13" s="38" customFormat="1">
      <c r="B56" s="36" t="s">
        <v>5</v>
      </c>
      <c r="C56" s="37" t="s">
        <v>154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 spans="2:13" s="38" customFormat="1">
      <c r="B57" s="36" t="s">
        <v>5</v>
      </c>
      <c r="C57" s="37" t="s">
        <v>146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2:13" s="38" customFormat="1">
      <c r="B58" s="36" t="s">
        <v>5</v>
      </c>
      <c r="C58" s="37" t="s">
        <v>137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spans="2:13">
      <c r="B59" s="15" t="s">
        <v>5</v>
      </c>
      <c r="C59" s="13" t="s">
        <v>32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2" spans="2:13">
      <c r="B62" s="9" t="s">
        <v>2</v>
      </c>
    </row>
    <row r="64" spans="2:13">
      <c r="B64" s="28" t="s">
        <v>0</v>
      </c>
      <c r="C64" s="31"/>
      <c r="D64" s="29"/>
      <c r="E64" s="114">
        <v>2020</v>
      </c>
      <c r="F64" s="114"/>
      <c r="G64" s="114"/>
      <c r="H64" s="114">
        <v>2030</v>
      </c>
      <c r="I64" s="114"/>
      <c r="J64" s="114"/>
      <c r="K64" s="114">
        <v>2050</v>
      </c>
      <c r="L64" s="114"/>
      <c r="M64" s="114"/>
    </row>
    <row r="65" spans="2:13">
      <c r="B65" s="29"/>
      <c r="C65" s="29" t="s">
        <v>107</v>
      </c>
      <c r="D65" s="29" t="s">
        <v>108</v>
      </c>
      <c r="E65" s="29" t="s">
        <v>11</v>
      </c>
      <c r="F65" s="29" t="s">
        <v>12</v>
      </c>
      <c r="G65" s="29" t="s">
        <v>13</v>
      </c>
      <c r="H65" s="29" t="s">
        <v>11</v>
      </c>
      <c r="I65" s="29" t="s">
        <v>12</v>
      </c>
      <c r="J65" s="29" t="s">
        <v>13</v>
      </c>
      <c r="K65" s="29" t="s">
        <v>11</v>
      </c>
      <c r="L65" s="29" t="s">
        <v>12</v>
      </c>
      <c r="M65" s="29" t="s">
        <v>13</v>
      </c>
    </row>
    <row r="66" spans="2:13">
      <c r="B66" s="14" t="s">
        <v>4</v>
      </c>
      <c r="C66" s="13" t="s">
        <v>14</v>
      </c>
      <c r="D66" s="13" t="s">
        <v>65</v>
      </c>
      <c r="E66" s="13"/>
      <c r="F66" s="13"/>
      <c r="G66" s="13"/>
      <c r="H66" s="13"/>
      <c r="I66" s="13"/>
      <c r="J66" s="13"/>
      <c r="K66" s="13"/>
      <c r="L66" s="13"/>
      <c r="M66" s="13"/>
    </row>
    <row r="67" spans="2:13">
      <c r="B67" s="14" t="s">
        <v>4</v>
      </c>
      <c r="C67" s="13" t="s">
        <v>14</v>
      </c>
      <c r="D67" s="13" t="s">
        <v>66</v>
      </c>
      <c r="E67" s="13"/>
      <c r="F67" s="13"/>
      <c r="G67" s="13"/>
      <c r="H67" s="13"/>
      <c r="I67" s="13"/>
      <c r="J67" s="13"/>
      <c r="K67" s="13"/>
      <c r="L67" s="13"/>
      <c r="M67" s="13"/>
    </row>
    <row r="68" spans="2:13">
      <c r="B68" s="14" t="s">
        <v>4</v>
      </c>
      <c r="C68" s="13" t="s">
        <v>14</v>
      </c>
      <c r="D68" s="13" t="s">
        <v>63</v>
      </c>
      <c r="E68" s="13"/>
      <c r="F68" s="13"/>
      <c r="G68" s="13"/>
      <c r="H68" s="13"/>
      <c r="I68" s="13"/>
      <c r="J68" s="13"/>
      <c r="K68" s="13"/>
      <c r="L68" s="13"/>
      <c r="M68" s="13"/>
    </row>
    <row r="69" spans="2:13">
      <c r="B69" s="14" t="s">
        <v>4</v>
      </c>
      <c r="C69" s="13" t="s">
        <v>15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2:13">
      <c r="B70" s="14" t="s">
        <v>4</v>
      </c>
      <c r="C70" s="13" t="s">
        <v>64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2:13">
      <c r="B71" s="14" t="s">
        <v>4</v>
      </c>
      <c r="C71" s="13" t="s">
        <v>120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2:13">
      <c r="B72" s="14" t="s">
        <v>4</v>
      </c>
      <c r="C72" s="13" t="s">
        <v>16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2:13">
      <c r="B73" s="14" t="s">
        <v>4</v>
      </c>
      <c r="C73" s="13" t="s">
        <v>17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2:13">
      <c r="B74" s="14" t="s">
        <v>4</v>
      </c>
      <c r="C74" s="13" t="s">
        <v>18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2:13">
      <c r="B75" s="14" t="s">
        <v>4</v>
      </c>
      <c r="C75" s="13" t="s">
        <v>19</v>
      </c>
      <c r="D75" s="13" t="s">
        <v>112</v>
      </c>
      <c r="E75" s="13"/>
      <c r="F75" s="13"/>
      <c r="G75" s="13"/>
      <c r="H75" s="13"/>
      <c r="I75" s="13"/>
      <c r="J75" s="13"/>
      <c r="K75" s="13"/>
      <c r="L75" s="13"/>
      <c r="M75" s="13"/>
    </row>
    <row r="76" spans="2:13">
      <c r="B76" s="14" t="s">
        <v>4</v>
      </c>
      <c r="C76" s="13" t="s">
        <v>19</v>
      </c>
      <c r="D76" s="13" t="s">
        <v>113</v>
      </c>
      <c r="E76" s="13"/>
      <c r="F76" s="13"/>
      <c r="G76" s="13"/>
      <c r="H76" s="13"/>
      <c r="I76" s="13"/>
      <c r="J76" s="13"/>
      <c r="K76" s="13"/>
      <c r="L76" s="13"/>
      <c r="M76" s="13"/>
    </row>
    <row r="77" spans="2:13">
      <c r="B77" s="14" t="s">
        <v>4</v>
      </c>
      <c r="C77" s="13" t="s">
        <v>19</v>
      </c>
      <c r="D77" s="13" t="s">
        <v>68</v>
      </c>
      <c r="E77" s="13"/>
      <c r="F77" s="13"/>
      <c r="G77" s="13"/>
      <c r="H77" s="13"/>
      <c r="I77" s="13"/>
      <c r="J77" s="13"/>
      <c r="K77" s="13"/>
      <c r="L77" s="13"/>
      <c r="M77" s="13"/>
    </row>
    <row r="78" spans="2:13" s="38" customFormat="1">
      <c r="B78" s="39" t="s">
        <v>4</v>
      </c>
      <c r="C78" s="37" t="s">
        <v>163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spans="2:13">
      <c r="B79" s="14" t="s">
        <v>5</v>
      </c>
      <c r="C79" s="13" t="s">
        <v>20</v>
      </c>
      <c r="D79" s="13" t="s">
        <v>110</v>
      </c>
      <c r="E79" s="13"/>
      <c r="F79" s="13"/>
      <c r="G79" s="13"/>
      <c r="H79" s="13"/>
      <c r="I79" s="13"/>
      <c r="J79" s="13"/>
      <c r="K79" s="13"/>
      <c r="L79" s="13"/>
      <c r="M79" s="13"/>
    </row>
    <row r="80" spans="2:13">
      <c r="B80" s="14" t="s">
        <v>5</v>
      </c>
      <c r="C80" s="13" t="s">
        <v>20</v>
      </c>
      <c r="D80" s="13" t="s">
        <v>111</v>
      </c>
      <c r="E80" s="13"/>
      <c r="F80" s="13"/>
      <c r="G80" s="13"/>
      <c r="H80" s="13"/>
      <c r="I80" s="13"/>
      <c r="J80" s="13"/>
      <c r="K80" s="13"/>
      <c r="L80" s="13"/>
      <c r="M80" s="13"/>
    </row>
    <row r="81" spans="2:13">
      <c r="B81" s="14" t="s">
        <v>5</v>
      </c>
      <c r="C81" s="13" t="s">
        <v>21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2:13">
      <c r="B82" s="14" t="s">
        <v>5</v>
      </c>
      <c r="C82" s="13" t="s">
        <v>114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2:13" s="38" customFormat="1">
      <c r="B83" s="39" t="s">
        <v>5</v>
      </c>
      <c r="C83" s="37" t="s">
        <v>145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2:13" s="38" customFormat="1">
      <c r="B84" s="39" t="s">
        <v>5</v>
      </c>
      <c r="C84" s="37" t="s">
        <v>136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spans="2:13">
      <c r="B85" s="14" t="s">
        <v>5</v>
      </c>
      <c r="C85" s="13" t="s">
        <v>22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7" spans="2:13">
      <c r="B87" s="28" t="s">
        <v>209</v>
      </c>
      <c r="C87" s="29"/>
      <c r="D87" s="29"/>
      <c r="E87" s="114">
        <v>2020</v>
      </c>
      <c r="F87" s="114"/>
      <c r="G87" s="114"/>
      <c r="H87" s="114">
        <v>2030</v>
      </c>
      <c r="I87" s="114"/>
      <c r="J87" s="114"/>
      <c r="K87" s="114">
        <v>2050</v>
      </c>
      <c r="L87" s="114"/>
      <c r="M87" s="114"/>
    </row>
    <row r="88" spans="2:13">
      <c r="B88" s="29"/>
      <c r="C88" s="29" t="s">
        <v>107</v>
      </c>
      <c r="D88" s="29" t="s">
        <v>108</v>
      </c>
      <c r="E88" s="29" t="s">
        <v>11</v>
      </c>
      <c r="F88" s="29" t="s">
        <v>12</v>
      </c>
      <c r="G88" s="29" t="s">
        <v>13</v>
      </c>
      <c r="H88" s="29" t="s">
        <v>11</v>
      </c>
      <c r="I88" s="29" t="s">
        <v>12</v>
      </c>
      <c r="J88" s="29" t="s">
        <v>13</v>
      </c>
      <c r="K88" s="29" t="s">
        <v>11</v>
      </c>
      <c r="L88" s="29" t="s">
        <v>12</v>
      </c>
      <c r="M88" s="29" t="s">
        <v>13</v>
      </c>
    </row>
    <row r="89" spans="2:13">
      <c r="B89" s="15" t="s">
        <v>4</v>
      </c>
      <c r="C89" s="13" t="s">
        <v>23</v>
      </c>
      <c r="D89" s="13" t="s">
        <v>115</v>
      </c>
      <c r="E89" s="13"/>
      <c r="F89" s="13"/>
      <c r="G89" s="13"/>
      <c r="H89" s="13"/>
      <c r="I89" s="13"/>
      <c r="J89" s="13"/>
      <c r="K89" s="13"/>
      <c r="L89" s="13"/>
      <c r="M89" s="13"/>
    </row>
    <row r="90" spans="2:13">
      <c r="B90" s="15" t="s">
        <v>4</v>
      </c>
      <c r="C90" s="13" t="s">
        <v>23</v>
      </c>
      <c r="D90" s="13" t="s">
        <v>116</v>
      </c>
      <c r="E90" s="13"/>
      <c r="F90" s="13"/>
      <c r="G90" s="13"/>
      <c r="H90" s="13"/>
      <c r="I90" s="13"/>
      <c r="J90" s="13"/>
      <c r="K90" s="13"/>
      <c r="L90" s="13"/>
      <c r="M90" s="13"/>
    </row>
    <row r="91" spans="2:13">
      <c r="B91" s="15" t="s">
        <v>4</v>
      </c>
      <c r="C91" s="13" t="s">
        <v>192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2:13">
      <c r="B92" s="15" t="s">
        <v>4</v>
      </c>
      <c r="C92" s="13" t="s">
        <v>24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2:13">
      <c r="B93" s="15" t="s">
        <v>4</v>
      </c>
      <c r="C93" s="13" t="s">
        <v>26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2:13">
      <c r="B94" s="15" t="s">
        <v>4</v>
      </c>
      <c r="C94" s="13" t="s">
        <v>25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2:13" s="38" customFormat="1">
      <c r="B95" s="36" t="s">
        <v>4</v>
      </c>
      <c r="C95" s="37" t="s">
        <v>138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3" s="38" customFormat="1">
      <c r="B96" s="36" t="s">
        <v>4</v>
      </c>
      <c r="C96" s="37" t="s">
        <v>164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 spans="2:13">
      <c r="B97" s="15" t="s">
        <v>5</v>
      </c>
      <c r="C97" s="13" t="s">
        <v>117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9" spans="2:13">
      <c r="B99" s="28" t="s">
        <v>212</v>
      </c>
      <c r="C99" s="29"/>
      <c r="D99" s="29"/>
      <c r="E99" s="110">
        <v>2020</v>
      </c>
      <c r="F99" s="110"/>
      <c r="G99" s="110"/>
      <c r="H99" s="110">
        <v>2030</v>
      </c>
      <c r="I99" s="110"/>
      <c r="J99" s="110"/>
      <c r="K99" s="110">
        <v>2050</v>
      </c>
      <c r="L99" s="110"/>
      <c r="M99" s="110"/>
    </row>
    <row r="100" spans="2:13">
      <c r="B100" s="29"/>
      <c r="C100" s="29" t="s">
        <v>107</v>
      </c>
      <c r="D100" s="29" t="s">
        <v>108</v>
      </c>
      <c r="E100" s="30" t="s">
        <v>11</v>
      </c>
      <c r="F100" s="30" t="s">
        <v>12</v>
      </c>
      <c r="G100" s="30" t="s">
        <v>13</v>
      </c>
      <c r="H100" s="30" t="s">
        <v>11</v>
      </c>
      <c r="I100" s="30" t="s">
        <v>12</v>
      </c>
      <c r="J100" s="30" t="s">
        <v>13</v>
      </c>
      <c r="K100" s="30" t="s">
        <v>11</v>
      </c>
      <c r="L100" s="30" t="s">
        <v>12</v>
      </c>
      <c r="M100" s="30" t="s">
        <v>13</v>
      </c>
    </row>
    <row r="101" spans="2:13">
      <c r="B101" s="15" t="s">
        <v>4</v>
      </c>
      <c r="C101" s="13" t="s">
        <v>196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2:13">
      <c r="B102" s="15" t="s">
        <v>4</v>
      </c>
      <c r="C102" s="13" t="s">
        <v>197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2:13">
      <c r="B103" s="15" t="s">
        <v>4</v>
      </c>
      <c r="C103" s="13" t="s">
        <v>210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2:13">
      <c r="B104" s="15" t="s">
        <v>4</v>
      </c>
      <c r="C104" s="13" t="s">
        <v>30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2:13" s="38" customFormat="1">
      <c r="B105" s="36" t="s">
        <v>4</v>
      </c>
      <c r="C105" s="37" t="s">
        <v>148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</row>
    <row r="106" spans="2:13">
      <c r="B106" s="15" t="s">
        <v>5</v>
      </c>
      <c r="C106" s="13" t="s">
        <v>31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2:13">
      <c r="B107" s="15" t="s">
        <v>5</v>
      </c>
      <c r="C107" s="13" t="s">
        <v>211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2:13">
      <c r="B108" s="15" t="s">
        <v>5</v>
      </c>
      <c r="C108" s="13" t="s">
        <v>29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2:13">
      <c r="B109" s="15" t="s">
        <v>5</v>
      </c>
      <c r="C109" s="13" t="s">
        <v>27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2:13">
      <c r="B110" s="15" t="s">
        <v>5</v>
      </c>
      <c r="C110" s="13" t="s">
        <v>28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2:13">
      <c r="B111" s="15" t="s">
        <v>5</v>
      </c>
      <c r="C111" s="13" t="s">
        <v>29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2:13" s="38" customFormat="1">
      <c r="B112" s="36" t="s">
        <v>5</v>
      </c>
      <c r="C112" s="37" t="s">
        <v>154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 spans="2:13" s="38" customFormat="1">
      <c r="B113" s="36" t="s">
        <v>5</v>
      </c>
      <c r="C113" s="37" t="s">
        <v>146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</row>
    <row r="114" spans="2:13" s="38" customFormat="1">
      <c r="B114" s="36" t="s">
        <v>5</v>
      </c>
      <c r="C114" s="37" t="s">
        <v>137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spans="2:13">
      <c r="B115" s="15" t="s">
        <v>5</v>
      </c>
      <c r="C115" s="13" t="s">
        <v>32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2:13">
      <c r="B116" s="10"/>
    </row>
    <row r="118" spans="2:13">
      <c r="B118" s="9" t="s">
        <v>3</v>
      </c>
    </row>
    <row r="120" spans="2:13">
      <c r="B120" s="28" t="s">
        <v>0</v>
      </c>
      <c r="C120" s="31"/>
      <c r="D120" s="29"/>
      <c r="E120" s="114">
        <v>2020</v>
      </c>
      <c r="F120" s="114"/>
      <c r="G120" s="114"/>
      <c r="H120" s="114">
        <v>2030</v>
      </c>
      <c r="I120" s="114"/>
      <c r="J120" s="114"/>
      <c r="K120" s="114">
        <v>2050</v>
      </c>
      <c r="L120" s="114"/>
      <c r="M120" s="114"/>
    </row>
    <row r="121" spans="2:13">
      <c r="B121" s="29"/>
      <c r="C121" s="29" t="s">
        <v>107</v>
      </c>
      <c r="D121" s="29" t="s">
        <v>108</v>
      </c>
      <c r="E121" s="29" t="s">
        <v>11</v>
      </c>
      <c r="F121" s="29" t="s">
        <v>12</v>
      </c>
      <c r="G121" s="29" t="s">
        <v>13</v>
      </c>
      <c r="H121" s="29" t="s">
        <v>11</v>
      </c>
      <c r="I121" s="29" t="s">
        <v>12</v>
      </c>
      <c r="J121" s="29" t="s">
        <v>13</v>
      </c>
      <c r="K121" s="29" t="s">
        <v>11</v>
      </c>
      <c r="L121" s="29" t="s">
        <v>12</v>
      </c>
      <c r="M121" s="29" t="s">
        <v>13</v>
      </c>
    </row>
    <row r="122" spans="2:13">
      <c r="B122" s="14" t="s">
        <v>4</v>
      </c>
      <c r="C122" s="13" t="s">
        <v>14</v>
      </c>
      <c r="D122" s="13" t="s">
        <v>65</v>
      </c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2:13">
      <c r="B123" s="14" t="s">
        <v>4</v>
      </c>
      <c r="C123" s="13" t="s">
        <v>14</v>
      </c>
      <c r="D123" s="13" t="s">
        <v>66</v>
      </c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2:13">
      <c r="B124" s="14" t="s">
        <v>4</v>
      </c>
      <c r="C124" s="13" t="s">
        <v>14</v>
      </c>
      <c r="D124" s="13" t="s">
        <v>63</v>
      </c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2:13">
      <c r="B125" s="14" t="s">
        <v>4</v>
      </c>
      <c r="C125" s="13" t="s">
        <v>15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2:13">
      <c r="B126" s="14" t="s">
        <v>4</v>
      </c>
      <c r="C126" s="13" t="s">
        <v>64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2:13">
      <c r="B127" s="14" t="s">
        <v>4</v>
      </c>
      <c r="C127" s="13" t="s">
        <v>120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2:13">
      <c r="B128" s="14" t="s">
        <v>4</v>
      </c>
      <c r="C128" s="13" t="s">
        <v>16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2:13">
      <c r="B129" s="14" t="s">
        <v>4</v>
      </c>
      <c r="C129" s="13" t="s">
        <v>17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2:13">
      <c r="B130" s="14" t="s">
        <v>4</v>
      </c>
      <c r="C130" s="13" t="s">
        <v>18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2:13">
      <c r="B131" s="14" t="s">
        <v>4</v>
      </c>
      <c r="C131" s="13" t="s">
        <v>19</v>
      </c>
      <c r="D131" s="13" t="s">
        <v>112</v>
      </c>
      <c r="E131" s="13"/>
      <c r="F131" s="13"/>
      <c r="G131" s="13" t="s">
        <v>171</v>
      </c>
      <c r="H131" s="13"/>
      <c r="I131" s="13"/>
      <c r="J131" s="13"/>
      <c r="K131" s="13"/>
      <c r="L131" s="13"/>
      <c r="M131" s="13"/>
    </row>
    <row r="132" spans="2:13">
      <c r="B132" s="14" t="s">
        <v>4</v>
      </c>
      <c r="C132" s="13" t="s">
        <v>19</v>
      </c>
      <c r="D132" s="13" t="s">
        <v>113</v>
      </c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2:13">
      <c r="B133" s="14" t="s">
        <v>4</v>
      </c>
      <c r="C133" s="13" t="s">
        <v>19</v>
      </c>
      <c r="D133" s="13" t="s">
        <v>68</v>
      </c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2:13" s="38" customFormat="1">
      <c r="B134" s="39" t="s">
        <v>4</v>
      </c>
      <c r="C134" s="37" t="s">
        <v>163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 spans="2:13">
      <c r="B135" s="14" t="s">
        <v>5</v>
      </c>
      <c r="C135" s="13" t="s">
        <v>20</v>
      </c>
      <c r="D135" s="13" t="s">
        <v>110</v>
      </c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2:13">
      <c r="B136" s="14" t="s">
        <v>5</v>
      </c>
      <c r="C136" s="13" t="s">
        <v>20</v>
      </c>
      <c r="D136" s="13" t="s">
        <v>111</v>
      </c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2:13">
      <c r="B137" s="14" t="s">
        <v>5</v>
      </c>
      <c r="C137" s="13" t="s">
        <v>21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2:13">
      <c r="B138" s="14" t="s">
        <v>5</v>
      </c>
      <c r="C138" s="13" t="s">
        <v>114</v>
      </c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2:13" s="38" customFormat="1">
      <c r="B139" s="39" t="s">
        <v>5</v>
      </c>
      <c r="C139" s="37" t="s">
        <v>145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</row>
    <row r="140" spans="2:13" s="38" customFormat="1">
      <c r="B140" s="39" t="s">
        <v>5</v>
      </c>
      <c r="C140" s="37" t="s">
        <v>136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</row>
    <row r="141" spans="2:13">
      <c r="B141" s="14" t="s">
        <v>5</v>
      </c>
      <c r="C141" s="13" t="s">
        <v>22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3" spans="2:13">
      <c r="B143" s="28" t="s">
        <v>209</v>
      </c>
      <c r="C143" s="29"/>
      <c r="D143" s="29"/>
      <c r="E143" s="114">
        <v>2020</v>
      </c>
      <c r="F143" s="114"/>
      <c r="G143" s="114"/>
      <c r="H143" s="114">
        <v>2030</v>
      </c>
      <c r="I143" s="114"/>
      <c r="J143" s="114"/>
      <c r="K143" s="114">
        <v>2050</v>
      </c>
      <c r="L143" s="114"/>
      <c r="M143" s="114"/>
    </row>
    <row r="144" spans="2:13">
      <c r="B144" s="29"/>
      <c r="C144" s="29" t="s">
        <v>107</v>
      </c>
      <c r="D144" s="29" t="s">
        <v>108</v>
      </c>
      <c r="E144" s="29" t="s">
        <v>11</v>
      </c>
      <c r="F144" s="29" t="s">
        <v>12</v>
      </c>
      <c r="G144" s="29" t="s">
        <v>13</v>
      </c>
      <c r="H144" s="29" t="s">
        <v>11</v>
      </c>
      <c r="I144" s="29" t="s">
        <v>12</v>
      </c>
      <c r="J144" s="29" t="s">
        <v>13</v>
      </c>
      <c r="K144" s="29" t="s">
        <v>11</v>
      </c>
      <c r="L144" s="29" t="s">
        <v>12</v>
      </c>
      <c r="M144" s="29" t="s">
        <v>13</v>
      </c>
    </row>
    <row r="145" spans="2:13">
      <c r="B145" s="15" t="s">
        <v>4</v>
      </c>
      <c r="C145" s="13" t="s">
        <v>23</v>
      </c>
      <c r="D145" s="13" t="s">
        <v>115</v>
      </c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2:13">
      <c r="B146" s="15" t="s">
        <v>4</v>
      </c>
      <c r="C146" s="13" t="s">
        <v>23</v>
      </c>
      <c r="D146" s="13" t="s">
        <v>116</v>
      </c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2:13">
      <c r="B147" s="15" t="s">
        <v>4</v>
      </c>
      <c r="C147" s="13" t="s">
        <v>192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2:13">
      <c r="B148" s="15" t="s">
        <v>4</v>
      </c>
      <c r="C148" s="13" t="s">
        <v>24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2:13">
      <c r="B149" s="15" t="s">
        <v>4</v>
      </c>
      <c r="C149" s="13" t="s">
        <v>26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2:13">
      <c r="B150" s="15" t="s">
        <v>4</v>
      </c>
      <c r="C150" s="13" t="s">
        <v>25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2:13" s="38" customFormat="1">
      <c r="B151" s="36" t="s">
        <v>4</v>
      </c>
      <c r="C151" s="37" t="s">
        <v>138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</row>
    <row r="152" spans="2:13" s="38" customFormat="1">
      <c r="B152" s="36" t="s">
        <v>4</v>
      </c>
      <c r="C152" s="37" t="s">
        <v>164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</row>
    <row r="153" spans="2:13">
      <c r="B153" s="15" t="s">
        <v>5</v>
      </c>
      <c r="C153" s="13" t="s">
        <v>117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5" spans="2:13">
      <c r="B155" s="28" t="s">
        <v>212</v>
      </c>
      <c r="C155" s="29"/>
      <c r="D155" s="29"/>
      <c r="E155" s="110">
        <v>2020</v>
      </c>
      <c r="F155" s="110"/>
      <c r="G155" s="110"/>
      <c r="H155" s="110">
        <v>2030</v>
      </c>
      <c r="I155" s="110"/>
      <c r="J155" s="110"/>
      <c r="K155" s="110">
        <v>2050</v>
      </c>
      <c r="L155" s="110"/>
      <c r="M155" s="110"/>
    </row>
    <row r="156" spans="2:13">
      <c r="B156" s="29"/>
      <c r="C156" s="29" t="s">
        <v>107</v>
      </c>
      <c r="D156" s="29" t="s">
        <v>108</v>
      </c>
      <c r="E156" s="30" t="s">
        <v>11</v>
      </c>
      <c r="F156" s="30" t="s">
        <v>12</v>
      </c>
      <c r="G156" s="30" t="s">
        <v>13</v>
      </c>
      <c r="H156" s="30" t="s">
        <v>11</v>
      </c>
      <c r="I156" s="30" t="s">
        <v>12</v>
      </c>
      <c r="J156" s="30" t="s">
        <v>13</v>
      </c>
      <c r="K156" s="30" t="s">
        <v>11</v>
      </c>
      <c r="L156" s="30" t="s">
        <v>12</v>
      </c>
      <c r="M156" s="30" t="s">
        <v>13</v>
      </c>
    </row>
    <row r="157" spans="2:13">
      <c r="B157" s="15" t="s">
        <v>4</v>
      </c>
      <c r="C157" s="13" t="s">
        <v>196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2:13">
      <c r="B158" s="15" t="s">
        <v>4</v>
      </c>
      <c r="C158" s="13" t="s">
        <v>197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2:13">
      <c r="B159" s="15" t="s">
        <v>4</v>
      </c>
      <c r="C159" s="13" t="s">
        <v>210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2:13">
      <c r="B160" s="15" t="s">
        <v>4</v>
      </c>
      <c r="C160" s="13" t="s">
        <v>30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2:13" s="38" customFormat="1">
      <c r="B161" s="36" t="s">
        <v>4</v>
      </c>
      <c r="C161" s="37" t="s">
        <v>148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</row>
    <row r="162" spans="2:13">
      <c r="B162" s="15" t="s">
        <v>5</v>
      </c>
      <c r="C162" s="13" t="s">
        <v>31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2:13">
      <c r="B163" s="15" t="s">
        <v>5</v>
      </c>
      <c r="C163" s="13" t="s">
        <v>211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2:13">
      <c r="B164" s="15" t="s">
        <v>5</v>
      </c>
      <c r="C164" s="13" t="s">
        <v>29</v>
      </c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2:13">
      <c r="B165" s="15" t="s">
        <v>5</v>
      </c>
      <c r="C165" s="13" t="s">
        <v>27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2:13">
      <c r="B166" s="15" t="s">
        <v>5</v>
      </c>
      <c r="C166" s="13" t="s">
        <v>28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2:13">
      <c r="B167" s="15" t="s">
        <v>5</v>
      </c>
      <c r="C167" s="13" t="s">
        <v>29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2:13" s="38" customFormat="1">
      <c r="B168" s="36" t="s">
        <v>5</v>
      </c>
      <c r="C168" s="37" t="s">
        <v>154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</row>
    <row r="169" spans="2:13" s="38" customFormat="1">
      <c r="B169" s="36" t="s">
        <v>5</v>
      </c>
      <c r="C169" s="37" t="s">
        <v>146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</row>
    <row r="170" spans="2:13" s="38" customFormat="1">
      <c r="B170" s="36" t="s">
        <v>5</v>
      </c>
      <c r="C170" s="37" t="s">
        <v>137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</row>
    <row r="171" spans="2:13">
      <c r="B171" s="15" t="s">
        <v>5</v>
      </c>
      <c r="C171" s="13" t="s">
        <v>32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5" spans="2:13" ht="21">
      <c r="B175" s="33" t="s">
        <v>44</v>
      </c>
    </row>
    <row r="177" spans="2:12">
      <c r="B177" s="32"/>
      <c r="C177" s="32"/>
      <c r="D177" s="105" t="s">
        <v>1</v>
      </c>
      <c r="E177" s="105"/>
      <c r="F177" s="105"/>
      <c r="G177" s="105" t="s">
        <v>2</v>
      </c>
      <c r="H177" s="105"/>
      <c r="I177" s="105"/>
      <c r="J177" s="105" t="s">
        <v>3</v>
      </c>
      <c r="K177" s="105"/>
      <c r="L177" s="105"/>
    </row>
    <row r="178" spans="2:12">
      <c r="B178" s="32"/>
      <c r="C178" s="32"/>
      <c r="D178" s="32">
        <v>2020</v>
      </c>
      <c r="E178" s="32">
        <v>2030</v>
      </c>
      <c r="F178" s="32">
        <v>2050</v>
      </c>
      <c r="G178" s="32">
        <v>2020</v>
      </c>
      <c r="H178" s="32">
        <v>2030</v>
      </c>
      <c r="I178" s="32">
        <v>2050</v>
      </c>
      <c r="J178" s="32">
        <v>2020</v>
      </c>
      <c r="K178" s="32">
        <v>2030</v>
      </c>
      <c r="L178" s="32">
        <v>2050</v>
      </c>
    </row>
    <row r="179" spans="2:12">
      <c r="B179" s="26" t="s">
        <v>7</v>
      </c>
      <c r="C179" s="26" t="s">
        <v>9</v>
      </c>
      <c r="D179" s="27"/>
      <c r="E179" s="27"/>
      <c r="F179" s="27"/>
      <c r="G179" s="27"/>
      <c r="H179" s="27"/>
      <c r="I179" s="27"/>
      <c r="J179" s="27"/>
      <c r="K179" s="27"/>
      <c r="L179" s="27"/>
    </row>
    <row r="180" spans="2:12">
      <c r="B180" s="28" t="s">
        <v>8</v>
      </c>
      <c r="C180" s="28" t="s">
        <v>10</v>
      </c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2:12">
      <c r="B181" s="26" t="s">
        <v>133</v>
      </c>
      <c r="C181" s="26" t="s">
        <v>46</v>
      </c>
      <c r="D181" s="27"/>
      <c r="E181" s="27"/>
      <c r="F181" s="27"/>
      <c r="G181" s="27"/>
      <c r="H181" s="27"/>
      <c r="I181" s="27"/>
      <c r="J181" s="27"/>
      <c r="K181" s="27"/>
      <c r="L181" s="27"/>
    </row>
    <row r="182" spans="2:12">
      <c r="B182" s="29" t="s">
        <v>122</v>
      </c>
      <c r="C182" s="29" t="s">
        <v>49</v>
      </c>
      <c r="D182" s="29"/>
      <c r="E182" s="29"/>
      <c r="F182" s="29"/>
      <c r="G182" s="29"/>
      <c r="H182" s="29"/>
      <c r="I182" s="29"/>
      <c r="J182" s="29"/>
      <c r="K182" s="29"/>
      <c r="L182" s="29"/>
    </row>
    <row r="183" spans="2:12">
      <c r="B183" s="27" t="s">
        <v>65</v>
      </c>
      <c r="C183" s="27" t="s">
        <v>50</v>
      </c>
      <c r="D183" s="27"/>
      <c r="E183" s="27"/>
      <c r="F183" s="27"/>
      <c r="G183" s="27"/>
      <c r="H183" s="27"/>
      <c r="I183" s="27"/>
      <c r="J183" s="27"/>
      <c r="K183" s="27"/>
      <c r="L183" s="27"/>
    </row>
    <row r="184" spans="2:12">
      <c r="B184" s="29" t="s">
        <v>66</v>
      </c>
      <c r="C184" s="29" t="s">
        <v>50</v>
      </c>
      <c r="D184" s="29"/>
      <c r="E184" s="29"/>
      <c r="F184" s="29"/>
      <c r="G184" s="29"/>
      <c r="H184" s="29"/>
      <c r="I184" s="29"/>
      <c r="J184" s="29"/>
      <c r="K184" s="29"/>
      <c r="L184" s="29"/>
    </row>
    <row r="185" spans="2:12">
      <c r="B185" s="27" t="s">
        <v>42</v>
      </c>
      <c r="C185" s="27" t="s">
        <v>51</v>
      </c>
      <c r="D185" s="27"/>
      <c r="E185" s="27"/>
      <c r="F185" s="27"/>
      <c r="G185" s="27"/>
      <c r="H185" s="27"/>
      <c r="I185" s="27"/>
      <c r="J185" s="27"/>
      <c r="K185" s="27"/>
      <c r="L185" s="27"/>
    </row>
    <row r="186" spans="2:12">
      <c r="B186" s="29" t="s">
        <v>8</v>
      </c>
      <c r="C186" s="29" t="s">
        <v>55</v>
      </c>
      <c r="D186" s="29"/>
      <c r="E186" s="29"/>
      <c r="F186" s="29"/>
      <c r="G186" s="29"/>
      <c r="H186" s="29"/>
      <c r="I186" s="29"/>
      <c r="J186" s="29"/>
      <c r="K186" s="29"/>
      <c r="L186" s="29"/>
    </row>
    <row r="187" spans="2:12">
      <c r="B187" s="27" t="s">
        <v>208</v>
      </c>
      <c r="C187" s="27" t="s">
        <v>56</v>
      </c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2:12">
      <c r="B188" s="29" t="s">
        <v>147</v>
      </c>
      <c r="C188" s="29" t="s">
        <v>56</v>
      </c>
      <c r="D188" s="29"/>
      <c r="E188" s="29"/>
      <c r="F188" s="29"/>
      <c r="G188" s="29"/>
      <c r="H188" s="29"/>
      <c r="I188" s="29"/>
      <c r="J188" s="29"/>
      <c r="K188" s="29"/>
      <c r="L188" s="29"/>
    </row>
    <row r="189" spans="2:12">
      <c r="B189" s="27" t="s">
        <v>21</v>
      </c>
      <c r="C189" s="27" t="s">
        <v>50</v>
      </c>
      <c r="D189" s="40"/>
      <c r="E189" s="40"/>
      <c r="F189" s="40"/>
      <c r="G189" s="40"/>
      <c r="H189" s="40"/>
      <c r="I189" s="40"/>
      <c r="J189" s="40"/>
      <c r="K189" s="40"/>
      <c r="L189" s="40"/>
    </row>
    <row r="190" spans="2:12">
      <c r="B190" s="29" t="s">
        <v>135</v>
      </c>
      <c r="C190" s="29" t="s">
        <v>46</v>
      </c>
      <c r="D190" s="29"/>
      <c r="E190" s="29"/>
      <c r="F190" s="29"/>
      <c r="G190" s="29"/>
      <c r="H190" s="29"/>
      <c r="I190" s="29"/>
      <c r="J190" s="29"/>
      <c r="K190" s="29"/>
      <c r="L190" s="29"/>
    </row>
    <row r="191" spans="2:12">
      <c r="B191" s="27" t="s">
        <v>149</v>
      </c>
      <c r="C191" s="27" t="s">
        <v>140</v>
      </c>
      <c r="D191" s="27"/>
      <c r="E191" s="27"/>
      <c r="F191" s="27"/>
      <c r="G191" s="27"/>
      <c r="H191" s="27"/>
      <c r="I191" s="27"/>
      <c r="J191" s="27"/>
      <c r="K191" s="27"/>
      <c r="L191" s="27"/>
    </row>
    <row r="192" spans="2:12">
      <c r="B192" s="29" t="s">
        <v>139</v>
      </c>
      <c r="C192" s="29" t="s">
        <v>51</v>
      </c>
      <c r="D192" s="29"/>
      <c r="E192" s="29"/>
      <c r="F192" s="29"/>
      <c r="G192" s="29"/>
      <c r="H192" s="29"/>
      <c r="I192" s="29"/>
      <c r="J192" s="29"/>
      <c r="K192" s="29"/>
      <c r="L192" s="29"/>
    </row>
    <row r="193" spans="2:12">
      <c r="B193" s="27" t="s">
        <v>142</v>
      </c>
      <c r="C193" s="27" t="s">
        <v>141</v>
      </c>
      <c r="D193" s="40"/>
      <c r="E193" s="40"/>
      <c r="F193" s="40"/>
      <c r="G193" s="40"/>
      <c r="H193" s="40"/>
      <c r="I193" s="40"/>
      <c r="J193" s="40"/>
      <c r="K193" s="40"/>
      <c r="L193" s="40"/>
    </row>
    <row r="194" spans="2:12">
      <c r="B194" s="29" t="s">
        <v>143</v>
      </c>
      <c r="C194" s="29" t="s">
        <v>144</v>
      </c>
      <c r="D194" s="29"/>
      <c r="E194" s="29"/>
      <c r="F194" s="29"/>
      <c r="G194" s="29"/>
      <c r="H194" s="29"/>
      <c r="I194" s="29"/>
      <c r="J194" s="29"/>
      <c r="K194" s="29"/>
      <c r="L194" s="29"/>
    </row>
    <row r="195" spans="2:12">
      <c r="B195" s="27" t="s">
        <v>150</v>
      </c>
      <c r="C195" s="27" t="s">
        <v>155</v>
      </c>
      <c r="D195" s="27"/>
      <c r="E195" s="27"/>
      <c r="F195" s="27"/>
      <c r="G195" s="27"/>
      <c r="H195" s="27"/>
      <c r="I195" s="27"/>
      <c r="J195" s="27"/>
      <c r="K195" s="27"/>
      <c r="L195" s="27"/>
    </row>
    <row r="196" spans="2:12">
      <c r="B196" s="29" t="s">
        <v>151</v>
      </c>
      <c r="C196" s="29" t="s">
        <v>156</v>
      </c>
      <c r="D196" s="29"/>
      <c r="E196" s="29"/>
      <c r="F196" s="29"/>
      <c r="G196" s="29"/>
      <c r="H196" s="29"/>
      <c r="I196" s="29"/>
      <c r="J196" s="29"/>
      <c r="K196" s="29"/>
      <c r="L196" s="29"/>
    </row>
    <row r="197" spans="2:12">
      <c r="B197" s="27" t="s">
        <v>161</v>
      </c>
      <c r="C197" s="27" t="s">
        <v>157</v>
      </c>
      <c r="D197" s="27"/>
      <c r="E197" s="27"/>
      <c r="F197" s="27"/>
      <c r="G197" s="27"/>
      <c r="H197" s="27"/>
      <c r="I197" s="27"/>
      <c r="J197" s="27"/>
      <c r="K197" s="27"/>
      <c r="L197" s="27"/>
    </row>
    <row r="198" spans="2:12">
      <c r="B198" s="27" t="s">
        <v>165</v>
      </c>
      <c r="C198" s="27" t="s">
        <v>168</v>
      </c>
      <c r="D198" s="27"/>
      <c r="E198" s="27"/>
      <c r="F198" s="27"/>
      <c r="G198" s="27"/>
      <c r="H198" s="27"/>
      <c r="I198" s="27"/>
      <c r="J198" s="27"/>
      <c r="K198" s="27"/>
      <c r="L198" s="27"/>
    </row>
    <row r="199" spans="2:12">
      <c r="B199" s="29" t="s">
        <v>166</v>
      </c>
      <c r="C199" s="29" t="s">
        <v>169</v>
      </c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2:12">
      <c r="B200" s="27" t="s">
        <v>167</v>
      </c>
      <c r="C200" s="27" t="s">
        <v>170</v>
      </c>
      <c r="D200" s="27"/>
      <c r="E200" s="27"/>
      <c r="F200" s="27"/>
      <c r="G200" s="27"/>
      <c r="H200" s="27"/>
      <c r="I200" s="27"/>
      <c r="J200" s="27"/>
      <c r="K200" s="27"/>
      <c r="L200" s="27"/>
    </row>
    <row r="201" spans="2:12">
      <c r="B201" s="29" t="s">
        <v>152</v>
      </c>
      <c r="C201" s="29" t="s">
        <v>153</v>
      </c>
      <c r="D201" s="29"/>
      <c r="E201" s="29"/>
      <c r="F201" s="29"/>
      <c r="G201" s="29"/>
      <c r="H201" s="29"/>
      <c r="I201" s="29"/>
      <c r="J201" s="29"/>
      <c r="K201" s="29"/>
      <c r="L201" s="29"/>
    </row>
    <row r="202" spans="2:12">
      <c r="B202" s="27" t="s">
        <v>159</v>
      </c>
      <c r="C202" s="27" t="s">
        <v>160</v>
      </c>
      <c r="D202" s="27"/>
      <c r="E202" s="27"/>
      <c r="F202" s="27"/>
      <c r="G202" s="27"/>
      <c r="H202" s="27"/>
      <c r="I202" s="27"/>
      <c r="J202" s="27"/>
      <c r="K202" s="27"/>
      <c r="L202" s="27"/>
    </row>
    <row r="203" spans="2:12">
      <c r="B203" s="29" t="s">
        <v>138</v>
      </c>
      <c r="C203" s="29" t="s">
        <v>158</v>
      </c>
      <c r="D203" s="29"/>
      <c r="E203" s="29"/>
      <c r="F203" s="29"/>
      <c r="G203" s="29"/>
      <c r="H203" s="29"/>
      <c r="I203" s="29"/>
      <c r="J203" s="29"/>
      <c r="K203" s="29"/>
      <c r="L203" s="29"/>
    </row>
    <row r="204" spans="2:12">
      <c r="B204" s="27" t="s">
        <v>162</v>
      </c>
      <c r="C204" s="27" t="s">
        <v>141</v>
      </c>
      <c r="D204" s="27"/>
      <c r="E204" s="27"/>
      <c r="F204" s="27"/>
      <c r="G204" s="27"/>
      <c r="H204" s="27"/>
      <c r="I204" s="27"/>
      <c r="J204" s="27"/>
      <c r="K204" s="27"/>
      <c r="L204" s="27"/>
    </row>
  </sheetData>
  <mergeCells count="30">
    <mergeCell ref="E120:G120"/>
    <mergeCell ref="H120:J120"/>
    <mergeCell ref="K120:M120"/>
    <mergeCell ref="D177:F177"/>
    <mergeCell ref="G177:I177"/>
    <mergeCell ref="J177:L177"/>
    <mergeCell ref="E143:G143"/>
    <mergeCell ref="H143:J143"/>
    <mergeCell ref="K143:M143"/>
    <mergeCell ref="E155:G155"/>
    <mergeCell ref="H155:J155"/>
    <mergeCell ref="K155:M155"/>
    <mergeCell ref="E87:G87"/>
    <mergeCell ref="H87:J87"/>
    <mergeCell ref="K87:M87"/>
    <mergeCell ref="E99:G99"/>
    <mergeCell ref="H99:J99"/>
    <mergeCell ref="K99:M99"/>
    <mergeCell ref="E43:G43"/>
    <mergeCell ref="H43:J43"/>
    <mergeCell ref="K43:M43"/>
    <mergeCell ref="E64:G64"/>
    <mergeCell ref="H64:J64"/>
    <mergeCell ref="K64:M64"/>
    <mergeCell ref="E8:G8"/>
    <mergeCell ref="H8:J8"/>
    <mergeCell ref="K8:M8"/>
    <mergeCell ref="E31:G31"/>
    <mergeCell ref="H31:J31"/>
    <mergeCell ref="K31:M3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A63B93383D764DA3302F6A00526939" ma:contentTypeVersion="4" ma:contentTypeDescription="Een nieuw document maken." ma:contentTypeScope="" ma:versionID="a2e14761a0dc67032203e4157a47138e">
  <xsd:schema xmlns:xsd="http://www.w3.org/2001/XMLSchema" xmlns:xs="http://www.w3.org/2001/XMLSchema" xmlns:p="http://schemas.microsoft.com/office/2006/metadata/properties" xmlns:ns2="1dd8a910-1974-436e-a65e-80b51659887e" xmlns:ns3="56d82f87-94f7-43c1-85c8-3862470b26fe" targetNamespace="http://schemas.microsoft.com/office/2006/metadata/properties" ma:root="true" ma:fieldsID="8e46852c88909c0c9565b4f1ea6f3037" ns2:_="" ns3:_="">
    <xsd:import namespace="1dd8a910-1974-436e-a65e-80b51659887e"/>
    <xsd:import namespace="56d82f87-94f7-43c1-85c8-3862470b2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8a910-1974-436e-a65e-80b516598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82f87-94f7-43c1-85c8-3862470b2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1C882C-2DB7-485A-ACFF-035EAA4D9E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21711-75CC-4015-8B13-F10143293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8a910-1974-436e-a65e-80b51659887e"/>
    <ds:schemaRef ds:uri="56d82f87-94f7-43c1-85c8-3862470b2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645368-3A9F-4348-8A04-F8E62DA668B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6d82f87-94f7-43c1-85c8-3862470b26fe"/>
    <ds:schemaRef ds:uri="1dd8a910-1974-436e-a65e-80b5165988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Aanleiding</vt:lpstr>
      <vt:lpstr>User_interface</vt:lpstr>
      <vt:lpstr>Data_sheet</vt:lpstr>
      <vt:lpstr>Berekeningen</vt:lpstr>
      <vt:lpstr>Kosten uitsplitsing</vt:lpstr>
      <vt:lpstr>Bronnen</vt:lpstr>
      <vt:lpstr>Aanleiding!_ftnref1</vt:lpstr>
      <vt:lpstr>Aanleiding!_ftnref2</vt:lpstr>
      <vt:lpstr>Aanleiding!_ftnref3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Tuuli Tiihonen</dc:creator>
  <cp:lastModifiedBy>Max Coenen</cp:lastModifiedBy>
  <dcterms:created xsi:type="dcterms:W3CDTF">2020-04-16T09:41:10Z</dcterms:created>
  <dcterms:modified xsi:type="dcterms:W3CDTF">2020-08-24T12:44:27Z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0x010100B4A63B93383D764DA3302F6A00526939</vt:lpwstr>
  </property>
</Properties>
</file>